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Bureau\"/>
    </mc:Choice>
  </mc:AlternateContent>
  <bookViews>
    <workbookView xWindow="0" yWindow="0" windowWidth="21600" windowHeight="9435" activeTab="1"/>
  </bookViews>
  <sheets>
    <sheet name="Babas et Savarins" sheetId="2" r:id="rId1"/>
    <sheet name="pates levées Divers" sheetId="9" r:id="rId2"/>
    <sheet name="Croissants" sheetId="6" r:id="rId3"/>
    <sheet name=" Poids de pâte pour cadres" sheetId="10" r:id="rId4"/>
    <sheet name=" Poids de pâte pour cercles" sheetId="11" r:id="rId5"/>
    <sheet name="Parts Rectangles" sheetId="12" r:id="rId6"/>
    <sheet name="Parts-Ronds" sheetId="13" r:id="rId7"/>
    <sheet name="tableaux divers" sheetId="14" r:id="rId8"/>
    <sheet name="Croissants J.Charette" sheetId="8" r:id="rId9"/>
  </sheets>
  <externalReferences>
    <externalReference r:id="rId10"/>
    <externalReference r:id="rId11"/>
  </externalReferences>
  <definedNames>
    <definedName name="_xlnm._FilterDatabase" localSheetId="8" hidden="1">'Croissants J.Charette'!#REF!</definedName>
    <definedName name="année">#REF!</definedName>
    <definedName name="conflit01">#REF!</definedName>
    <definedName name="fériés">#REF!</definedName>
    <definedName name="Hr">#REF!</definedName>
    <definedName name="j">#REF!</definedName>
    <definedName name="LISTE1" localSheetId="2">#REF!</definedName>
    <definedName name="LISTE1" localSheetId="8">#REF!</definedName>
    <definedName name="LISTE1">#REF!</definedName>
    <definedName name="moisan">#REF!</definedName>
    <definedName name="np" localSheetId="8">#REF!</definedName>
    <definedName name="np">#REF!</definedName>
    <definedName name="pâques">#REF!</definedName>
    <definedName name="X_Werte" localSheetId="8">OFFSET('[1]Suivi d''activité'!$C$7,1,0,COUNTA('[1]Suivi d''activité'!$C$8:$C$20),1)</definedName>
    <definedName name="X_Werte">OFFSET('[2]Suivi d''activité'!$C$7,1,0,COUNTA('[2]Suivi d''activité'!$C$8:$C$20),1)</definedName>
    <definedName name="Y1_Werte" localSheetId="8">OFFSET('[1]Suivi d''activité'!$D$7,1,0,COUNT('[1]Suivi d''activité'!$D$8:$D$20),1)</definedName>
    <definedName name="Y1_Werte">OFFSET('[2]Suivi d''activité'!$D$7,1,0,COUNT('[2]Suivi d''activité'!$D$8:$D$20),1)</definedName>
    <definedName name="Y2_Werte" localSheetId="8">OFFSET('[1]Suivi d''activité'!$E$7,1,0,COUNT('[1]Suivi d''activité'!$E$8:$E$20),1)</definedName>
    <definedName name="Y2_Werte">OFFSET('[2]Suivi d''activité'!$E$7,1,0,COUNT('[2]Suivi d''activité'!$E$8:$E$20),1)</definedName>
    <definedName name="_xlnm.Print_Area" localSheetId="0">'Babas et Savarins'!$A$1:$O$142</definedName>
    <definedName name="_xlnm.Print_Area" localSheetId="2">Croissants!$A$1:$O$99</definedName>
    <definedName name="_xlnm.Print_Area" localSheetId="8">'Croissants J.Charette'!$A$1:$Q$75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88" i="14" l="1"/>
  <c r="K430" i="14"/>
  <c r="I430" i="14"/>
  <c r="K428" i="14"/>
  <c r="I428" i="14"/>
  <c r="K426" i="14"/>
  <c r="I426" i="14"/>
  <c r="K424" i="14"/>
  <c r="I424" i="14"/>
  <c r="K422" i="14"/>
  <c r="I422" i="14"/>
  <c r="K420" i="14"/>
  <c r="I420" i="14"/>
  <c r="K418" i="14"/>
  <c r="I418" i="14"/>
  <c r="K415" i="14"/>
  <c r="I415" i="14"/>
  <c r="K413" i="14"/>
  <c r="I413" i="14"/>
  <c r="K411" i="14"/>
  <c r="I411" i="14"/>
  <c r="K409" i="14"/>
  <c r="I409" i="14"/>
  <c r="K407" i="14"/>
  <c r="I407" i="14"/>
  <c r="K405" i="14"/>
  <c r="I405" i="14"/>
  <c r="K403" i="14"/>
  <c r="I403" i="14"/>
  <c r="K387" i="14"/>
  <c r="I387" i="14"/>
  <c r="K385" i="14"/>
  <c r="I385" i="14"/>
  <c r="K383" i="14"/>
  <c r="I383" i="14"/>
  <c r="K381" i="14"/>
  <c r="I381" i="14"/>
  <c r="K379" i="14"/>
  <c r="I379" i="14"/>
  <c r="K377" i="14"/>
  <c r="I377" i="14"/>
  <c r="K375" i="14"/>
  <c r="I375" i="14"/>
  <c r="K373" i="14"/>
  <c r="I373" i="14"/>
  <c r="K371" i="14"/>
  <c r="I371" i="14"/>
  <c r="K369" i="14"/>
  <c r="I369" i="14"/>
  <c r="K358" i="14"/>
  <c r="I358" i="14"/>
  <c r="K356" i="14"/>
  <c r="I356" i="14"/>
  <c r="K354" i="14"/>
  <c r="I354" i="14"/>
  <c r="K352" i="14"/>
  <c r="I352" i="14"/>
  <c r="K350" i="14"/>
  <c r="I350" i="14"/>
  <c r="K348" i="14"/>
  <c r="I348" i="14"/>
  <c r="K346" i="14"/>
  <c r="I346" i="14"/>
  <c r="K344" i="14"/>
  <c r="I344" i="14"/>
  <c r="K342" i="14"/>
  <c r="I342" i="14"/>
  <c r="K340" i="14"/>
  <c r="I340" i="14"/>
  <c r="J305" i="14"/>
  <c r="H305" i="14"/>
  <c r="J303" i="14"/>
  <c r="H303" i="14"/>
  <c r="J301" i="14"/>
  <c r="H301" i="14"/>
  <c r="J299" i="14"/>
  <c r="H299" i="14"/>
  <c r="J297" i="14"/>
  <c r="H297" i="14"/>
  <c r="J295" i="14"/>
  <c r="H295" i="14"/>
  <c r="J293" i="14"/>
  <c r="H293" i="14"/>
  <c r="J291" i="14"/>
  <c r="H291" i="14"/>
  <c r="J285" i="14"/>
  <c r="H285" i="14"/>
  <c r="J283" i="14"/>
  <c r="H283" i="14"/>
  <c r="J276" i="14"/>
  <c r="H276" i="14"/>
  <c r="J274" i="14"/>
  <c r="H274" i="14"/>
  <c r="J272" i="14"/>
  <c r="H272" i="14"/>
  <c r="B255" i="14"/>
  <c r="E252" i="14"/>
  <c r="B243" i="14"/>
  <c r="G241" i="14"/>
  <c r="G239" i="14"/>
  <c r="K224" i="14"/>
  <c r="I220" i="14" s="1"/>
  <c r="K220" i="14"/>
  <c r="J206" i="14"/>
  <c r="K195" i="14"/>
  <c r="K191" i="14"/>
  <c r="I191" i="14"/>
  <c r="U179" i="14"/>
  <c r="P179" i="14"/>
  <c r="O179" i="14"/>
  <c r="U178" i="14"/>
  <c r="U177" i="14"/>
  <c r="J177" i="14"/>
  <c r="P176" i="14"/>
  <c r="P177" i="14" s="1"/>
  <c r="O176" i="14"/>
  <c r="N176" i="14"/>
  <c r="T175" i="14"/>
  <c r="T176" i="14" s="1"/>
  <c r="U176" i="14" s="1"/>
  <c r="J164" i="14"/>
  <c r="J160" i="14"/>
  <c r="F156" i="14"/>
  <c r="J156" i="14" s="1"/>
  <c r="J139" i="14"/>
  <c r="F135" i="14"/>
  <c r="J135" i="14" s="1"/>
  <c r="AF133" i="14"/>
  <c r="AE133" i="14"/>
  <c r="AD133" i="14" s="1"/>
  <c r="AB133" i="14"/>
  <c r="AA133" i="14"/>
  <c r="Z133" i="14"/>
  <c r="V133" i="14"/>
  <c r="W133" i="14" s="1"/>
  <c r="X133" i="14" s="1"/>
  <c r="K125" i="14"/>
  <c r="K126" i="14" s="1"/>
  <c r="K127" i="14" s="1"/>
  <c r="F120" i="14"/>
  <c r="G120" i="14" s="1"/>
  <c r="F117" i="14"/>
  <c r="G117" i="14" s="1"/>
  <c r="H114" i="14"/>
  <c r="Q107" i="14"/>
  <c r="N107" i="14"/>
  <c r="N106" i="14"/>
  <c r="G638" i="13"/>
  <c r="F638" i="13"/>
  <c r="E638" i="13" s="1"/>
  <c r="D638" i="13"/>
  <c r="H638" i="13" s="1"/>
  <c r="G637" i="13"/>
  <c r="D637" i="13"/>
  <c r="G636" i="13"/>
  <c r="D636" i="13"/>
  <c r="G635" i="13"/>
  <c r="D635" i="13"/>
  <c r="G634" i="13"/>
  <c r="F634" i="13"/>
  <c r="E634" i="13" s="1"/>
  <c r="D634" i="13"/>
  <c r="H634" i="13" s="1"/>
  <c r="G633" i="13"/>
  <c r="D633" i="13"/>
  <c r="G632" i="13"/>
  <c r="D632" i="13"/>
  <c r="G631" i="13"/>
  <c r="D631" i="13"/>
  <c r="G630" i="13"/>
  <c r="F630" i="13"/>
  <c r="E630" i="13" s="1"/>
  <c r="D630" i="13"/>
  <c r="G629" i="13"/>
  <c r="D629" i="13"/>
  <c r="G628" i="13"/>
  <c r="D628" i="13"/>
  <c r="G627" i="13"/>
  <c r="D627" i="13"/>
  <c r="G626" i="13"/>
  <c r="F626" i="13"/>
  <c r="E626" i="13" s="1"/>
  <c r="D626" i="13"/>
  <c r="G625" i="13"/>
  <c r="D625" i="13"/>
  <c r="G618" i="13"/>
  <c r="H614" i="13"/>
  <c r="G614" i="13"/>
  <c r="F636" i="13" s="1"/>
  <c r="E636" i="13" s="1"/>
  <c r="H636" i="13" s="1"/>
  <c r="J600" i="13"/>
  <c r="I600" i="13"/>
  <c r="F600" i="13"/>
  <c r="I599" i="13"/>
  <c r="F599" i="13"/>
  <c r="I598" i="13"/>
  <c r="H598" i="13"/>
  <c r="G598" i="13" s="1"/>
  <c r="K598" i="13" s="1"/>
  <c r="F598" i="13"/>
  <c r="J598" i="13" s="1"/>
  <c r="I597" i="13"/>
  <c r="F597" i="13"/>
  <c r="J597" i="13" s="1"/>
  <c r="I596" i="13"/>
  <c r="F596" i="13"/>
  <c r="J596" i="13" s="1"/>
  <c r="I595" i="13"/>
  <c r="F595" i="13"/>
  <c r="I594" i="13"/>
  <c r="H594" i="13"/>
  <c r="G594" i="13" s="1"/>
  <c r="L594" i="13" s="1"/>
  <c r="F594" i="13"/>
  <c r="J594" i="13" s="1"/>
  <c r="I593" i="13"/>
  <c r="F593" i="13"/>
  <c r="J593" i="13" s="1"/>
  <c r="I592" i="13"/>
  <c r="F592" i="13"/>
  <c r="I591" i="13"/>
  <c r="F591" i="13"/>
  <c r="L590" i="13"/>
  <c r="I590" i="13"/>
  <c r="H590" i="13"/>
  <c r="G590" i="13" s="1"/>
  <c r="F590" i="13"/>
  <c r="J590" i="13" s="1"/>
  <c r="I589" i="13"/>
  <c r="F589" i="13"/>
  <c r="J589" i="13" s="1"/>
  <c r="J588" i="13"/>
  <c r="I588" i="13"/>
  <c r="F588" i="13"/>
  <c r="I587" i="13"/>
  <c r="F587" i="13"/>
  <c r="J582" i="13"/>
  <c r="I582" i="13"/>
  <c r="H600" i="13" s="1"/>
  <c r="G600" i="13" s="1"/>
  <c r="M562" i="13"/>
  <c r="L562" i="13"/>
  <c r="K562" i="13" s="1"/>
  <c r="J562" i="13"/>
  <c r="N562" i="13" s="1"/>
  <c r="M561" i="13"/>
  <c r="J561" i="13"/>
  <c r="M560" i="13"/>
  <c r="J560" i="13"/>
  <c r="M559" i="13"/>
  <c r="J559" i="13"/>
  <c r="M558" i="13"/>
  <c r="L558" i="13"/>
  <c r="K558" i="13" s="1"/>
  <c r="J558" i="13"/>
  <c r="N558" i="13" s="1"/>
  <c r="M557" i="13"/>
  <c r="J557" i="13"/>
  <c r="M556" i="13"/>
  <c r="J556" i="13"/>
  <c r="M555" i="13"/>
  <c r="J555" i="13"/>
  <c r="M554" i="13"/>
  <c r="L554" i="13"/>
  <c r="K554" i="13" s="1"/>
  <c r="J554" i="13"/>
  <c r="M553" i="13"/>
  <c r="J553" i="13"/>
  <c r="M552" i="13"/>
  <c r="J552" i="13"/>
  <c r="M551" i="13"/>
  <c r="J551" i="13"/>
  <c r="M550" i="13"/>
  <c r="L550" i="13"/>
  <c r="K550" i="13" s="1"/>
  <c r="J550" i="13"/>
  <c r="M549" i="13"/>
  <c r="J549" i="13"/>
  <c r="G546" i="13"/>
  <c r="G542" i="13" s="1"/>
  <c r="F546" i="13" s="1"/>
  <c r="D546" i="13"/>
  <c r="B546" i="13"/>
  <c r="N542" i="13"/>
  <c r="M542" i="13"/>
  <c r="L560" i="13" s="1"/>
  <c r="K560" i="13" s="1"/>
  <c r="N560" i="13" s="1"/>
  <c r="O527" i="13"/>
  <c r="P527" i="13" s="1"/>
  <c r="N527" i="13"/>
  <c r="L527" i="13"/>
  <c r="O521" i="13"/>
  <c r="P521" i="13" s="1"/>
  <c r="N521" i="13"/>
  <c r="K521" i="13"/>
  <c r="D521" i="13"/>
  <c r="Q520" i="13"/>
  <c r="N520" i="13"/>
  <c r="K520" i="13"/>
  <c r="H520" i="13"/>
  <c r="G520" i="13" s="1"/>
  <c r="J520" i="13" s="1"/>
  <c r="M520" i="13" s="1"/>
  <c r="D520" i="13"/>
  <c r="O520" i="13" s="1"/>
  <c r="P520" i="13" s="1"/>
  <c r="O519" i="13"/>
  <c r="P519" i="13" s="1"/>
  <c r="N519" i="13"/>
  <c r="K519" i="13"/>
  <c r="D519" i="13"/>
  <c r="N518" i="13"/>
  <c r="K518" i="13"/>
  <c r="D518" i="13"/>
  <c r="O518" i="13" s="1"/>
  <c r="P518" i="13" s="1"/>
  <c r="O517" i="13"/>
  <c r="P517" i="13" s="1"/>
  <c r="N517" i="13"/>
  <c r="K517" i="13"/>
  <c r="F517" i="13"/>
  <c r="E517" i="13" s="1"/>
  <c r="D517" i="13"/>
  <c r="N516" i="13"/>
  <c r="K516" i="13"/>
  <c r="D516" i="13"/>
  <c r="O516" i="13" s="1"/>
  <c r="P516" i="13" s="1"/>
  <c r="O515" i="13"/>
  <c r="P515" i="13" s="1"/>
  <c r="N515" i="13"/>
  <c r="K515" i="13"/>
  <c r="D515" i="13"/>
  <c r="N514" i="13"/>
  <c r="K514" i="13"/>
  <c r="L514" i="13" s="1"/>
  <c r="H514" i="13"/>
  <c r="G514" i="13" s="1"/>
  <c r="D514" i="13"/>
  <c r="O514" i="13" s="1"/>
  <c r="P514" i="13" s="1"/>
  <c r="O513" i="13"/>
  <c r="P513" i="13" s="1"/>
  <c r="N513" i="13"/>
  <c r="K513" i="13"/>
  <c r="D513" i="13"/>
  <c r="N512" i="13"/>
  <c r="K512" i="13"/>
  <c r="H512" i="13"/>
  <c r="G512" i="13" s="1"/>
  <c r="D512" i="13"/>
  <c r="O512" i="13" s="1"/>
  <c r="P512" i="13" s="1"/>
  <c r="O511" i="13"/>
  <c r="P511" i="13" s="1"/>
  <c r="N511" i="13"/>
  <c r="K511" i="13"/>
  <c r="D511" i="13"/>
  <c r="N510" i="13"/>
  <c r="K510" i="13"/>
  <c r="D510" i="13"/>
  <c r="O510" i="13" s="1"/>
  <c r="P510" i="13" s="1"/>
  <c r="O509" i="13"/>
  <c r="P509" i="13" s="1"/>
  <c r="N509" i="13"/>
  <c r="K509" i="13"/>
  <c r="F509" i="13"/>
  <c r="E509" i="13" s="1"/>
  <c r="D509" i="13"/>
  <c r="N508" i="13"/>
  <c r="K508" i="13"/>
  <c r="L508" i="13" s="1"/>
  <c r="H508" i="13"/>
  <c r="G508" i="13"/>
  <c r="D508" i="13"/>
  <c r="O508" i="13" s="1"/>
  <c r="P508" i="13" s="1"/>
  <c r="I503" i="13"/>
  <c r="H521" i="13" s="1"/>
  <c r="G521" i="13" s="1"/>
  <c r="H503" i="13"/>
  <c r="G503" i="13"/>
  <c r="R501" i="13"/>
  <c r="Q501" i="13"/>
  <c r="O501" i="13"/>
  <c r="P501" i="13" s="1"/>
  <c r="N501" i="13"/>
  <c r="F527" i="13" s="1"/>
  <c r="E527" i="13" s="1"/>
  <c r="L501" i="13"/>
  <c r="J501" i="13"/>
  <c r="M501" i="13" s="1"/>
  <c r="H501" i="13"/>
  <c r="R495" i="13" s="1"/>
  <c r="F501" i="13"/>
  <c r="F520" i="13" s="1"/>
  <c r="E520" i="13" s="1"/>
  <c r="I497" i="13"/>
  <c r="N495" i="13"/>
  <c r="K460" i="13"/>
  <c r="I460" i="13"/>
  <c r="E460" i="13"/>
  <c r="C448" i="13" s="1"/>
  <c r="G460" i="13" s="1"/>
  <c r="K448" i="13" s="1"/>
  <c r="I448" i="13" s="1"/>
  <c r="C460" i="13"/>
  <c r="K445" i="13"/>
  <c r="K443" i="13" s="1"/>
  <c r="I407" i="13"/>
  <c r="I399" i="13"/>
  <c r="H399" i="13"/>
  <c r="G399" i="13" s="1"/>
  <c r="G373" i="13"/>
  <c r="F373" i="13"/>
  <c r="E373" i="13"/>
  <c r="F371" i="13"/>
  <c r="G369" i="13"/>
  <c r="F369" i="13"/>
  <c r="E369" i="13" s="1"/>
  <c r="F367" i="13"/>
  <c r="G367" i="13" s="1"/>
  <c r="F365" i="13"/>
  <c r="G365" i="13" s="1"/>
  <c r="E365" i="13" s="1"/>
  <c r="G363" i="13"/>
  <c r="E363" i="13" s="1"/>
  <c r="F363" i="13"/>
  <c r="G361" i="13"/>
  <c r="F361" i="13"/>
  <c r="E361" i="13" s="1"/>
  <c r="F359" i="13"/>
  <c r="G359" i="13" s="1"/>
  <c r="F357" i="13"/>
  <c r="G357" i="13" s="1"/>
  <c r="E357" i="13" s="1"/>
  <c r="G355" i="13"/>
  <c r="E355" i="13" s="1"/>
  <c r="F355" i="13"/>
  <c r="G353" i="13"/>
  <c r="F353" i="13"/>
  <c r="E353" i="13" s="1"/>
  <c r="F351" i="13"/>
  <c r="G351" i="13" s="1"/>
  <c r="F349" i="13"/>
  <c r="G349" i="13" s="1"/>
  <c r="E349" i="13" s="1"/>
  <c r="G347" i="13"/>
  <c r="E347" i="13" s="1"/>
  <c r="F347" i="13"/>
  <c r="G345" i="13"/>
  <c r="F345" i="13"/>
  <c r="E345" i="13" s="1"/>
  <c r="F343" i="13"/>
  <c r="G343" i="13" s="1"/>
  <c r="F340" i="13"/>
  <c r="G340" i="13" s="1"/>
  <c r="E340" i="13" s="1"/>
  <c r="B323" i="13"/>
  <c r="E316" i="13"/>
  <c r="E315" i="13"/>
  <c r="E314" i="13"/>
  <c r="M313" i="13"/>
  <c r="M316" i="13" s="1"/>
  <c r="E313" i="13"/>
  <c r="M311" i="13"/>
  <c r="M310" i="13" s="1"/>
  <c r="I311" i="13"/>
  <c r="E311" i="13"/>
  <c r="E310" i="13"/>
  <c r="M308" i="13"/>
  <c r="M304" i="13" s="1"/>
  <c r="M306" i="13" s="1"/>
  <c r="E304" i="13"/>
  <c r="E306" i="13" s="1"/>
  <c r="M298" i="13"/>
  <c r="I298" i="13"/>
  <c r="M297" i="13"/>
  <c r="M314" i="13" s="1"/>
  <c r="M315" i="13" s="1"/>
  <c r="I297" i="13"/>
  <c r="I314" i="13" s="1"/>
  <c r="M296" i="13"/>
  <c r="I296" i="13"/>
  <c r="I313" i="13" s="1"/>
  <c r="Q290" i="13"/>
  <c r="O290" i="13"/>
  <c r="A290" i="13"/>
  <c r="H325" i="13" s="1"/>
  <c r="N256" i="13"/>
  <c r="L256" i="13"/>
  <c r="J256" i="13"/>
  <c r="H256" i="13"/>
  <c r="F256" i="13"/>
  <c r="D256" i="13"/>
  <c r="B256" i="13"/>
  <c r="L253" i="13"/>
  <c r="J244" i="13"/>
  <c r="H239" i="13" s="1"/>
  <c r="H244" i="13"/>
  <c r="N244" i="13" s="1"/>
  <c r="N241" i="13"/>
  <c r="G241" i="13"/>
  <c r="F241" i="13"/>
  <c r="N239" i="13"/>
  <c r="L244" i="13" s="1"/>
  <c r="K207" i="13"/>
  <c r="J199" i="13" s="1"/>
  <c r="H199" i="13" s="1"/>
  <c r="K199" i="13"/>
  <c r="K182" i="13"/>
  <c r="I185" i="13" s="1"/>
  <c r="I177" i="13" s="1"/>
  <c r="K177" i="13"/>
  <c r="I164" i="13"/>
  <c r="K152" i="13"/>
  <c r="I147" i="13" s="1"/>
  <c r="K147" i="13"/>
  <c r="B136" i="13"/>
  <c r="G132" i="13" s="1"/>
  <c r="G134" i="13"/>
  <c r="A63" i="13"/>
  <c r="N54" i="13"/>
  <c r="L54" i="13"/>
  <c r="J54" i="13"/>
  <c r="H54" i="13"/>
  <c r="B54" i="13"/>
  <c r="H48" i="13"/>
  <c r="N46" i="13" s="1"/>
  <c r="N45" i="13" s="1"/>
  <c r="J6" i="13" s="1"/>
  <c r="F46" i="13"/>
  <c r="L45" i="13"/>
  <c r="L52" i="13" s="1"/>
  <c r="J45" i="13"/>
  <c r="F45" i="13"/>
  <c r="D45" i="13"/>
  <c r="L48" i="13" s="1"/>
  <c r="B45" i="13"/>
  <c r="J46" i="13" s="1"/>
  <c r="C24" i="13"/>
  <c r="L20" i="13"/>
  <c r="H110" i="12"/>
  <c r="E110" i="12"/>
  <c r="I110" i="12" s="1"/>
  <c r="I106" i="12"/>
  <c r="H106" i="12"/>
  <c r="H105" i="12"/>
  <c r="I105" i="12" s="1"/>
  <c r="E105" i="12"/>
  <c r="H104" i="12"/>
  <c r="E104" i="12"/>
  <c r="I104" i="12" s="1"/>
  <c r="H103" i="12"/>
  <c r="I103" i="12" s="1"/>
  <c r="E103" i="12"/>
  <c r="H102" i="12"/>
  <c r="I102" i="12" s="1"/>
  <c r="G102" i="12"/>
  <c r="F102" i="12" s="1"/>
  <c r="K102" i="12" s="1"/>
  <c r="E102" i="12"/>
  <c r="H101" i="12"/>
  <c r="I101" i="12" s="1"/>
  <c r="E101" i="12"/>
  <c r="H100" i="12"/>
  <c r="E100" i="12"/>
  <c r="I100" i="12" s="1"/>
  <c r="H99" i="12"/>
  <c r="I99" i="12" s="1"/>
  <c r="E99" i="12"/>
  <c r="H98" i="12"/>
  <c r="I98" i="12" s="1"/>
  <c r="J98" i="12" s="1"/>
  <c r="G98" i="12"/>
  <c r="F98" i="12" s="1"/>
  <c r="K98" i="12" s="1"/>
  <c r="E98" i="12"/>
  <c r="H97" i="12"/>
  <c r="I97" i="12" s="1"/>
  <c r="E97" i="12"/>
  <c r="H93" i="12"/>
  <c r="G110" i="12" s="1"/>
  <c r="F110" i="12" s="1"/>
  <c r="N79" i="12"/>
  <c r="O79" i="12" s="1"/>
  <c r="N76" i="12"/>
  <c r="M76" i="12"/>
  <c r="L76" i="12" s="1"/>
  <c r="K76" i="12"/>
  <c r="P74" i="12"/>
  <c r="Q74" i="12" s="1"/>
  <c r="N74" i="12"/>
  <c r="O74" i="12" s="1"/>
  <c r="M74" i="12"/>
  <c r="L74" i="12"/>
  <c r="N73" i="12"/>
  <c r="P73" i="12" s="1"/>
  <c r="K73" i="12"/>
  <c r="N72" i="12"/>
  <c r="O72" i="12" s="1"/>
  <c r="M72" i="12"/>
  <c r="L72" i="12" s="1"/>
  <c r="K72" i="12"/>
  <c r="P71" i="12"/>
  <c r="Q71" i="12" s="1"/>
  <c r="N71" i="12"/>
  <c r="O71" i="12" s="1"/>
  <c r="M71" i="12"/>
  <c r="L71" i="12"/>
  <c r="K71" i="12"/>
  <c r="O70" i="12"/>
  <c r="N70" i="12"/>
  <c r="M70" i="12"/>
  <c r="L70" i="12"/>
  <c r="K70" i="12"/>
  <c r="P70" i="12" s="1"/>
  <c r="Q70" i="12" s="1"/>
  <c r="N69" i="12"/>
  <c r="P69" i="12" s="1"/>
  <c r="K69" i="12"/>
  <c r="N68" i="12"/>
  <c r="M68" i="12"/>
  <c r="L68" i="12" s="1"/>
  <c r="K68" i="12"/>
  <c r="P67" i="12"/>
  <c r="Q67" i="12" s="1"/>
  <c r="N67" i="12"/>
  <c r="O67" i="12" s="1"/>
  <c r="M67" i="12"/>
  <c r="L67" i="12"/>
  <c r="K67" i="12"/>
  <c r="O66" i="12"/>
  <c r="N66" i="12"/>
  <c r="M66" i="12"/>
  <c r="L66" i="12"/>
  <c r="K66" i="12"/>
  <c r="P66" i="12" s="1"/>
  <c r="Q66" i="12" s="1"/>
  <c r="N65" i="12"/>
  <c r="P65" i="12" s="1"/>
  <c r="K65" i="12"/>
  <c r="R58" i="12"/>
  <c r="G45" i="12"/>
  <c r="F45" i="12"/>
  <c r="E43" i="12"/>
  <c r="D43" i="12"/>
  <c r="H43" i="12" s="1"/>
  <c r="C43" i="12"/>
  <c r="B43" i="12"/>
  <c r="H39" i="12"/>
  <c r="S23" i="12"/>
  <c r="J336" i="11"/>
  <c r="E336" i="11"/>
  <c r="K336" i="11" s="1"/>
  <c r="H336" i="11" s="1"/>
  <c r="J334" i="11"/>
  <c r="E334" i="11"/>
  <c r="K334" i="11" s="1"/>
  <c r="H334" i="11" s="1"/>
  <c r="J332" i="11"/>
  <c r="E332" i="11"/>
  <c r="K332" i="11" s="1"/>
  <c r="H332" i="11" s="1"/>
  <c r="K330" i="11"/>
  <c r="J330" i="11"/>
  <c r="H330" i="11"/>
  <c r="E330" i="11"/>
  <c r="K328" i="11"/>
  <c r="J328" i="11"/>
  <c r="H328" i="11"/>
  <c r="E328" i="11"/>
  <c r="K326" i="11"/>
  <c r="J326" i="11"/>
  <c r="H326" i="11"/>
  <c r="E326" i="11"/>
  <c r="K324" i="11"/>
  <c r="J324" i="11"/>
  <c r="H324" i="11"/>
  <c r="E324" i="11"/>
  <c r="K322" i="11"/>
  <c r="J322" i="11"/>
  <c r="H322" i="11"/>
  <c r="E322" i="11"/>
  <c r="K320" i="11"/>
  <c r="J320" i="11"/>
  <c r="H320" i="11"/>
  <c r="E320" i="11"/>
  <c r="K318" i="11"/>
  <c r="J318" i="11"/>
  <c r="H318" i="11"/>
  <c r="E318" i="11"/>
  <c r="K316" i="11"/>
  <c r="J316" i="11"/>
  <c r="H316" i="11"/>
  <c r="E316" i="11"/>
  <c r="H300" i="11"/>
  <c r="D300" i="11"/>
  <c r="H295" i="11"/>
  <c r="F295" i="11"/>
  <c r="H294" i="11"/>
  <c r="F294" i="11"/>
  <c r="H293" i="11"/>
  <c r="F293" i="11"/>
  <c r="H292" i="11"/>
  <c r="F292" i="11"/>
  <c r="H291" i="11"/>
  <c r="F291" i="11"/>
  <c r="H290" i="11"/>
  <c r="F290" i="11"/>
  <c r="H289" i="11"/>
  <c r="F289" i="11"/>
  <c r="H288" i="11"/>
  <c r="F288" i="11"/>
  <c r="H287" i="11"/>
  <c r="F287" i="11"/>
  <c r="H286" i="11"/>
  <c r="F286" i="11"/>
  <c r="H285" i="11"/>
  <c r="F285" i="11"/>
  <c r="C254" i="11"/>
  <c r="H249" i="11"/>
  <c r="G249" i="11"/>
  <c r="F249" i="11"/>
  <c r="E249" i="11"/>
  <c r="D249" i="11"/>
  <c r="C249" i="11"/>
  <c r="B249" i="11"/>
  <c r="I249" i="11" s="1"/>
  <c r="H221" i="11" s="1"/>
  <c r="H248" i="11"/>
  <c r="G248" i="11"/>
  <c r="F248" i="11"/>
  <c r="E248" i="11"/>
  <c r="D248" i="11"/>
  <c r="I248" i="11" s="1"/>
  <c r="H219" i="11" s="1"/>
  <c r="C248" i="11"/>
  <c r="B248" i="11"/>
  <c r="H247" i="11"/>
  <c r="G247" i="11"/>
  <c r="F247" i="11"/>
  <c r="E247" i="11"/>
  <c r="D247" i="11"/>
  <c r="I247" i="11" s="1"/>
  <c r="H217" i="11" s="1"/>
  <c r="C247" i="11"/>
  <c r="B247" i="11"/>
  <c r="H246" i="11"/>
  <c r="G246" i="11"/>
  <c r="F246" i="11"/>
  <c r="E246" i="11"/>
  <c r="D246" i="11"/>
  <c r="I246" i="11" s="1"/>
  <c r="H215" i="11" s="1"/>
  <c r="C246" i="11"/>
  <c r="B246" i="11"/>
  <c r="H245" i="11"/>
  <c r="G245" i="11"/>
  <c r="F245" i="11"/>
  <c r="E245" i="11"/>
  <c r="D245" i="11"/>
  <c r="I245" i="11" s="1"/>
  <c r="H213" i="11" s="1"/>
  <c r="C245" i="11"/>
  <c r="B245" i="11"/>
  <c r="H244" i="11"/>
  <c r="G244" i="11"/>
  <c r="F244" i="11"/>
  <c r="E244" i="11"/>
  <c r="D244" i="11"/>
  <c r="I244" i="11" s="1"/>
  <c r="H211" i="11" s="1"/>
  <c r="C244" i="11"/>
  <c r="B244" i="11"/>
  <c r="H243" i="11"/>
  <c r="G243" i="11"/>
  <c r="F243" i="11"/>
  <c r="E243" i="11"/>
  <c r="D243" i="11"/>
  <c r="I243" i="11" s="1"/>
  <c r="H209" i="11" s="1"/>
  <c r="C243" i="11"/>
  <c r="B243" i="11"/>
  <c r="H242" i="11"/>
  <c r="G242" i="11"/>
  <c r="F242" i="11"/>
  <c r="E242" i="11"/>
  <c r="D242" i="11"/>
  <c r="I242" i="11" s="1"/>
  <c r="H207" i="11" s="1"/>
  <c r="C242" i="11"/>
  <c r="B242" i="11"/>
  <c r="H241" i="11"/>
  <c r="G241" i="11"/>
  <c r="F241" i="11"/>
  <c r="E241" i="11"/>
  <c r="D241" i="11"/>
  <c r="I241" i="11" s="1"/>
  <c r="H205" i="11" s="1"/>
  <c r="C241" i="11"/>
  <c r="B241" i="11"/>
  <c r="H240" i="11"/>
  <c r="G240" i="11"/>
  <c r="F240" i="11"/>
  <c r="E240" i="11"/>
  <c r="D240" i="11"/>
  <c r="I240" i="11" s="1"/>
  <c r="H203" i="11" s="1"/>
  <c r="C240" i="11"/>
  <c r="B240" i="11"/>
  <c r="H239" i="11"/>
  <c r="G239" i="11"/>
  <c r="F239" i="11"/>
  <c r="E239" i="11"/>
  <c r="D239" i="11"/>
  <c r="I239" i="11" s="1"/>
  <c r="H232" i="11" s="1"/>
  <c r="C239" i="11"/>
  <c r="B239" i="11"/>
  <c r="G183" i="11"/>
  <c r="H183" i="11" s="1"/>
  <c r="F183" i="11"/>
  <c r="D183" i="11" s="1"/>
  <c r="E183" i="11"/>
  <c r="C183" i="11"/>
  <c r="B183" i="11"/>
  <c r="I181" i="11"/>
  <c r="B181" i="11"/>
  <c r="G175" i="11"/>
  <c r="H175" i="11" s="1"/>
  <c r="F175" i="11"/>
  <c r="D175" i="11" s="1"/>
  <c r="E175" i="11"/>
  <c r="C175" i="11"/>
  <c r="B175" i="11"/>
  <c r="C133" i="11"/>
  <c r="H128" i="11"/>
  <c r="G128" i="11"/>
  <c r="F128" i="11"/>
  <c r="D128" i="11" s="1"/>
  <c r="E128" i="11"/>
  <c r="C128" i="11"/>
  <c r="B128" i="11"/>
  <c r="I128" i="11" s="1"/>
  <c r="I129" i="11" s="1"/>
  <c r="H127" i="11"/>
  <c r="G127" i="11"/>
  <c r="F127" i="11"/>
  <c r="D127" i="11" s="1"/>
  <c r="E127" i="11"/>
  <c r="C127" i="11"/>
  <c r="B127" i="11"/>
  <c r="C123" i="11"/>
  <c r="H121" i="11"/>
  <c r="I123" i="11" s="1"/>
  <c r="A59" i="11"/>
  <c r="P45" i="11"/>
  <c r="Q45" i="11" s="1"/>
  <c r="O45" i="11"/>
  <c r="M45" i="11" s="1"/>
  <c r="R45" i="11" s="1"/>
  <c r="R46" i="11" s="1"/>
  <c r="N45" i="11"/>
  <c r="L45" i="11"/>
  <c r="K45" i="11"/>
  <c r="Q43" i="11"/>
  <c r="K43" i="11"/>
  <c r="G42" i="11"/>
  <c r="E42" i="11"/>
  <c r="R41" i="11"/>
  <c r="R43" i="11" s="1"/>
  <c r="G39" i="11"/>
  <c r="F39" i="11"/>
  <c r="F42" i="11" s="1"/>
  <c r="E39" i="11"/>
  <c r="D39" i="11"/>
  <c r="C42" i="11" s="1"/>
  <c r="C39" i="11"/>
  <c r="B42" i="11" s="1"/>
  <c r="B39" i="11"/>
  <c r="Q36" i="11"/>
  <c r="D28" i="11"/>
  <c r="R22" i="11"/>
  <c r="Q22" i="11"/>
  <c r="Q21" i="11"/>
  <c r="O21" i="11"/>
  <c r="K21" i="11"/>
  <c r="I21" i="11"/>
  <c r="G21" i="11"/>
  <c r="O20" i="11"/>
  <c r="M20" i="11"/>
  <c r="M21" i="11" s="1"/>
  <c r="K20" i="11"/>
  <c r="I20" i="11"/>
  <c r="G20" i="11"/>
  <c r="T10" i="11"/>
  <c r="T8" i="11"/>
  <c r="H159" i="10"/>
  <c r="G159" i="10"/>
  <c r="F159" i="10"/>
  <c r="E159" i="10"/>
  <c r="D159" i="10"/>
  <c r="C159" i="10"/>
  <c r="B159" i="10"/>
  <c r="J159" i="10" s="1"/>
  <c r="J157" i="10"/>
  <c r="B157" i="10"/>
  <c r="G167" i="10" s="1"/>
  <c r="H151" i="10"/>
  <c r="G151" i="10"/>
  <c r="F151" i="10"/>
  <c r="E151" i="10"/>
  <c r="D151" i="10"/>
  <c r="C151" i="10"/>
  <c r="B151" i="10"/>
  <c r="J151" i="10" s="1"/>
  <c r="D121" i="10"/>
  <c r="H109" i="10"/>
  <c r="G109" i="10"/>
  <c r="D109" i="10" s="1"/>
  <c r="F109" i="10"/>
  <c r="E109" i="10"/>
  <c r="C109" i="10"/>
  <c r="B109" i="10"/>
  <c r="I109" i="10" s="1"/>
  <c r="J110" i="10" s="1"/>
  <c r="J107" i="10"/>
  <c r="B107" i="10"/>
  <c r="I105" i="10"/>
  <c r="H101" i="10"/>
  <c r="E101" i="10" s="1"/>
  <c r="G101" i="10"/>
  <c r="F101" i="10"/>
  <c r="D101" i="10"/>
  <c r="C101" i="10"/>
  <c r="B101" i="10"/>
  <c r="J101" i="10" s="1"/>
  <c r="A63" i="10"/>
  <c r="D28" i="10" s="1"/>
  <c r="F51" i="10"/>
  <c r="H48" i="10"/>
  <c r="H51" i="10" s="1"/>
  <c r="G48" i="10"/>
  <c r="G51" i="10" s="1"/>
  <c r="F48" i="10"/>
  <c r="E48" i="10"/>
  <c r="C48" i="10"/>
  <c r="B48" i="10"/>
  <c r="S45" i="10"/>
  <c r="R43" i="10"/>
  <c r="Q43" i="10"/>
  <c r="P43" i="10"/>
  <c r="O43" i="10"/>
  <c r="N43" i="10"/>
  <c r="M43" i="10"/>
  <c r="L43" i="10"/>
  <c r="S43" i="10" s="1"/>
  <c r="T44" i="10" s="1"/>
  <c r="S41" i="10"/>
  <c r="Q22" i="10" s="1"/>
  <c r="L41" i="10"/>
  <c r="Q51" i="10" s="1"/>
  <c r="T39" i="10"/>
  <c r="T41" i="10" s="1"/>
  <c r="R22" i="10"/>
  <c r="Q21" i="10"/>
  <c r="O21" i="10"/>
  <c r="I21" i="10"/>
  <c r="O20" i="10"/>
  <c r="M20" i="10"/>
  <c r="M21" i="10" s="1"/>
  <c r="K20" i="10"/>
  <c r="K21" i="10" s="1"/>
  <c r="I20" i="10"/>
  <c r="G20" i="10"/>
  <c r="E20" i="10"/>
  <c r="E21" i="10" s="1"/>
  <c r="G18" i="10"/>
  <c r="D48" i="10" s="1"/>
  <c r="S10" i="10"/>
  <c r="Q8" i="10"/>
  <c r="U175" i="14" l="1"/>
  <c r="O177" i="14"/>
  <c r="L139" i="14"/>
  <c r="L135" i="14" s="1"/>
  <c r="H139" i="14" s="1"/>
  <c r="N179" i="14"/>
  <c r="N177" i="14" s="1"/>
  <c r="I308" i="13"/>
  <c r="F54" i="13"/>
  <c r="D54" i="13"/>
  <c r="H632" i="13"/>
  <c r="J527" i="13"/>
  <c r="M527" i="13" s="1"/>
  <c r="Q527" i="13"/>
  <c r="H241" i="13"/>
  <c r="F251" i="13"/>
  <c r="G251" i="13" s="1"/>
  <c r="I301" i="13"/>
  <c r="K301" i="13"/>
  <c r="I315" i="13" s="1"/>
  <c r="G448" i="13"/>
  <c r="K592" i="13"/>
  <c r="L46" i="13"/>
  <c r="N48" i="13"/>
  <c r="E343" i="13"/>
  <c r="E351" i="13"/>
  <c r="E359" i="13"/>
  <c r="E367" i="13"/>
  <c r="Q509" i="13"/>
  <c r="F511" i="13"/>
  <c r="E511" i="13" s="1"/>
  <c r="R511" i="13" s="1"/>
  <c r="J514" i="13"/>
  <c r="M514" i="13" s="1"/>
  <c r="Q517" i="13"/>
  <c r="F519" i="13"/>
  <c r="E519" i="13" s="1"/>
  <c r="R520" i="13"/>
  <c r="L521" i="13"/>
  <c r="N550" i="13"/>
  <c r="L591" i="13"/>
  <c r="L598" i="13"/>
  <c r="L600" i="13"/>
  <c r="H626" i="13"/>
  <c r="R518" i="13"/>
  <c r="H46" i="13"/>
  <c r="J48" i="13"/>
  <c r="H45" i="13" s="1"/>
  <c r="R508" i="13"/>
  <c r="H510" i="13"/>
  <c r="G510" i="13" s="1"/>
  <c r="Q510" i="13"/>
  <c r="L512" i="13"/>
  <c r="F515" i="13"/>
  <c r="E515" i="13" s="1"/>
  <c r="R515" i="13" s="1"/>
  <c r="H518" i="13"/>
  <c r="G518" i="13" s="1"/>
  <c r="J518" i="13" s="1"/>
  <c r="M518" i="13" s="1"/>
  <c r="R519" i="13"/>
  <c r="L520" i="13"/>
  <c r="Q521" i="13"/>
  <c r="R527" i="13"/>
  <c r="L599" i="13"/>
  <c r="R521" i="13"/>
  <c r="G371" i="13"/>
  <c r="E371" i="13" s="1"/>
  <c r="R509" i="13"/>
  <c r="L510" i="13"/>
  <c r="F513" i="13"/>
  <c r="E513" i="13" s="1"/>
  <c r="R513" i="13" s="1"/>
  <c r="H516" i="13"/>
  <c r="G516" i="13" s="1"/>
  <c r="L516" i="13" s="1"/>
  <c r="R517" i="13"/>
  <c r="Q519" i="13"/>
  <c r="F521" i="13"/>
  <c r="E521" i="13" s="1"/>
  <c r="J521" i="13" s="1"/>
  <c r="M521" i="13" s="1"/>
  <c r="N551" i="13"/>
  <c r="N554" i="13"/>
  <c r="N561" i="13"/>
  <c r="K591" i="13"/>
  <c r="J592" i="13"/>
  <c r="K600" i="13"/>
  <c r="H630" i="13"/>
  <c r="L549" i="13"/>
  <c r="K549" i="13" s="1"/>
  <c r="N549" i="13" s="1"/>
  <c r="L553" i="13"/>
  <c r="K553" i="13" s="1"/>
  <c r="N553" i="13" s="1"/>
  <c r="L557" i="13"/>
  <c r="K557" i="13" s="1"/>
  <c r="N557" i="13" s="1"/>
  <c r="L561" i="13"/>
  <c r="K561" i="13" s="1"/>
  <c r="H587" i="13"/>
  <c r="G587" i="13" s="1"/>
  <c r="K587" i="13" s="1"/>
  <c r="K590" i="13"/>
  <c r="H591" i="13"/>
  <c r="G591" i="13" s="1"/>
  <c r="K594" i="13"/>
  <c r="H595" i="13"/>
  <c r="G595" i="13" s="1"/>
  <c r="L595" i="13" s="1"/>
  <c r="H599" i="13"/>
  <c r="G599" i="13" s="1"/>
  <c r="K599" i="13" s="1"/>
  <c r="F625" i="13"/>
  <c r="E625" i="13" s="1"/>
  <c r="H625" i="13" s="1"/>
  <c r="F629" i="13"/>
  <c r="E629" i="13" s="1"/>
  <c r="H629" i="13" s="1"/>
  <c r="F633" i="13"/>
  <c r="E633" i="13" s="1"/>
  <c r="H633" i="13" s="1"/>
  <c r="F637" i="13"/>
  <c r="E637" i="13" s="1"/>
  <c r="H637" i="13" s="1"/>
  <c r="L551" i="13"/>
  <c r="K551" i="13" s="1"/>
  <c r="L555" i="13"/>
  <c r="K555" i="13" s="1"/>
  <c r="N555" i="13" s="1"/>
  <c r="L559" i="13"/>
  <c r="K559" i="13" s="1"/>
  <c r="N559" i="13" s="1"/>
  <c r="J587" i="13"/>
  <c r="H589" i="13"/>
  <c r="G589" i="13" s="1"/>
  <c r="K589" i="13" s="1"/>
  <c r="J591" i="13"/>
  <c r="H593" i="13"/>
  <c r="G593" i="13" s="1"/>
  <c r="K593" i="13" s="1"/>
  <c r="J595" i="13"/>
  <c r="H597" i="13"/>
  <c r="G597" i="13" s="1"/>
  <c r="K597" i="13" s="1"/>
  <c r="J599" i="13"/>
  <c r="F627" i="13"/>
  <c r="E627" i="13" s="1"/>
  <c r="H627" i="13" s="1"/>
  <c r="F631" i="13"/>
  <c r="E631" i="13" s="1"/>
  <c r="H631" i="13" s="1"/>
  <c r="F635" i="13"/>
  <c r="E635" i="13" s="1"/>
  <c r="H635" i="13" s="1"/>
  <c r="F508" i="13"/>
  <c r="E508" i="13" s="1"/>
  <c r="Q508" i="13" s="1"/>
  <c r="H509" i="13"/>
  <c r="G509" i="13" s="1"/>
  <c r="J509" i="13" s="1"/>
  <c r="M509" i="13" s="1"/>
  <c r="F510" i="13"/>
  <c r="E510" i="13" s="1"/>
  <c r="R510" i="13" s="1"/>
  <c r="H511" i="13"/>
  <c r="G511" i="13" s="1"/>
  <c r="L511" i="13" s="1"/>
  <c r="F512" i="13"/>
  <c r="E512" i="13" s="1"/>
  <c r="Q512" i="13" s="1"/>
  <c r="H513" i="13"/>
  <c r="G513" i="13" s="1"/>
  <c r="J513" i="13" s="1"/>
  <c r="M513" i="13" s="1"/>
  <c r="F514" i="13"/>
  <c r="E514" i="13" s="1"/>
  <c r="R514" i="13" s="1"/>
  <c r="H515" i="13"/>
  <c r="G515" i="13" s="1"/>
  <c r="F516" i="13"/>
  <c r="E516" i="13" s="1"/>
  <c r="Q516" i="13" s="1"/>
  <c r="H517" i="13"/>
  <c r="G517" i="13" s="1"/>
  <c r="J517" i="13" s="1"/>
  <c r="M517" i="13" s="1"/>
  <c r="F518" i="13"/>
  <c r="E518" i="13" s="1"/>
  <c r="Q518" i="13" s="1"/>
  <c r="H519" i="13"/>
  <c r="G519" i="13" s="1"/>
  <c r="J519" i="13" s="1"/>
  <c r="M519" i="13" s="1"/>
  <c r="L552" i="13"/>
  <c r="K552" i="13" s="1"/>
  <c r="N552" i="13" s="1"/>
  <c r="L556" i="13"/>
  <c r="K556" i="13" s="1"/>
  <c r="N556" i="13" s="1"/>
  <c r="H588" i="13"/>
  <c r="G588" i="13" s="1"/>
  <c r="K588" i="13" s="1"/>
  <c r="H592" i="13"/>
  <c r="G592" i="13" s="1"/>
  <c r="L592" i="13" s="1"/>
  <c r="H596" i="13"/>
  <c r="G596" i="13" s="1"/>
  <c r="L596" i="13" s="1"/>
  <c r="F618" i="13"/>
  <c r="E618" i="13" s="1"/>
  <c r="H618" i="13" s="1"/>
  <c r="F628" i="13"/>
  <c r="E628" i="13" s="1"/>
  <c r="H628" i="13" s="1"/>
  <c r="F632" i="13"/>
  <c r="E632" i="13" s="1"/>
  <c r="O68" i="12"/>
  <c r="O76" i="12"/>
  <c r="J102" i="12"/>
  <c r="I43" i="12"/>
  <c r="J110" i="12"/>
  <c r="G43" i="12"/>
  <c r="F43" i="12" s="1"/>
  <c r="Q12" i="12" s="1"/>
  <c r="K110" i="12"/>
  <c r="I39" i="12"/>
  <c r="M65" i="12"/>
  <c r="L65" i="12" s="1"/>
  <c r="Q65" i="12" s="1"/>
  <c r="P68" i="12"/>
  <c r="Q68" i="12" s="1"/>
  <c r="M69" i="12"/>
  <c r="L69" i="12" s="1"/>
  <c r="Q69" i="12" s="1"/>
  <c r="P72" i="12"/>
  <c r="Q72" i="12" s="1"/>
  <c r="M73" i="12"/>
  <c r="L73" i="12" s="1"/>
  <c r="Q73" i="12" s="1"/>
  <c r="P76" i="12"/>
  <c r="Q76" i="12" s="1"/>
  <c r="P79" i="12"/>
  <c r="Q79" i="12" s="1"/>
  <c r="G99" i="12"/>
  <c r="F99" i="12" s="1"/>
  <c r="J99" i="12" s="1"/>
  <c r="K99" i="12"/>
  <c r="G103" i="12"/>
  <c r="F103" i="12" s="1"/>
  <c r="J103" i="12" s="1"/>
  <c r="G106" i="12"/>
  <c r="F106" i="12" s="1"/>
  <c r="K106" i="12" s="1"/>
  <c r="O65" i="12"/>
  <c r="O69" i="12"/>
  <c r="G97" i="12"/>
  <c r="F97" i="12" s="1"/>
  <c r="K97" i="12" s="1"/>
  <c r="G101" i="12"/>
  <c r="F101" i="12" s="1"/>
  <c r="K101" i="12" s="1"/>
  <c r="G105" i="12"/>
  <c r="F105" i="12" s="1"/>
  <c r="K105" i="12" s="1"/>
  <c r="I93" i="12"/>
  <c r="G100" i="12"/>
  <c r="F100" i="12" s="1"/>
  <c r="K100" i="12" s="1"/>
  <c r="G104" i="12"/>
  <c r="F104" i="12" s="1"/>
  <c r="K104" i="12" s="1"/>
  <c r="I219" i="11"/>
  <c r="I215" i="11"/>
  <c r="I211" i="11"/>
  <c r="I207" i="11"/>
  <c r="I203" i="11"/>
  <c r="I221" i="11"/>
  <c r="I217" i="11"/>
  <c r="I205" i="11"/>
  <c r="I209" i="11"/>
  <c r="I213" i="11"/>
  <c r="I127" i="11"/>
  <c r="F129" i="11" s="1"/>
  <c r="I108" i="11" s="1"/>
  <c r="I175" i="11"/>
  <c r="I176" i="11" s="1"/>
  <c r="I183" i="11"/>
  <c r="I184" i="11" s="1"/>
  <c r="D42" i="11"/>
  <c r="I42" i="11" s="1"/>
  <c r="I43" i="11" s="1"/>
  <c r="H42" i="11"/>
  <c r="D51" i="10"/>
  <c r="T43" i="10"/>
  <c r="B51" i="10"/>
  <c r="Q10" i="10"/>
  <c r="G21" i="10"/>
  <c r="E51" i="10"/>
  <c r="J109" i="10"/>
  <c r="I151" i="10"/>
  <c r="J152" i="10" s="1"/>
  <c r="I159" i="10"/>
  <c r="J160" i="10" s="1"/>
  <c r="C51" i="10"/>
  <c r="I101" i="10"/>
  <c r="J102" i="10" s="1"/>
  <c r="I98" i="10" s="1"/>
  <c r="J515" i="13" l="1"/>
  <c r="M515" i="13" s="1"/>
  <c r="L518" i="13"/>
  <c r="L515" i="13"/>
  <c r="Q511" i="13"/>
  <c r="R516" i="13"/>
  <c r="H18" i="13"/>
  <c r="F50" i="13"/>
  <c r="G50" i="13" s="1"/>
  <c r="L588" i="13"/>
  <c r="K595" i="13"/>
  <c r="Q514" i="13"/>
  <c r="R512" i="13"/>
  <c r="F244" i="13"/>
  <c r="B244" i="13"/>
  <c r="D244" i="13" s="1"/>
  <c r="I304" i="13"/>
  <c r="I306" i="13" s="1"/>
  <c r="L597" i="13"/>
  <c r="L587" i="13"/>
  <c r="L589" i="13"/>
  <c r="Q515" i="13"/>
  <c r="K596" i="13"/>
  <c r="L517" i="13"/>
  <c r="Q513" i="13"/>
  <c r="J510" i="13"/>
  <c r="M510" i="13" s="1"/>
  <c r="J508" i="13"/>
  <c r="M508" i="13" s="1"/>
  <c r="L513" i="13"/>
  <c r="L519" i="13"/>
  <c r="I316" i="13"/>
  <c r="I310" i="13"/>
  <c r="J511" i="13"/>
  <c r="M511" i="13" s="1"/>
  <c r="J516" i="13"/>
  <c r="M516" i="13" s="1"/>
  <c r="L593" i="13"/>
  <c r="L509" i="13"/>
  <c r="J512" i="13"/>
  <c r="M512" i="13" s="1"/>
  <c r="O73" i="12"/>
  <c r="K103" i="12"/>
  <c r="J106" i="12"/>
  <c r="J105" i="12"/>
  <c r="J43" i="12"/>
  <c r="J97" i="12"/>
  <c r="J104" i="12"/>
  <c r="J100" i="12"/>
  <c r="J101" i="12"/>
  <c r="K43" i="12"/>
  <c r="H39" i="11"/>
  <c r="Q18" i="11" s="1"/>
  <c r="Q12" i="11" s="1"/>
  <c r="I39" i="11"/>
  <c r="P8" i="11" s="1"/>
  <c r="H108" i="11"/>
  <c r="I172" i="11"/>
  <c r="H172" i="11"/>
  <c r="J98" i="10"/>
  <c r="J51" i="10"/>
  <c r="I51" i="10"/>
  <c r="J52" i="10" s="1"/>
  <c r="I148" i="10"/>
  <c r="J148" i="10"/>
  <c r="B48" i="13" l="1"/>
  <c r="D48" i="13" s="1"/>
  <c r="P6" i="13" s="1"/>
  <c r="F48" i="13"/>
  <c r="D6" i="13" s="1"/>
  <c r="J48" i="10"/>
  <c r="M8" i="10" s="1"/>
  <c r="I48" i="10"/>
  <c r="Q18" i="10" s="1"/>
  <c r="Q12" i="10" s="1"/>
  <c r="C566" i="9" l="1"/>
  <c r="G564" i="9"/>
  <c r="G563" i="9"/>
  <c r="G562" i="9"/>
  <c r="G561" i="9"/>
  <c r="G560" i="9"/>
  <c r="G559" i="9"/>
  <c r="G558" i="9"/>
  <c r="G566" i="9" s="1"/>
  <c r="I542" i="9"/>
  <c r="G542" i="9"/>
  <c r="C542" i="9"/>
  <c r="B542" i="9"/>
  <c r="C538" i="9"/>
  <c r="C541" i="9" s="1"/>
  <c r="B538" i="9"/>
  <c r="B541" i="9" s="1"/>
  <c r="C537" i="9"/>
  <c r="B537" i="9"/>
  <c r="C535" i="9"/>
  <c r="B535" i="9"/>
  <c r="I533" i="9"/>
  <c r="G533" i="9"/>
  <c r="I532" i="9"/>
  <c r="G532" i="9"/>
  <c r="I531" i="9"/>
  <c r="G531" i="9"/>
  <c r="I530" i="9"/>
  <c r="G530" i="9"/>
  <c r="I529" i="9"/>
  <c r="G529" i="9"/>
  <c r="I528" i="9"/>
  <c r="G528" i="9"/>
  <c r="I527" i="9"/>
  <c r="G527" i="9"/>
  <c r="I526" i="9"/>
  <c r="I538" i="9" s="1"/>
  <c r="I541" i="9" s="1"/>
  <c r="G526" i="9"/>
  <c r="G538" i="9" s="1"/>
  <c r="G541" i="9" s="1"/>
  <c r="C507" i="9"/>
  <c r="B507" i="9"/>
  <c r="I504" i="9" s="1"/>
  <c r="I501" i="9"/>
  <c r="G501" i="9"/>
  <c r="I499" i="9"/>
  <c r="I498" i="9"/>
  <c r="G498" i="9"/>
  <c r="I497" i="9"/>
  <c r="G497" i="9"/>
  <c r="W26" i="6"/>
  <c r="H252" i="9"/>
  <c r="H251" i="9"/>
  <c r="H250" i="9"/>
  <c r="H249" i="9"/>
  <c r="H248" i="9"/>
  <c r="G537" i="9" l="1"/>
  <c r="I537" i="9"/>
  <c r="G499" i="9"/>
  <c r="I503" i="9"/>
  <c r="G503" i="9"/>
  <c r="G500" i="9"/>
  <c r="G502" i="9"/>
  <c r="G504" i="9"/>
  <c r="I500" i="9"/>
  <c r="I507" i="9" s="1"/>
  <c r="I502" i="9"/>
  <c r="H466" i="9"/>
  <c r="G466" i="9"/>
  <c r="H465" i="9"/>
  <c r="G465" i="9"/>
  <c r="H463" i="9"/>
  <c r="G463" i="9"/>
  <c r="D444" i="9" s="1"/>
  <c r="D456" i="9" s="1"/>
  <c r="H461" i="9"/>
  <c r="G461" i="9"/>
  <c r="H460" i="9"/>
  <c r="G460" i="9"/>
  <c r="L457" i="9"/>
  <c r="K457" i="9"/>
  <c r="L456" i="9"/>
  <c r="K456" i="9"/>
  <c r="B456" i="9"/>
  <c r="E455" i="9"/>
  <c r="D455" i="9"/>
  <c r="C455" i="9"/>
  <c r="B455" i="9"/>
  <c r="B461" i="9" s="1"/>
  <c r="L453" i="9"/>
  <c r="K453" i="9"/>
  <c r="E453" i="9"/>
  <c r="C453" i="9"/>
  <c r="B453" i="9"/>
  <c r="L452" i="9"/>
  <c r="K452" i="9"/>
  <c r="B452" i="9"/>
  <c r="L451" i="9"/>
  <c r="K451" i="9"/>
  <c r="B451" i="9"/>
  <c r="L450" i="9"/>
  <c r="K450" i="9"/>
  <c r="E450" i="9"/>
  <c r="C450" i="9"/>
  <c r="B450" i="9"/>
  <c r="L449" i="9"/>
  <c r="K449" i="9"/>
  <c r="B449" i="9"/>
  <c r="L448" i="9"/>
  <c r="K448" i="9"/>
  <c r="D448" i="9"/>
  <c r="B448" i="9"/>
  <c r="L447" i="9"/>
  <c r="L463" i="9" s="1"/>
  <c r="L466" i="9" s="1"/>
  <c r="K447" i="9"/>
  <c r="K463" i="9" s="1"/>
  <c r="B447" i="9"/>
  <c r="J445" i="9"/>
  <c r="N450" i="9" s="1"/>
  <c r="E444" i="9"/>
  <c r="E456" i="9" s="1"/>
  <c r="C444" i="9"/>
  <c r="C456" i="9" s="1"/>
  <c r="C461" i="9" s="1"/>
  <c r="G507" i="9" l="1"/>
  <c r="L461" i="9"/>
  <c r="E448" i="9"/>
  <c r="E451" i="9"/>
  <c r="L460" i="9"/>
  <c r="E447" i="9"/>
  <c r="K461" i="9"/>
  <c r="K466" i="9"/>
  <c r="E449" i="9"/>
  <c r="E461" i="9"/>
  <c r="E452" i="9"/>
  <c r="B463" i="9"/>
  <c r="B466" i="9" s="1"/>
  <c r="D461" i="9"/>
  <c r="N448" i="9"/>
  <c r="N451" i="9"/>
  <c r="N452" i="9"/>
  <c r="N453" i="9"/>
  <c r="N456" i="9"/>
  <c r="D447" i="9"/>
  <c r="M447" i="9"/>
  <c r="M448" i="9"/>
  <c r="D449" i="9"/>
  <c r="M449" i="9"/>
  <c r="D450" i="9"/>
  <c r="M450" i="9"/>
  <c r="D451" i="9"/>
  <c r="M451" i="9"/>
  <c r="D452" i="9"/>
  <c r="M452" i="9"/>
  <c r="D453" i="9"/>
  <c r="M453" i="9"/>
  <c r="M456" i="9"/>
  <c r="M457" i="9"/>
  <c r="K460" i="9"/>
  <c r="N457" i="9"/>
  <c r="B460" i="9"/>
  <c r="N447" i="9"/>
  <c r="N449" i="9"/>
  <c r="C447" i="9"/>
  <c r="C448" i="9"/>
  <c r="C449" i="9"/>
  <c r="C451" i="9"/>
  <c r="C452" i="9"/>
  <c r="C148" i="6"/>
  <c r="B393" i="6"/>
  <c r="B392" i="6"/>
  <c r="B391" i="6"/>
  <c r="B390" i="6"/>
  <c r="B387" i="6"/>
  <c r="B386" i="6"/>
  <c r="B385" i="6"/>
  <c r="C385" i="6" s="1"/>
  <c r="B384" i="6"/>
  <c r="B383" i="6"/>
  <c r="B382" i="6"/>
  <c r="B381" i="6"/>
  <c r="C381" i="6" s="1"/>
  <c r="B380" i="6"/>
  <c r="B379" i="6"/>
  <c r="B377" i="6"/>
  <c r="B376" i="6"/>
  <c r="C376" i="6" s="1"/>
  <c r="B375" i="6"/>
  <c r="L375" i="6" s="1"/>
  <c r="B374" i="6"/>
  <c r="B373" i="6"/>
  <c r="B372" i="6"/>
  <c r="K372" i="6" s="1"/>
  <c r="B371" i="6"/>
  <c r="C371" i="6" s="1"/>
  <c r="B370" i="6"/>
  <c r="B369" i="6"/>
  <c r="B368" i="6"/>
  <c r="K368" i="6" s="1"/>
  <c r="B366" i="6"/>
  <c r="B365" i="6"/>
  <c r="B364" i="6"/>
  <c r="L364" i="6" s="1"/>
  <c r="B363" i="6"/>
  <c r="C363" i="6" s="1"/>
  <c r="B362" i="6"/>
  <c r="B361" i="6"/>
  <c r="B360" i="6"/>
  <c r="C360" i="6" s="1"/>
  <c r="B359" i="6"/>
  <c r="C359" i="6" s="1"/>
  <c r="B358" i="6"/>
  <c r="B357" i="6"/>
  <c r="B356" i="6"/>
  <c r="L356" i="6" s="1"/>
  <c r="B355" i="6"/>
  <c r="K355" i="6" s="1"/>
  <c r="B354" i="6"/>
  <c r="B353" i="6"/>
  <c r="B352" i="6"/>
  <c r="C352" i="6" s="1"/>
  <c r="B351" i="6"/>
  <c r="K351" i="6" s="1"/>
  <c r="B350" i="6"/>
  <c r="C350" i="6" s="1"/>
  <c r="B349" i="6"/>
  <c r="B348" i="6"/>
  <c r="L348" i="6" s="1"/>
  <c r="B347" i="6"/>
  <c r="L347" i="6" s="1"/>
  <c r="K337" i="6"/>
  <c r="S342" i="6"/>
  <c r="R346" i="6"/>
  <c r="S346" i="6"/>
  <c r="C347" i="6"/>
  <c r="K347" i="6"/>
  <c r="C348" i="6"/>
  <c r="C349" i="6"/>
  <c r="K349" i="6"/>
  <c r="L349" i="6"/>
  <c r="C353" i="6"/>
  <c r="K353" i="6"/>
  <c r="L353" i="6"/>
  <c r="C354" i="6"/>
  <c r="L354" i="6"/>
  <c r="C356" i="6"/>
  <c r="C357" i="6"/>
  <c r="K357" i="6"/>
  <c r="L357" i="6"/>
  <c r="C358" i="6"/>
  <c r="L358" i="6"/>
  <c r="L359" i="6"/>
  <c r="C361" i="6"/>
  <c r="K361" i="6"/>
  <c r="L361" i="6"/>
  <c r="C362" i="6"/>
  <c r="L362" i="6"/>
  <c r="L363" i="6"/>
  <c r="C364" i="6"/>
  <c r="C365" i="6"/>
  <c r="K365" i="6"/>
  <c r="L365" i="6"/>
  <c r="C366" i="6"/>
  <c r="L366" i="6"/>
  <c r="C369" i="6"/>
  <c r="L369" i="6"/>
  <c r="C370" i="6"/>
  <c r="K370" i="6"/>
  <c r="L370" i="6"/>
  <c r="C373" i="6"/>
  <c r="L373" i="6"/>
  <c r="C374" i="6"/>
  <c r="K374" i="6"/>
  <c r="L374" i="6"/>
  <c r="C375" i="6"/>
  <c r="L376" i="6"/>
  <c r="C377" i="6"/>
  <c r="L377" i="6"/>
  <c r="C379" i="6"/>
  <c r="K379" i="6"/>
  <c r="L379" i="6"/>
  <c r="C380" i="6"/>
  <c r="L380" i="6"/>
  <c r="L381" i="6"/>
  <c r="C382" i="6"/>
  <c r="L382" i="6"/>
  <c r="K383" i="6"/>
  <c r="L383" i="6"/>
  <c r="C384" i="6"/>
  <c r="L384" i="6"/>
  <c r="C386" i="6"/>
  <c r="L386" i="6"/>
  <c r="C387" i="6"/>
  <c r="K387" i="6"/>
  <c r="L387" i="6"/>
  <c r="B394" i="6"/>
  <c r="D394" i="6"/>
  <c r="X340" i="6" s="1"/>
  <c r="N394" i="6"/>
  <c r="B142" i="6"/>
  <c r="L142" i="6" s="1"/>
  <c r="B141" i="6"/>
  <c r="B140" i="6"/>
  <c r="L140" i="6" s="1"/>
  <c r="B137" i="6"/>
  <c r="B136" i="6"/>
  <c r="L136" i="6" s="1"/>
  <c r="B135" i="6"/>
  <c r="B132" i="6"/>
  <c r="L132" i="6" s="1"/>
  <c r="B131" i="6"/>
  <c r="B130" i="6"/>
  <c r="L130" i="6" s="1"/>
  <c r="B129" i="6"/>
  <c r="B128" i="6"/>
  <c r="L128" i="6" s="1"/>
  <c r="B127" i="6"/>
  <c r="B126" i="6"/>
  <c r="L126" i="6" s="1"/>
  <c r="B124" i="6"/>
  <c r="B123" i="6"/>
  <c r="L123" i="6" s="1"/>
  <c r="B122" i="6"/>
  <c r="B111" i="6"/>
  <c r="J112" i="6" s="1"/>
  <c r="K106" i="6"/>
  <c r="N54" i="6"/>
  <c r="AB50" i="6" s="1"/>
  <c r="D54" i="6"/>
  <c r="X26" i="6" s="1"/>
  <c r="B54" i="6"/>
  <c r="F49" i="6"/>
  <c r="F48" i="6"/>
  <c r="C46" i="6"/>
  <c r="B46" i="6"/>
  <c r="B45" i="6"/>
  <c r="C45" i="6" s="1"/>
  <c r="C44" i="6"/>
  <c r="C52" i="6" s="1"/>
  <c r="B44" i="6"/>
  <c r="B42" i="6"/>
  <c r="C42" i="6" s="1"/>
  <c r="B41" i="6"/>
  <c r="C41" i="6" s="1"/>
  <c r="B40" i="6"/>
  <c r="C40" i="6" s="1"/>
  <c r="C39" i="6"/>
  <c r="B39" i="6"/>
  <c r="B38" i="6"/>
  <c r="C38" i="6" s="1"/>
  <c r="C37" i="6"/>
  <c r="B37" i="6"/>
  <c r="B36" i="6"/>
  <c r="C36" i="6" s="1"/>
  <c r="C35" i="6"/>
  <c r="B35" i="6"/>
  <c r="S34" i="6"/>
  <c r="R34" i="6"/>
  <c r="C34" i="6"/>
  <c r="B34" i="6"/>
  <c r="B33" i="6"/>
  <c r="K28" i="6"/>
  <c r="S29" i="6" s="1"/>
  <c r="K17" i="6"/>
  <c r="N129" i="9"/>
  <c r="D129" i="9"/>
  <c r="X101" i="9" s="1"/>
  <c r="B129" i="9"/>
  <c r="B124" i="9"/>
  <c r="L124" i="9" s="1"/>
  <c r="B123" i="9"/>
  <c r="B122" i="9"/>
  <c r="L122" i="9" s="1"/>
  <c r="B121" i="9"/>
  <c r="B119" i="9"/>
  <c r="L119" i="9" s="1"/>
  <c r="B118" i="9"/>
  <c r="B116" i="9"/>
  <c r="L116" i="9" s="1"/>
  <c r="B115" i="9"/>
  <c r="B114" i="9"/>
  <c r="L114" i="9" s="1"/>
  <c r="B113" i="9"/>
  <c r="B110" i="9"/>
  <c r="L110" i="9" s="1"/>
  <c r="B109" i="9"/>
  <c r="B108" i="9"/>
  <c r="S107" i="9"/>
  <c r="R107" i="9"/>
  <c r="K103" i="9"/>
  <c r="L98" i="9"/>
  <c r="L383" i="9"/>
  <c r="G383" i="9"/>
  <c r="F383" i="9"/>
  <c r="L382" i="9"/>
  <c r="L381" i="9"/>
  <c r="G380" i="9"/>
  <c r="G381" i="9" s="1"/>
  <c r="F380" i="9"/>
  <c r="E380" i="9"/>
  <c r="K379" i="9"/>
  <c r="K380" i="9" s="1"/>
  <c r="L380" i="9" s="1"/>
  <c r="K374" i="9"/>
  <c r="K369" i="9"/>
  <c r="N349" i="9"/>
  <c r="D349" i="9"/>
  <c r="X326" i="9" s="1"/>
  <c r="B349" i="9"/>
  <c r="B345" i="9"/>
  <c r="L345" i="9" s="1"/>
  <c r="B344" i="9"/>
  <c r="B343" i="9"/>
  <c r="L343" i="9" s="1"/>
  <c r="L341" i="9"/>
  <c r="K341" i="9"/>
  <c r="B340" i="9"/>
  <c r="B339" i="9"/>
  <c r="L339" i="9" s="1"/>
  <c r="B338" i="9"/>
  <c r="B337" i="9"/>
  <c r="L337" i="9" s="1"/>
  <c r="B336" i="9"/>
  <c r="B335" i="9"/>
  <c r="L335" i="9" s="1"/>
  <c r="B334" i="9"/>
  <c r="S332" i="9"/>
  <c r="R332" i="9"/>
  <c r="S328" i="9"/>
  <c r="L323" i="9"/>
  <c r="L235" i="9"/>
  <c r="G235" i="9"/>
  <c r="F235" i="9"/>
  <c r="L234" i="9"/>
  <c r="L233" i="9"/>
  <c r="G232" i="9"/>
  <c r="G233" i="9" s="1"/>
  <c r="F232" i="9"/>
  <c r="E232" i="9"/>
  <c r="K231" i="9"/>
  <c r="K232" i="9" s="1"/>
  <c r="L232" i="9" s="1"/>
  <c r="N194" i="9"/>
  <c r="D194" i="9"/>
  <c r="X169" i="9" s="1"/>
  <c r="B194" i="9"/>
  <c r="B190" i="9"/>
  <c r="B188" i="9"/>
  <c r="L188" i="9" s="1"/>
  <c r="B187" i="9"/>
  <c r="B186" i="9"/>
  <c r="L186" i="9" s="1"/>
  <c r="L184" i="9"/>
  <c r="K184" i="9"/>
  <c r="B183" i="9"/>
  <c r="B182" i="9"/>
  <c r="L182" i="9" s="1"/>
  <c r="B181" i="9"/>
  <c r="B180" i="9"/>
  <c r="L180" i="9" s="1"/>
  <c r="B179" i="9"/>
  <c r="B178" i="9"/>
  <c r="L178" i="9" s="1"/>
  <c r="B177" i="9"/>
  <c r="S175" i="9"/>
  <c r="R175" i="9"/>
  <c r="S171" i="9"/>
  <c r="L166" i="9"/>
  <c r="N77" i="2"/>
  <c r="D77" i="2"/>
  <c r="X52" i="2" s="1"/>
  <c r="B77" i="2"/>
  <c r="C72" i="2"/>
  <c r="B72" i="2"/>
  <c r="L72" i="2" s="1"/>
  <c r="B71" i="2"/>
  <c r="C70" i="2"/>
  <c r="B70" i="2"/>
  <c r="L70" i="2" s="1"/>
  <c r="B69" i="2"/>
  <c r="C67" i="2"/>
  <c r="B67" i="2"/>
  <c r="L67" i="2" s="1"/>
  <c r="B66" i="2"/>
  <c r="C65" i="2"/>
  <c r="B65" i="2"/>
  <c r="L65" i="2" s="1"/>
  <c r="B64" i="2"/>
  <c r="C63" i="2"/>
  <c r="B63" i="2"/>
  <c r="L63" i="2" s="1"/>
  <c r="B62" i="2"/>
  <c r="B61" i="2"/>
  <c r="L61" i="2" s="1"/>
  <c r="B60" i="2"/>
  <c r="C59" i="2"/>
  <c r="B59" i="2"/>
  <c r="L59" i="2" s="1"/>
  <c r="S58" i="2"/>
  <c r="R58" i="2"/>
  <c r="C58" i="2"/>
  <c r="B58" i="2"/>
  <c r="L58" i="2" s="1"/>
  <c r="B57" i="2"/>
  <c r="C56" i="2"/>
  <c r="B56" i="2"/>
  <c r="K51" i="2"/>
  <c r="S54" i="2" s="1"/>
  <c r="L46" i="2"/>
  <c r="L45" i="2"/>
  <c r="L44" i="2"/>
  <c r="L42" i="2"/>
  <c r="C186" i="9" l="1"/>
  <c r="F233" i="9"/>
  <c r="B465" i="9"/>
  <c r="L231" i="9"/>
  <c r="C180" i="9"/>
  <c r="C178" i="9"/>
  <c r="E463" i="9"/>
  <c r="E466" i="9" s="1"/>
  <c r="B128" i="9"/>
  <c r="J103" i="9" s="1"/>
  <c r="E460" i="9"/>
  <c r="C182" i="9"/>
  <c r="C188" i="9"/>
  <c r="L379" i="9"/>
  <c r="F381" i="9"/>
  <c r="K124" i="9"/>
  <c r="C124" i="9"/>
  <c r="C463" i="9"/>
  <c r="C460" i="9"/>
  <c r="N463" i="9"/>
  <c r="N460" i="9"/>
  <c r="M461" i="9"/>
  <c r="M463" i="9"/>
  <c r="M460" i="9"/>
  <c r="N461" i="9"/>
  <c r="D463" i="9"/>
  <c r="D460" i="9"/>
  <c r="L390" i="6"/>
  <c r="L350" i="6"/>
  <c r="L393" i="6" s="1"/>
  <c r="K385" i="6"/>
  <c r="C372" i="6"/>
  <c r="C368" i="6"/>
  <c r="K376" i="6"/>
  <c r="L372" i="6"/>
  <c r="L368" i="6"/>
  <c r="C355" i="6"/>
  <c r="C351" i="6"/>
  <c r="K363" i="6"/>
  <c r="K359" i="6"/>
  <c r="L355" i="6"/>
  <c r="L351" i="6"/>
  <c r="L385" i="6"/>
  <c r="L392" i="6" s="1"/>
  <c r="K381" i="6"/>
  <c r="L371" i="6"/>
  <c r="J342" i="6"/>
  <c r="J377" i="6" s="1"/>
  <c r="N377" i="6" s="1"/>
  <c r="L360" i="6"/>
  <c r="L352" i="6"/>
  <c r="C391" i="6"/>
  <c r="C390" i="6"/>
  <c r="B53" i="6"/>
  <c r="T26" i="6" s="1"/>
  <c r="K386" i="6"/>
  <c r="K384" i="6"/>
  <c r="C383" i="6"/>
  <c r="C392" i="6" s="1"/>
  <c r="K382" i="6"/>
  <c r="K380" i="6"/>
  <c r="K392" i="6" s="1"/>
  <c r="K377" i="6"/>
  <c r="K375" i="6"/>
  <c r="K373" i="6"/>
  <c r="K371" i="6"/>
  <c r="K369" i="6"/>
  <c r="K391" i="6" s="1"/>
  <c r="K366" i="6"/>
  <c r="K364" i="6"/>
  <c r="K362" i="6"/>
  <c r="K360" i="6"/>
  <c r="K358" i="6"/>
  <c r="K356" i="6"/>
  <c r="K354" i="6"/>
  <c r="K352" i="6"/>
  <c r="K350" i="6"/>
  <c r="K348" i="6"/>
  <c r="K393" i="6" s="1"/>
  <c r="B22" i="6"/>
  <c r="J23" i="6" s="1"/>
  <c r="K34" i="6"/>
  <c r="K35" i="6"/>
  <c r="K37" i="6"/>
  <c r="K39" i="6"/>
  <c r="K41" i="6"/>
  <c r="K44" i="6"/>
  <c r="K46" i="6"/>
  <c r="B51" i="6"/>
  <c r="C22" i="6" s="1"/>
  <c r="K22" i="6" s="1"/>
  <c r="K33" i="6"/>
  <c r="K36" i="6"/>
  <c r="K38" i="6"/>
  <c r="K40" i="6"/>
  <c r="K42" i="6"/>
  <c r="K45" i="6"/>
  <c r="L122" i="6"/>
  <c r="L124" i="6"/>
  <c r="L127" i="6"/>
  <c r="L129" i="6"/>
  <c r="B148" i="6"/>
  <c r="D111" i="6" s="1"/>
  <c r="K122" i="6"/>
  <c r="C123" i="6"/>
  <c r="K124" i="6"/>
  <c r="C126" i="6"/>
  <c r="K127" i="6"/>
  <c r="C128" i="6"/>
  <c r="K129" i="6"/>
  <c r="C130" i="6"/>
  <c r="K131" i="6"/>
  <c r="C132" i="6"/>
  <c r="K135" i="6"/>
  <c r="C136" i="6"/>
  <c r="K137" i="6"/>
  <c r="C140" i="6"/>
  <c r="K141" i="6"/>
  <c r="C142" i="6"/>
  <c r="L141" i="6"/>
  <c r="L148" i="6" s="1"/>
  <c r="J111" i="6"/>
  <c r="C122" i="6"/>
  <c r="K123" i="6"/>
  <c r="C124" i="6"/>
  <c r="K126" i="6"/>
  <c r="C127" i="6"/>
  <c r="K128" i="6"/>
  <c r="C129" i="6"/>
  <c r="K130" i="6"/>
  <c r="C131" i="6"/>
  <c r="K132" i="6"/>
  <c r="C135" i="6"/>
  <c r="K136" i="6"/>
  <c r="C137" i="6"/>
  <c r="K140" i="6"/>
  <c r="C141" i="6"/>
  <c r="K142" i="6"/>
  <c r="B147" i="6"/>
  <c r="L131" i="6"/>
  <c r="L135" i="6"/>
  <c r="L137" i="6"/>
  <c r="K23" i="6"/>
  <c r="L34" i="6"/>
  <c r="L35" i="6"/>
  <c r="L37" i="6"/>
  <c r="L39" i="6"/>
  <c r="L41" i="6"/>
  <c r="L44" i="6"/>
  <c r="L46" i="6"/>
  <c r="L33" i="6"/>
  <c r="L36" i="6"/>
  <c r="L38" i="6"/>
  <c r="L40" i="6"/>
  <c r="L42" i="6"/>
  <c r="L45" i="6"/>
  <c r="B52" i="6"/>
  <c r="D22" i="6" s="1"/>
  <c r="C33" i="6"/>
  <c r="C53" i="6" s="1"/>
  <c r="C61" i="2"/>
  <c r="B76" i="2"/>
  <c r="T101" i="9"/>
  <c r="L109" i="9"/>
  <c r="C108" i="9"/>
  <c r="K109" i="9"/>
  <c r="C110" i="9"/>
  <c r="K113" i="9"/>
  <c r="C114" i="9"/>
  <c r="K115" i="9"/>
  <c r="C116" i="9"/>
  <c r="K118" i="9"/>
  <c r="C119" i="9"/>
  <c r="K121" i="9"/>
  <c r="C122" i="9"/>
  <c r="K123" i="9"/>
  <c r="S103" i="9"/>
  <c r="K108" i="9"/>
  <c r="C109" i="9"/>
  <c r="K110" i="9"/>
  <c r="C113" i="9"/>
  <c r="K114" i="9"/>
  <c r="C115" i="9"/>
  <c r="K116" i="9"/>
  <c r="C118" i="9"/>
  <c r="K119" i="9"/>
  <c r="C121" i="9"/>
  <c r="K122" i="9"/>
  <c r="C123" i="9"/>
  <c r="B127" i="9"/>
  <c r="L113" i="9"/>
  <c r="L115" i="9"/>
  <c r="L118" i="9"/>
  <c r="L121" i="9"/>
  <c r="L123" i="9"/>
  <c r="B126" i="9"/>
  <c r="L108" i="9"/>
  <c r="L334" i="9"/>
  <c r="L336" i="9"/>
  <c r="L338" i="9"/>
  <c r="L340" i="9"/>
  <c r="L344" i="9"/>
  <c r="K334" i="9"/>
  <c r="C335" i="9"/>
  <c r="K336" i="9"/>
  <c r="C337" i="9"/>
  <c r="K338" i="9"/>
  <c r="C339" i="9"/>
  <c r="K340" i="9"/>
  <c r="C343" i="9"/>
  <c r="K344" i="9"/>
  <c r="C345" i="9"/>
  <c r="E383" i="9"/>
  <c r="E381" i="9" s="1"/>
  <c r="C334" i="9"/>
  <c r="K335" i="9"/>
  <c r="C336" i="9"/>
  <c r="K337" i="9"/>
  <c r="C338" i="9"/>
  <c r="K339" i="9"/>
  <c r="C340" i="9"/>
  <c r="K343" i="9"/>
  <c r="C344" i="9"/>
  <c r="K345" i="9"/>
  <c r="B348" i="9"/>
  <c r="B193" i="9"/>
  <c r="J171" i="9" s="1"/>
  <c r="J187" i="9" s="1"/>
  <c r="N187" i="9" s="1"/>
  <c r="L179" i="9"/>
  <c r="L181" i="9"/>
  <c r="L183" i="9"/>
  <c r="K177" i="9"/>
  <c r="K179" i="9"/>
  <c r="K181" i="9"/>
  <c r="K183" i="9"/>
  <c r="K187" i="9"/>
  <c r="K190" i="9"/>
  <c r="E235" i="9"/>
  <c r="E233" i="9" s="1"/>
  <c r="C177" i="9"/>
  <c r="K178" i="9"/>
  <c r="C179" i="9"/>
  <c r="K180" i="9"/>
  <c r="C181" i="9"/>
  <c r="K182" i="9"/>
  <c r="C183" i="9"/>
  <c r="K186" i="9"/>
  <c r="C187" i="9"/>
  <c r="K188" i="9"/>
  <c r="C190" i="9"/>
  <c r="L177" i="9"/>
  <c r="L187" i="9"/>
  <c r="L190" i="9"/>
  <c r="T52" i="2"/>
  <c r="K57" i="2"/>
  <c r="K60" i="2"/>
  <c r="K62" i="2"/>
  <c r="K64" i="2"/>
  <c r="K66" i="2"/>
  <c r="K69" i="2"/>
  <c r="K71" i="2"/>
  <c r="L57" i="2"/>
  <c r="K56" i="2"/>
  <c r="C57" i="2"/>
  <c r="C76" i="2" s="1"/>
  <c r="K58" i="2"/>
  <c r="K59" i="2"/>
  <c r="C60" i="2"/>
  <c r="K61" i="2"/>
  <c r="C62" i="2"/>
  <c r="K63" i="2"/>
  <c r="C64" i="2"/>
  <c r="K65" i="2"/>
  <c r="C66" i="2"/>
  <c r="K67" i="2"/>
  <c r="C69" i="2"/>
  <c r="K70" i="2"/>
  <c r="C71" i="2"/>
  <c r="C75" i="2" s="1"/>
  <c r="K72" i="2"/>
  <c r="B75" i="2"/>
  <c r="B74" i="2" s="1"/>
  <c r="J51" i="2" s="1"/>
  <c r="L60" i="2"/>
  <c r="L62" i="2"/>
  <c r="L64" i="2"/>
  <c r="L66" i="2"/>
  <c r="L69" i="2"/>
  <c r="L71" i="2"/>
  <c r="L75" i="2" s="1"/>
  <c r="L56" i="2"/>
  <c r="C403" i="9"/>
  <c r="G398" i="9" l="1"/>
  <c r="G401" i="9"/>
  <c r="G397" i="9"/>
  <c r="G400" i="9"/>
  <c r="G399" i="9"/>
  <c r="G396" i="9"/>
  <c r="J118" i="9"/>
  <c r="N118" i="9" s="1"/>
  <c r="J109" i="9"/>
  <c r="N109" i="9" s="1"/>
  <c r="J115" i="9"/>
  <c r="N115" i="9" s="1"/>
  <c r="E465" i="9"/>
  <c r="T169" i="9"/>
  <c r="J123" i="9"/>
  <c r="N123" i="9" s="1"/>
  <c r="J179" i="9"/>
  <c r="N179" i="9" s="1"/>
  <c r="J177" i="9"/>
  <c r="N177" i="9" s="1"/>
  <c r="M466" i="9"/>
  <c r="N466" i="9"/>
  <c r="D465" i="9"/>
  <c r="D466" i="9"/>
  <c r="C465" i="9"/>
  <c r="C466" i="9"/>
  <c r="K390" i="6"/>
  <c r="L391" i="6"/>
  <c r="J371" i="6"/>
  <c r="N371" i="6" s="1"/>
  <c r="J357" i="6"/>
  <c r="N357" i="6" s="1"/>
  <c r="J386" i="6"/>
  <c r="N386" i="6" s="1"/>
  <c r="J384" i="6"/>
  <c r="N384" i="6" s="1"/>
  <c r="J379" i="6"/>
  <c r="J381" i="6"/>
  <c r="N381" i="6" s="1"/>
  <c r="J368" i="6"/>
  <c r="J365" i="6"/>
  <c r="N365" i="6" s="1"/>
  <c r="J354" i="6"/>
  <c r="N354" i="6" s="1"/>
  <c r="J376" i="6"/>
  <c r="N376" i="6" s="1"/>
  <c r="J351" i="6"/>
  <c r="N351" i="6" s="1"/>
  <c r="J375" i="6"/>
  <c r="N375" i="6" s="1"/>
  <c r="J370" i="6"/>
  <c r="N370" i="6" s="1"/>
  <c r="J349" i="6"/>
  <c r="N349" i="6" s="1"/>
  <c r="J382" i="6"/>
  <c r="N382" i="6" s="1"/>
  <c r="J364" i="6"/>
  <c r="N364" i="6" s="1"/>
  <c r="J359" i="6"/>
  <c r="N359" i="6" s="1"/>
  <c r="J350" i="6"/>
  <c r="N350" i="6" s="1"/>
  <c r="J356" i="6"/>
  <c r="N356" i="6" s="1"/>
  <c r="J383" i="6"/>
  <c r="N383" i="6" s="1"/>
  <c r="J387" i="6"/>
  <c r="N387" i="6" s="1"/>
  <c r="J374" i="6"/>
  <c r="N374" i="6" s="1"/>
  <c r="J363" i="6"/>
  <c r="N363" i="6" s="1"/>
  <c r="J355" i="6"/>
  <c r="N355" i="6" s="1"/>
  <c r="B344" i="6"/>
  <c r="J358" i="6"/>
  <c r="N358" i="6" s="1"/>
  <c r="J348" i="6"/>
  <c r="N348" i="6" s="1"/>
  <c r="J369" i="6"/>
  <c r="N369" i="6" s="1"/>
  <c r="J347" i="6"/>
  <c r="J385" i="6"/>
  <c r="N385" i="6" s="1"/>
  <c r="J372" i="6"/>
  <c r="N372" i="6" s="1"/>
  <c r="J361" i="6"/>
  <c r="N361" i="6" s="1"/>
  <c r="J353" i="6"/>
  <c r="N353" i="6" s="1"/>
  <c r="T340" i="6"/>
  <c r="J366" i="6"/>
  <c r="N366" i="6" s="1"/>
  <c r="J352" i="6"/>
  <c r="N352" i="6" s="1"/>
  <c r="J373" i="6"/>
  <c r="N373" i="6" s="1"/>
  <c r="J362" i="6"/>
  <c r="N362" i="6" s="1"/>
  <c r="J380" i="6"/>
  <c r="N380" i="6" s="1"/>
  <c r="J360" i="6"/>
  <c r="N360" i="6" s="1"/>
  <c r="J22" i="6"/>
  <c r="J28" i="6"/>
  <c r="C393" i="6"/>
  <c r="I52" i="6"/>
  <c r="I51" i="6"/>
  <c r="I53" i="6" s="1"/>
  <c r="K52" i="6"/>
  <c r="K148" i="6"/>
  <c r="K147" i="6"/>
  <c r="K149" i="6" s="1"/>
  <c r="L112" i="6"/>
  <c r="L111" i="6"/>
  <c r="L147" i="6"/>
  <c r="L149" i="6" s="1"/>
  <c r="C111" i="6"/>
  <c r="B149" i="6"/>
  <c r="J117" i="6" s="1"/>
  <c r="F144" i="6"/>
  <c r="C149" i="6"/>
  <c r="L23" i="6"/>
  <c r="L22" i="6"/>
  <c r="N57" i="6"/>
  <c r="N59" i="6" s="1"/>
  <c r="C51" i="6"/>
  <c r="C30" i="6"/>
  <c r="J45" i="6"/>
  <c r="N45" i="6" s="1"/>
  <c r="J42" i="6"/>
  <c r="N42" i="6" s="1"/>
  <c r="J40" i="6"/>
  <c r="N40" i="6" s="1"/>
  <c r="J38" i="6"/>
  <c r="N38" i="6" s="1"/>
  <c r="J36" i="6"/>
  <c r="N36" i="6" s="1"/>
  <c r="J33" i="6"/>
  <c r="B30" i="6"/>
  <c r="E22" i="6"/>
  <c r="K51" i="6"/>
  <c r="K53" i="6" s="1"/>
  <c r="K128" i="9"/>
  <c r="K126" i="9"/>
  <c r="L128" i="9"/>
  <c r="L126" i="9"/>
  <c r="C127" i="9"/>
  <c r="C126" i="9"/>
  <c r="C128" i="9"/>
  <c r="B105" i="9"/>
  <c r="J122" i="9"/>
  <c r="N122" i="9" s="1"/>
  <c r="J119" i="9"/>
  <c r="N119" i="9" s="1"/>
  <c r="J116" i="9"/>
  <c r="N116" i="9" s="1"/>
  <c r="J114" i="9"/>
  <c r="N114" i="9" s="1"/>
  <c r="J108" i="9"/>
  <c r="J124" i="9"/>
  <c r="N124" i="9" s="1"/>
  <c r="J110" i="9"/>
  <c r="N110" i="9" s="1"/>
  <c r="J113" i="9"/>
  <c r="L127" i="9"/>
  <c r="J121" i="9"/>
  <c r="N121" i="9" s="1"/>
  <c r="K127" i="9"/>
  <c r="J328" i="9"/>
  <c r="H373" i="9"/>
  <c r="K373" i="9" s="1"/>
  <c r="T326" i="9"/>
  <c r="H368" i="9"/>
  <c r="K368" i="9" s="1"/>
  <c r="K348" i="9"/>
  <c r="C348" i="9"/>
  <c r="L348" i="9"/>
  <c r="K193" i="9"/>
  <c r="C193" i="9"/>
  <c r="J184" i="9"/>
  <c r="N184" i="9" s="1"/>
  <c r="J188" i="9"/>
  <c r="N188" i="9" s="1"/>
  <c r="J178" i="9"/>
  <c r="N178" i="9" s="1"/>
  <c r="B173" i="9"/>
  <c r="J186" i="9"/>
  <c r="N186" i="9" s="1"/>
  <c r="J182" i="9"/>
  <c r="N182" i="9" s="1"/>
  <c r="J180" i="9"/>
  <c r="N180" i="9" s="1"/>
  <c r="J190" i="9"/>
  <c r="N190" i="9" s="1"/>
  <c r="L193" i="9"/>
  <c r="J181" i="9"/>
  <c r="N181" i="9" s="1"/>
  <c r="J183" i="9"/>
  <c r="N183" i="9" s="1"/>
  <c r="J72" i="2"/>
  <c r="N72" i="2" s="1"/>
  <c r="J70" i="2"/>
  <c r="J67" i="2"/>
  <c r="N67" i="2" s="1"/>
  <c r="J65" i="2"/>
  <c r="N65" i="2" s="1"/>
  <c r="J63" i="2"/>
  <c r="N63" i="2" s="1"/>
  <c r="J61" i="2"/>
  <c r="N61" i="2" s="1"/>
  <c r="J59" i="2"/>
  <c r="N59" i="2" s="1"/>
  <c r="J58" i="2"/>
  <c r="N58" i="2" s="1"/>
  <c r="B53" i="2"/>
  <c r="J56" i="2"/>
  <c r="J57" i="2"/>
  <c r="N57" i="2" s="1"/>
  <c r="J64" i="2"/>
  <c r="N64" i="2" s="1"/>
  <c r="J66" i="2"/>
  <c r="N66" i="2" s="1"/>
  <c r="J60" i="2"/>
  <c r="N60" i="2" s="1"/>
  <c r="J71" i="2"/>
  <c r="N71" i="2" s="1"/>
  <c r="J69" i="2"/>
  <c r="N69" i="2" s="1"/>
  <c r="J62" i="2"/>
  <c r="N62" i="2" s="1"/>
  <c r="C53" i="2"/>
  <c r="N80" i="2"/>
  <c r="N82" i="2" s="1"/>
  <c r="C74" i="2"/>
  <c r="L76" i="2"/>
  <c r="L74" i="2" s="1"/>
  <c r="K75" i="2"/>
  <c r="K76" i="2"/>
  <c r="I268" i="9"/>
  <c r="N347" i="6" l="1"/>
  <c r="J393" i="6"/>
  <c r="J390" i="6"/>
  <c r="N379" i="6"/>
  <c r="J392" i="6"/>
  <c r="N368" i="6"/>
  <c r="J391" i="6"/>
  <c r="J394" i="6"/>
  <c r="K394" i="6" s="1"/>
  <c r="L394" i="6" s="1"/>
  <c r="C344" i="6"/>
  <c r="N397" i="6"/>
  <c r="N399" i="6" s="1"/>
  <c r="J34" i="6"/>
  <c r="N34" i="6" s="1"/>
  <c r="J46" i="6"/>
  <c r="N46" i="6" s="1"/>
  <c r="J35" i="6"/>
  <c r="N35" i="6" s="1"/>
  <c r="J39" i="6"/>
  <c r="N39" i="6" s="1"/>
  <c r="J44" i="6"/>
  <c r="N44" i="6" s="1"/>
  <c r="J41" i="6"/>
  <c r="N41" i="6" s="1"/>
  <c r="J37" i="6"/>
  <c r="N37" i="6" s="1"/>
  <c r="C147" i="6"/>
  <c r="N153" i="6"/>
  <c r="N155" i="6" s="1"/>
  <c r="C119" i="6"/>
  <c r="B119" i="6"/>
  <c r="J136" i="6"/>
  <c r="N136" i="6" s="1"/>
  <c r="J130" i="6"/>
  <c r="N130" i="6" s="1"/>
  <c r="J126" i="6"/>
  <c r="N126" i="6" s="1"/>
  <c r="J123" i="6"/>
  <c r="N123" i="6" s="1"/>
  <c r="J132" i="6"/>
  <c r="N132" i="6" s="1"/>
  <c r="J128" i="6"/>
  <c r="N128" i="6" s="1"/>
  <c r="J142" i="6"/>
  <c r="N142" i="6" s="1"/>
  <c r="J140" i="6"/>
  <c r="E111" i="6"/>
  <c r="J122" i="6"/>
  <c r="J141" i="6"/>
  <c r="N141" i="6" s="1"/>
  <c r="J131" i="6"/>
  <c r="N131" i="6" s="1"/>
  <c r="J129" i="6"/>
  <c r="N129" i="6" s="1"/>
  <c r="J137" i="6"/>
  <c r="N137" i="6" s="1"/>
  <c r="J135" i="6"/>
  <c r="N135" i="6" s="1"/>
  <c r="J124" i="6"/>
  <c r="N124" i="6" s="1"/>
  <c r="J127" i="6"/>
  <c r="N127" i="6" s="1"/>
  <c r="K112" i="6"/>
  <c r="K111" i="6"/>
  <c r="M22" i="6"/>
  <c r="M23" i="6"/>
  <c r="N33" i="6"/>
  <c r="H54" i="6" s="1"/>
  <c r="K74" i="2"/>
  <c r="N132" i="9"/>
  <c r="N134" i="9" s="1"/>
  <c r="C105" i="9"/>
  <c r="J126" i="9"/>
  <c r="J128" i="9"/>
  <c r="N108" i="9"/>
  <c r="N113" i="9"/>
  <c r="J127" i="9"/>
  <c r="C330" i="9"/>
  <c r="N352" i="9"/>
  <c r="N354" i="9" s="1"/>
  <c r="J341" i="9"/>
  <c r="N341" i="9" s="1"/>
  <c r="J337" i="9"/>
  <c r="N337" i="9" s="1"/>
  <c r="J345" i="9"/>
  <c r="N345" i="9" s="1"/>
  <c r="J343" i="9"/>
  <c r="N343" i="9" s="1"/>
  <c r="J339" i="9"/>
  <c r="N339" i="9" s="1"/>
  <c r="J335" i="9"/>
  <c r="N335" i="9" s="1"/>
  <c r="B330" i="9"/>
  <c r="J344" i="9"/>
  <c r="N344" i="9" s="1"/>
  <c r="J340" i="9"/>
  <c r="N340" i="9" s="1"/>
  <c r="J334" i="9"/>
  <c r="J336" i="9"/>
  <c r="N336" i="9" s="1"/>
  <c r="J338" i="9"/>
  <c r="N338" i="9" s="1"/>
  <c r="N197" i="9"/>
  <c r="N199" i="9" s="1"/>
  <c r="C173" i="9"/>
  <c r="J194" i="9"/>
  <c r="J193" i="9"/>
  <c r="J76" i="2"/>
  <c r="N56" i="2"/>
  <c r="J75" i="2"/>
  <c r="N70" i="2"/>
  <c r="G403" i="9"/>
  <c r="I247" i="9"/>
  <c r="I250" i="9" l="1"/>
  <c r="I249" i="9"/>
  <c r="I252" i="9"/>
  <c r="I251" i="9"/>
  <c r="K194" i="9"/>
  <c r="L194" i="9" s="1"/>
  <c r="H51" i="6"/>
  <c r="H52" i="6"/>
  <c r="J148" i="6"/>
  <c r="N140" i="6"/>
  <c r="N122" i="6"/>
  <c r="J147" i="6"/>
  <c r="M111" i="6"/>
  <c r="M112" i="6"/>
  <c r="J129" i="9"/>
  <c r="K129" i="9" s="1"/>
  <c r="L129" i="9" s="1"/>
  <c r="J348" i="9"/>
  <c r="N334" i="9"/>
  <c r="J349" i="9" s="1"/>
  <c r="J77" i="2"/>
  <c r="K77" i="2" s="1"/>
  <c r="L77" i="2" s="1"/>
  <c r="J74" i="2"/>
  <c r="B76" i="9"/>
  <c r="B75" i="9"/>
  <c r="B74" i="9"/>
  <c r="B73" i="9"/>
  <c r="B72" i="9"/>
  <c r="B69" i="9"/>
  <c r="B67" i="9"/>
  <c r="C78" i="9"/>
  <c r="A4" i="9"/>
  <c r="J149" i="6" l="1"/>
  <c r="J150" i="6"/>
  <c r="H53" i="6"/>
  <c r="I54" i="6" s="1"/>
  <c r="K54" i="6" s="1"/>
  <c r="K150" i="6"/>
  <c r="L150" i="6" s="1"/>
  <c r="K349" i="9"/>
  <c r="L349" i="9" s="1"/>
  <c r="I75" i="9"/>
  <c r="G75" i="9"/>
  <c r="I72" i="9"/>
  <c r="G72" i="9"/>
  <c r="I76" i="9"/>
  <c r="G76" i="9"/>
  <c r="I69" i="9"/>
  <c r="G69" i="9"/>
  <c r="I73" i="9"/>
  <c r="G73" i="9"/>
  <c r="I67" i="9"/>
  <c r="G67" i="9"/>
  <c r="I74" i="9"/>
  <c r="G74" i="9"/>
  <c r="B78" i="9"/>
  <c r="D48" i="9"/>
  <c r="G46" i="9"/>
  <c r="G45" i="9"/>
  <c r="G44" i="9"/>
  <c r="G43" i="9"/>
  <c r="C46" i="9"/>
  <c r="C45" i="9"/>
  <c r="C44" i="9"/>
  <c r="C43" i="9"/>
  <c r="G78" i="9" l="1"/>
  <c r="I78" i="9"/>
  <c r="L63" i="9" s="1"/>
  <c r="M63" i="9" s="1"/>
  <c r="C48" i="9"/>
  <c r="G48" i="9"/>
  <c r="L64" i="9" l="1"/>
  <c r="M64" i="9" s="1"/>
  <c r="L211" i="6" l="1"/>
  <c r="M211" i="6" s="1"/>
  <c r="L210" i="6"/>
  <c r="M210" i="6" s="1"/>
  <c r="L209" i="6"/>
  <c r="M209" i="6" s="1"/>
  <c r="M207" i="6"/>
  <c r="L205" i="6"/>
  <c r="L202" i="6"/>
  <c r="M202" i="6" s="1"/>
  <c r="L201" i="6"/>
  <c r="L200" i="6"/>
  <c r="M200" i="6" s="1"/>
  <c r="L199" i="6"/>
  <c r="M199" i="6" s="1"/>
  <c r="L198" i="6"/>
  <c r="M198" i="6" s="1"/>
  <c r="H32" i="8"/>
  <c r="F32" i="8" s="1"/>
  <c r="K32" i="8" s="1"/>
  <c r="G32" i="8"/>
  <c r="H31" i="8"/>
  <c r="G31" i="8"/>
  <c r="F31" i="8"/>
  <c r="K31" i="8" s="1"/>
  <c r="H30" i="8"/>
  <c r="G30" i="8"/>
  <c r="F30" i="8"/>
  <c r="K30" i="8" s="1"/>
  <c r="H29" i="8"/>
  <c r="G29" i="8"/>
  <c r="F29" i="8" s="1"/>
  <c r="K29" i="8" s="1"/>
  <c r="H28" i="8"/>
  <c r="F28" i="8" s="1"/>
  <c r="G28" i="8"/>
  <c r="K27" i="8"/>
  <c r="H27" i="8"/>
  <c r="G27" i="8"/>
  <c r="F27" i="8"/>
  <c r="C24" i="8"/>
  <c r="F21" i="8" s="1"/>
  <c r="H18" i="8"/>
  <c r="H14" i="8"/>
  <c r="F12" i="8"/>
  <c r="K12" i="8" s="1"/>
  <c r="H10" i="8"/>
  <c r="H16" i="8" s="1"/>
  <c r="G10" i="8"/>
  <c r="G17" i="8" s="1"/>
  <c r="C10" i="8"/>
  <c r="O8" i="8"/>
  <c r="N7" i="8"/>
  <c r="F7" i="8"/>
  <c r="B6" i="8"/>
  <c r="O4" i="8"/>
  <c r="B4" i="8"/>
  <c r="L195" i="6" l="1"/>
  <c r="L213" i="6" s="1"/>
  <c r="M201" i="6"/>
  <c r="M195" i="6" s="1"/>
  <c r="M213" i="6" s="1"/>
  <c r="F17" i="8"/>
  <c r="K17" i="8" s="1"/>
  <c r="K24" i="8"/>
  <c r="J24" i="8" s="1"/>
  <c r="K28" i="8"/>
  <c r="F24" i="8"/>
  <c r="G12" i="8"/>
  <c r="H15" i="8"/>
  <c r="G16" i="8"/>
  <c r="F16" i="8" s="1"/>
  <c r="K16" i="8" s="1"/>
  <c r="H13" i="8"/>
  <c r="G14" i="8"/>
  <c r="F14" i="8" s="1"/>
  <c r="K14" i="8" s="1"/>
  <c r="H17" i="8"/>
  <c r="G18" i="8"/>
  <c r="F18" i="8" s="1"/>
  <c r="K18" i="8" s="1"/>
  <c r="G15" i="8"/>
  <c r="H12" i="8"/>
  <c r="G13" i="8"/>
  <c r="F15" i="8" l="1"/>
  <c r="K15" i="8" s="1"/>
  <c r="B29" i="8"/>
  <c r="B31" i="8"/>
  <c r="B27" i="8"/>
  <c r="B30" i="8"/>
  <c r="B32" i="8"/>
  <c r="B28" i="8"/>
  <c r="F13" i="8"/>
  <c r="K13" i="8" l="1"/>
  <c r="K10" i="8" s="1"/>
  <c r="J10" i="8" s="1"/>
  <c r="F10" i="8"/>
  <c r="B35" i="8"/>
  <c r="B15" i="8" l="1"/>
  <c r="B17" i="8"/>
  <c r="B13" i="8"/>
  <c r="B16" i="8"/>
  <c r="B18" i="8"/>
  <c r="B14" i="8"/>
  <c r="B20" i="8" l="1"/>
  <c r="A4" i="6" l="1"/>
  <c r="N166" i="2"/>
  <c r="N164" i="2"/>
  <c r="C243" i="2"/>
  <c r="F241" i="2" s="1"/>
  <c r="C222" i="2"/>
  <c r="F220" i="2" s="1"/>
  <c r="C203" i="2"/>
  <c r="F198" i="2" s="1"/>
  <c r="M178" i="2"/>
  <c r="L178" i="2"/>
  <c r="K178" i="2" s="1"/>
  <c r="I178" i="2"/>
  <c r="H178" i="2"/>
  <c r="G178" i="2"/>
  <c r="C178" i="2"/>
  <c r="D178" i="2" s="1"/>
  <c r="E178" i="2" s="1"/>
  <c r="J127" i="2"/>
  <c r="L136" i="2"/>
  <c r="G136" i="2"/>
  <c r="F136" i="2"/>
  <c r="L135" i="2"/>
  <c r="L134" i="2"/>
  <c r="G133" i="2"/>
  <c r="G134" i="2" s="1"/>
  <c r="F133" i="2"/>
  <c r="E133" i="2"/>
  <c r="K132" i="2"/>
  <c r="K133" i="2" s="1"/>
  <c r="F238" i="2" l="1"/>
  <c r="F237" i="2"/>
  <c r="F236" i="2"/>
  <c r="F240" i="2"/>
  <c r="F200" i="2"/>
  <c r="F219" i="2"/>
  <c r="F218" i="2"/>
  <c r="F215" i="2"/>
  <c r="F213" i="2"/>
  <c r="F214" i="2"/>
  <c r="F201" i="2"/>
  <c r="F197" i="2"/>
  <c r="F134" i="2"/>
  <c r="L133" i="2"/>
  <c r="E136" i="2"/>
  <c r="E134" i="2" s="1"/>
  <c r="L132" i="2"/>
  <c r="F234" i="2" l="1"/>
  <c r="G237" i="2"/>
  <c r="G238" i="2"/>
  <c r="G240" i="2"/>
  <c r="G236" i="2"/>
  <c r="F195" i="2"/>
  <c r="G201" i="2" s="1"/>
  <c r="F211" i="2"/>
  <c r="G214" i="2" l="1"/>
  <c r="G219" i="2"/>
  <c r="G213" i="2"/>
  <c r="G215" i="2"/>
  <c r="G218" i="2"/>
  <c r="G220" i="2"/>
  <c r="G198" i="2"/>
  <c r="G200" i="2"/>
  <c r="G197" i="2"/>
  <c r="M156" i="2" l="1"/>
  <c r="G156" i="2"/>
  <c r="I158" i="2"/>
  <c r="C158" i="2"/>
  <c r="L156" i="2"/>
  <c r="F156" i="2"/>
  <c r="L155" i="2" l="1"/>
  <c r="F155" i="2"/>
  <c r="F154" i="2" l="1"/>
  <c r="L154" i="2"/>
  <c r="F151" i="2" l="1"/>
  <c r="G155" i="2" s="1"/>
  <c r="L151" i="2"/>
  <c r="M155" i="2" s="1"/>
  <c r="G154" i="2" l="1"/>
  <c r="M154" i="2"/>
  <c r="J108" i="2" l="1"/>
  <c r="A4" i="2" l="1"/>
</calcChain>
</file>

<file path=xl/sharedStrings.xml><?xml version="1.0" encoding="utf-8"?>
<sst xmlns="http://schemas.openxmlformats.org/spreadsheetml/2006/main" count="4155" uniqueCount="1356">
  <si>
    <t>PÂTES LEVÉES</t>
  </si>
  <si>
    <t>Utiliser une farine riche en gluten.</t>
  </si>
  <si>
    <t>Donner aux pâtes une consistance molle et élastique afin de retenir la fermentation.</t>
  </si>
  <si>
    <t>Tenir les pâtes dans un milieu ambiant de 25-30°C environ.</t>
  </si>
  <si>
    <t xml:space="preserve">La farine: </t>
  </si>
  <si>
    <t xml:space="preserve">La levure: </t>
  </si>
  <si>
    <t xml:space="preserve">Le sel: </t>
  </si>
  <si>
    <t>Régularise la fermentation et aide à la conservation.</t>
  </si>
  <si>
    <t xml:space="preserve">Le sucre: </t>
  </si>
  <si>
    <t xml:space="preserve">Les oeufs: </t>
  </si>
  <si>
    <r>
      <t xml:space="preserve">Hydratent les particules de farine. Apportent </t>
    </r>
    <r>
      <rPr>
        <b/>
        <i/>
        <sz val="10"/>
        <color rgb="FF000000"/>
        <rFont val="Arial"/>
        <family val="2"/>
      </rPr>
      <t xml:space="preserve">la </t>
    </r>
    <r>
      <rPr>
        <sz val="11.5"/>
        <color rgb="FF000000"/>
        <rFont val="Arial"/>
        <family val="2"/>
      </rPr>
      <t xml:space="preserve">finesse et le goût, les jaunes apportent la matière grasse et la </t>
    </r>
    <r>
      <rPr>
        <b/>
        <sz val="11.5"/>
        <color rgb="FF000000"/>
        <rFont val="Arial"/>
        <family val="2"/>
      </rPr>
      <t xml:space="preserve">couleur ; </t>
    </r>
    <r>
      <rPr>
        <sz val="11.5"/>
        <color rgb="FF000000"/>
        <rFont val="Arial"/>
        <family val="2"/>
      </rPr>
      <t>les blancs coagulent à la cuisson ce qui donne de la tenue aux pâtes.</t>
    </r>
  </si>
  <si>
    <t>L'eau:</t>
  </si>
  <si>
    <t xml:space="preserve">Le beurre: </t>
  </si>
  <si>
    <t>Apporte la qualité gustative.</t>
  </si>
  <si>
    <t xml:space="preserve">La poudre de lait: </t>
  </si>
  <si>
    <t>Apporte une meilleure qualité gustative et donne du moelleux.</t>
  </si>
  <si>
    <t>ICI</t>
  </si>
  <si>
    <t>La pâte à Babas et à Savarins</t>
  </si>
  <si>
    <t xml:space="preserve">PHASES ESSENTIELLES  DE PROGRESSION </t>
  </si>
  <si>
    <t>❶</t>
  </si>
  <si>
    <t>Au batteur procéder comme pour la pâte à brioche en ajoutant l'eau progressivement puis le beurre fondu.</t>
  </si>
  <si>
    <t>Poids total</t>
  </si>
  <si>
    <t>poids de farine</t>
  </si>
  <si>
    <t>Saisissez votre recette ICI</t>
  </si>
  <si>
    <t>❷</t>
  </si>
  <si>
    <t>❸</t>
  </si>
  <si>
    <t xml:space="preserve">A la main, dans une bassine; délayer la levure avec l'eau tiède puis ajouter les oeufs. </t>
  </si>
  <si>
    <t>Matière d'œuvre</t>
  </si>
  <si>
    <t xml:space="preserve">Quant. </t>
  </si>
  <si>
    <t xml:space="preserve"> Mélanger avec tous les autres ingrédients sauf le beurre fondu</t>
  </si>
  <si>
    <t>Sel</t>
  </si>
  <si>
    <t>❹</t>
  </si>
  <si>
    <t xml:space="preserve"> Corser la pâte</t>
  </si>
  <si>
    <t>Sucre</t>
  </si>
  <si>
    <t>Levure</t>
  </si>
  <si>
    <t>❺</t>
  </si>
  <si>
    <t xml:space="preserve"> Mettre le beurre fondu dessus puis laisser fermenter dans l'étuve (la pâte doit recouvrir le beurre). Mélanger puis mouler et remettre dans l'étuve à pousser.</t>
  </si>
  <si>
    <t>Ceufs (3)</t>
  </si>
  <si>
    <t>Eau tiède</t>
  </si>
  <si>
    <t>Beurre</t>
  </si>
  <si>
    <t>❻</t>
  </si>
  <si>
    <t>Garnir les moules . Laisser pousser à hauteur du moule;</t>
  </si>
  <si>
    <t>Beurre pour les moules</t>
  </si>
  <si>
    <t>❼</t>
  </si>
  <si>
    <t>mettre four à 210°C, puis laisser sécher à 160-180°C.</t>
  </si>
  <si>
    <t>❽</t>
  </si>
  <si>
    <t xml:space="preserve"> Démouler en fin de cuisson.</t>
  </si>
  <si>
    <t>Quel Poids total voulez vous fabriquer</t>
  </si>
  <si>
    <t>Quel poids de farine à mettre en œuvre</t>
  </si>
  <si>
    <t>Combien de moules voulez vous faire</t>
  </si>
  <si>
    <t>Adaptation : Joël Leboucher..UPRT "Union des Personnels de la Restauration Territoriale"  membre du réseau RESTAU'CO</t>
  </si>
  <si>
    <t>UNITE</t>
  </si>
  <si>
    <t>Masquer les colonnes</t>
  </si>
  <si>
    <t>Prix unitaire</t>
  </si>
  <si>
    <t>Prix de Revient</t>
  </si>
  <si>
    <t>%</t>
  </si>
  <si>
    <t>Observations :</t>
  </si>
  <si>
    <t>l'hiver je n'utilise que de la farine de force (gruau) parce qu'il y a beaucoup d'humidité dans l'air.</t>
  </si>
  <si>
    <t>pour</t>
  </si>
  <si>
    <t>A</t>
  </si>
  <si>
    <t>B</t>
  </si>
  <si>
    <t>C</t>
  </si>
  <si>
    <t>Coeff.de  vente</t>
  </si>
  <si>
    <t>u</t>
  </si>
  <si>
    <t>QUICHE LORRAINE</t>
  </si>
  <si>
    <t>beurre</t>
  </si>
  <si>
    <t>Farine T55</t>
  </si>
  <si>
    <t>lait</t>
  </si>
  <si>
    <t>AVANT de saisir quoique ce soit dans une cellule vérifiez bien qu'il n'y ait pas de formule en cliquant dessus</t>
  </si>
  <si>
    <t>Prix 1 part</t>
  </si>
  <si>
    <t>Prix U HT ou au Kg</t>
  </si>
  <si>
    <t>Prix T HT</t>
  </si>
  <si>
    <t>Nb d'unités</t>
  </si>
  <si>
    <t>Poids unitaire</t>
  </si>
  <si>
    <t>Prix Un.</t>
  </si>
  <si>
    <t>Poids total (1)</t>
  </si>
  <si>
    <t>q</t>
  </si>
  <si>
    <t xml:space="preserve">VALEURS DE RÉFÉRENCE </t>
  </si>
  <si>
    <t>QUE VOULEZ VOUS FAIRE</t>
  </si>
  <si>
    <t>Compléments</t>
  </si>
  <si>
    <t>Total moins les compléments</t>
  </si>
  <si>
    <t>Prix total</t>
  </si>
  <si>
    <t>Total général</t>
  </si>
  <si>
    <t>Mickaël Rabeau Formateur AFPA Rochefort sur mer 2016</t>
  </si>
  <si>
    <t>http://www.mercotte.fr/farines-et-fecules/</t>
  </si>
  <si>
    <t>Farine  T45 (gruau)</t>
  </si>
  <si>
    <t>Lien farines</t>
  </si>
  <si>
    <t>Lien œufs</t>
  </si>
  <si>
    <t>http://www.mylittlerecettes.com/cap-patissier-les-oeufs-en-patisserie/</t>
  </si>
  <si>
    <t>en été si l'on est pas en bord de mer on peut couper avec de la farine T55 à 50%</t>
  </si>
  <si>
    <t>Compléments  PAS comptés dans le poids  A de la recette MAIS facturés</t>
  </si>
  <si>
    <t>Hydratation: 90 à 100 %</t>
  </si>
  <si>
    <t xml:space="preserve">Pour la pâte à baba: </t>
  </si>
  <si>
    <t xml:space="preserve">Fabrication: </t>
  </si>
  <si>
    <t xml:space="preserve">Utilisation: </t>
  </si>
  <si>
    <t>Petits et grands savarins, barquettes (Marignans), pomponnettes.</t>
  </si>
  <si>
    <t>Remarques sur les composants</t>
  </si>
  <si>
    <t>Rôle identique à la pâte à brioche, toutefois la quantité réduite de sucre permet aux pièces de cuire et de se dessécher sans prendre trop de couleur. Le fait que l'on trempe le savarin dans un sirop nous autorise à mettre moins de sucre.</t>
  </si>
  <si>
    <t xml:space="preserve">La matière grasse: </t>
  </si>
  <si>
    <t>COMMENTAIRES</t>
  </si>
  <si>
    <t>Ajouter environ 200 g de raisins de Smyrne ou de Corinthe (lavés et égouttés) au Kg de farine.</t>
  </si>
  <si>
    <t>Poids de farine</t>
  </si>
  <si>
    <t>Poids de raisins</t>
  </si>
  <si>
    <t>Garnir les moules (15 à 16 pièces). Laisser pousser à hauteur du moule; mettre au four à 210°C, puis laisser sécher à 160-180°C. Démouler en fin de cuisson.</t>
  </si>
  <si>
    <t>En plus grande quantité que dans la pâte à brioche, elle permet une pousse plus rapide.</t>
  </si>
  <si>
    <t>Elle ne doit pas dépasser 200 g pour 500 g de farine, (on ne recherche pas le moelleux). Un excès de matière grasse retarde la fermentation, alourdi la pâte et provoque l'affaissement des savarins après le trempage.</t>
  </si>
  <si>
    <t xml:space="preserve"> La matière grasse freine la fermentation, et elle doit toujours être incorporée fondue froide en fin de pétrissage.</t>
  </si>
  <si>
    <t>Poids de matière grasse</t>
  </si>
  <si>
    <t>1 oeuf hors coquille</t>
  </si>
  <si>
    <t>un oeuf moyen pèse environ</t>
  </si>
  <si>
    <t>1 blanc d'oeuf =</t>
  </si>
  <si>
    <t>1 jaune d'oeuf =</t>
  </si>
  <si>
    <t>la coquille +-</t>
  </si>
  <si>
    <t>Oeufs entiers</t>
  </si>
  <si>
    <t>Jaunes</t>
  </si>
  <si>
    <t>Blancs</t>
  </si>
  <si>
    <t>Litres</t>
  </si>
  <si>
    <t>raisins  (lavés et égouttés)</t>
  </si>
  <si>
    <t>Nbre de moules</t>
  </si>
  <si>
    <t>1 Moule</t>
  </si>
  <si>
    <t xml:space="preserve">Repères : TAILLES COURAMMENT UTILISÉES </t>
  </si>
  <si>
    <t>75 mm</t>
  </si>
  <si>
    <t>110 mm</t>
  </si>
  <si>
    <t>Nombre d'œufs</t>
  </si>
  <si>
    <t>Œufs équivalences en litres et en poids</t>
  </si>
  <si>
    <t>de diamètre pour des pomponnettes poids moyen =</t>
  </si>
  <si>
    <t>de diamètre pour des savarin poids moyen =</t>
  </si>
  <si>
    <t>de longueur pour des marignans poids moyen =</t>
  </si>
  <si>
    <t>savarins</t>
  </si>
  <si>
    <t>pomponnettes</t>
  </si>
  <si>
    <t>marignans</t>
  </si>
  <si>
    <t>Poids total de pâte</t>
  </si>
  <si>
    <t>Vous pouvez modifier le poids à votre convenance</t>
  </si>
  <si>
    <t>Saisissez votre poids de pâte</t>
  </si>
  <si>
    <t>MODE D'EMPLOI</t>
  </si>
  <si>
    <t>saisissez le prix au Kg de chaque ingrédient</t>
  </si>
  <si>
    <t>en saisissant un poids de farine à mettre en œuvre toute la recette sera calculée en conséquence</t>
  </si>
  <si>
    <t>Coefficient de  vente</t>
  </si>
  <si>
    <t>à vous de déterminer le vôtre</t>
  </si>
  <si>
    <t>Avec ce modèle de fiche j'ai essayé de concilier les besoins de chacun.</t>
  </si>
  <si>
    <t>enfants de Maternelles</t>
  </si>
  <si>
    <t>enfants du Primaire</t>
  </si>
  <si>
    <t>adolescents</t>
  </si>
  <si>
    <t>travailleurs sédentaires</t>
  </si>
  <si>
    <t>travailleutrs de force</t>
  </si>
  <si>
    <t>personnes agées</t>
  </si>
  <si>
    <t>Les boulanger et Patissiers se servent du poids de farine à mettre en œuvre</t>
  </si>
  <si>
    <t>La restauration "classique" et l'enseignement fonctionnent à la portion</t>
  </si>
  <si>
    <t>A chacun d'y trouver son bonheur . Bonne utilisation - Joël Leboucher</t>
  </si>
  <si>
    <t>La Restauration Collective à besoin d'un poids fini et avec ce poids elle poura servir : X</t>
  </si>
  <si>
    <t>Elle permet à la pâte d'avoir du corps et de retenir la fermentation ; on a un produit plus digeste et plus aéré.</t>
  </si>
  <si>
    <t>Favorise la fermentation. Il apporte de la couleur (à la cuisson) et du goût.</t>
  </si>
  <si>
    <t>Comme les oeufs, elle hydrate les particules d'amidon de la farine et donne de l'élasticité au gluten. L'eau est indispensable à la fermentation.</t>
  </si>
  <si>
    <t>Elle provoque la fermentation en se nourrissant des sucres qui se décomposent en gaz carbonique et en alcool. Donne la légèreté et du goût par la fermentation.</t>
  </si>
  <si>
    <t xml:space="preserve">3 principes s'imposent pour réussir une pâte levée: </t>
  </si>
  <si>
    <r>
      <t>ROLES DES COMPOSANTS DES PATES LEVEES</t>
    </r>
    <r>
      <rPr>
        <b/>
        <sz val="15.5"/>
        <color rgb="FF000000"/>
        <rFont val="Arial"/>
        <family val="2"/>
      </rPr>
      <t xml:space="preserve"> </t>
    </r>
  </si>
  <si>
    <t>Eau froide</t>
  </si>
  <si>
    <t>Sirop léger (Densité: 1.120)</t>
  </si>
  <si>
    <t>Sirop plus lourd (Densité: 1.140)</t>
  </si>
  <si>
    <t>❾</t>
  </si>
  <si>
    <t>❿</t>
  </si>
  <si>
    <t>Quantité</t>
  </si>
  <si>
    <t>Kg</t>
  </si>
  <si>
    <t>sucre</t>
  </si>
  <si>
    <t>Nota: on peut incorporer un arôme dans le sirop de trempage (zeste de citron, d'orange, vanille etc...). Par contre, l'alcool est déconseillé afin d'éviter son évaporation prématurée</t>
  </si>
  <si>
    <t>Combien de litres/ Kg voulez vous faire</t>
  </si>
  <si>
    <t>Lien Sirops</t>
  </si>
  <si>
    <t>http://www.basesdelacuisine.com/Cadre6/z6/pp2.htm</t>
  </si>
  <si>
    <t>Degrés densimétrique</t>
  </si>
  <si>
    <t>Degrés Baumé</t>
  </si>
  <si>
    <t xml:space="preserve">Sucre </t>
  </si>
  <si>
    <t>Eau</t>
  </si>
  <si>
    <t>Arome</t>
  </si>
  <si>
    <t>Saisissez ce que vous voulez obtenir cellules fond jaune - encre rouge</t>
  </si>
  <si>
    <t>Si vous n'êtes pas d'accord avec le poids des œufs modifiez les cellules fond jaune encre bleue</t>
  </si>
  <si>
    <t>Saisissez votre poids de farine</t>
  </si>
  <si>
    <t>dl</t>
  </si>
  <si>
    <t>cl</t>
  </si>
  <si>
    <t>ml/g</t>
  </si>
  <si>
    <t>L/Kg</t>
  </si>
  <si>
    <t>l/kg</t>
  </si>
  <si>
    <t>cl/</t>
  </si>
  <si>
    <t>Equivalences Volume / Poids - base densité de l'eau</t>
  </si>
  <si>
    <t>Saisissez votre volume ou poids dans les cellules fond jaune encre rouge</t>
  </si>
  <si>
    <t>Pour éviter toutes confusions je remplace les volumes par des poids sur la base : densité de l'eau. Les pâtissiers ont tous l'habitude de peser</t>
  </si>
  <si>
    <t>Porter à ébullition</t>
  </si>
  <si>
    <t>Pulpe de passion</t>
  </si>
  <si>
    <t>Ajouter</t>
  </si>
  <si>
    <t>Rhum blanc</t>
  </si>
  <si>
    <t>POIDS A FABRIQUER</t>
  </si>
  <si>
    <t>POIDS RECETTE</t>
  </si>
  <si>
    <t>PETITES PIÈCES poids à fabriquer</t>
  </si>
  <si>
    <t>GROSSES PIÈCES  poids à fabriquer</t>
  </si>
  <si>
    <t>POIDS RECETTE petites pièces</t>
  </si>
  <si>
    <t>POIDS RECETTE grosses pièces</t>
  </si>
  <si>
    <t>Jus d'orange</t>
  </si>
  <si>
    <t>Ajouter le restant des jus puis le rhum (si imbibage à froid)</t>
  </si>
  <si>
    <t>Sucre cassonade</t>
  </si>
  <si>
    <t>Gousse de vanille</t>
  </si>
  <si>
    <t>Rhum vieux</t>
  </si>
  <si>
    <t>1 gousse</t>
  </si>
  <si>
    <t> Les gousses sont longues de 18 à  22 cm et larges de  8 mm pour un poids moyen compris entre 5 et 10g. </t>
  </si>
  <si>
    <t>Lien Vanille</t>
  </si>
  <si>
    <t>http://www.mondevanille.com/fr/content/category/3-quelle-origine-choisir-</t>
  </si>
  <si>
    <t>Porter à ébullition le jus avec la gousse de vanille et le sucre</t>
  </si>
  <si>
    <t>Jus de pamplemousse</t>
  </si>
  <si>
    <t>Recette de base le sucre cassonade total peut varier de 0.100 kg à 0.200 kg selon goût</t>
  </si>
  <si>
    <t>Cacao poudre</t>
  </si>
  <si>
    <t>Zeste d'orange</t>
  </si>
  <si>
    <t>Cointreau</t>
  </si>
  <si>
    <t>zestes</t>
  </si>
  <si>
    <t>Le zeste n'a pas était pesé . Donc vous obtenez le nombre de zestes à ajouter à votre recette</t>
  </si>
  <si>
    <t>Lien équiivalences</t>
  </si>
  <si>
    <t>https://lagourmandemodeste.wordpress.com/2007/11/02/equivalences-de-cuisine-quantites-poids-temperatures-substitutions-et-remplacement-dingedients/</t>
  </si>
  <si>
    <t xml:space="preserve">Ajouter </t>
  </si>
  <si>
    <t>Un sirop trop léger:</t>
  </si>
  <si>
    <t>Un sirop trop lourd:</t>
  </si>
  <si>
    <t>Mauvaise pénétration du sirop ; le sucre risque de cristalliser en surface.</t>
  </si>
  <si>
    <t>Si les babas sont frais, les tremper dans un sirop à 60°C.</t>
  </si>
  <si>
    <t>Si les babas sont secs, les tremper dans un sirop bouillant.</t>
  </si>
  <si>
    <t>Les produits trempent trop vite et se décomposent. Le sirop s'évapore; les pièces sèchent ; il y a un risque de fermentation.</t>
  </si>
  <si>
    <t>Si les moules sont trop beurrés, il y aura une formation de petits trous sur la croûte intérieure.</t>
  </si>
  <si>
    <t>SIROP  A BABAS    Aide mémoire</t>
  </si>
  <si>
    <t>SIROP A BABAS</t>
  </si>
  <si>
    <t>SIROP A LA PULPE DE FRUIT</t>
  </si>
  <si>
    <t>PHASES ESSENTIELLES  DE PROGRESSION  La pâte à Babas et à Savarins</t>
  </si>
  <si>
    <t>SIROP AUX AGRUMES FRAIS</t>
  </si>
  <si>
    <t>SIROP CACAO</t>
  </si>
  <si>
    <t>poids/volume moyen de sirop</t>
  </si>
  <si>
    <t>poids/volume de sirop</t>
  </si>
  <si>
    <t>Nombre de pièces</t>
  </si>
  <si>
    <t>savarins et pomponettes</t>
  </si>
  <si>
    <t>diamètre</t>
  </si>
  <si>
    <t>longueur</t>
  </si>
  <si>
    <t>Saisissez votre nombre de pièces</t>
  </si>
  <si>
    <t>Vous pouvez modifier le poids/volume de sirop à votre convenance</t>
  </si>
  <si>
    <t>NE PAS SUPPRIMER CES COLONNES</t>
  </si>
  <si>
    <t>LA PATE A CROISSANT</t>
  </si>
  <si>
    <t>Farine T45 ou T55 (gruau)</t>
  </si>
  <si>
    <t>Poudre de lait</t>
  </si>
  <si>
    <t>Améliorant</t>
  </si>
  <si>
    <t>Eau froide (du refroidisseur)</t>
  </si>
  <si>
    <t>Beurre de tourage</t>
  </si>
  <si>
    <t>Poids de détrempe</t>
  </si>
  <si>
    <t>Nbre de croissants</t>
  </si>
  <si>
    <t>1 croissant</t>
  </si>
  <si>
    <t>Combien de croissants voulez vous faire</t>
  </si>
  <si>
    <t>croissants</t>
  </si>
  <si>
    <t>Poids pâte crue</t>
  </si>
  <si>
    <t xml:space="preserve">croissants </t>
  </si>
  <si>
    <t xml:space="preserve">pains au chocolat </t>
  </si>
  <si>
    <t>poids de détrempe</t>
  </si>
  <si>
    <t>référence</t>
  </si>
  <si>
    <t>Saisissez le nombre de pièces que vous souhaitez faire cellule jaune encre rouge</t>
  </si>
  <si>
    <t>Poids de beurre de tourage</t>
  </si>
  <si>
    <t>Beurre de tourage (1/3 à 1/4 du poids de la détrempe)</t>
  </si>
  <si>
    <t>Beurre 1/3 de la détrempe</t>
  </si>
  <si>
    <t>Beurre 1/4 de la détrempe</t>
  </si>
  <si>
    <t>Poids de beurre de tourage conseillé :</t>
  </si>
  <si>
    <t>Repères :   TAILLES  ET POIDS  UTILISÉS</t>
  </si>
  <si>
    <t>VALEURS DE RÉFÉRENCE DE CETTE RECETTE</t>
  </si>
  <si>
    <t>VALEURS ESTIMÉES - IL FAUDRAIT :</t>
  </si>
  <si>
    <t>ingrédients</t>
  </si>
  <si>
    <t>Détrempe</t>
  </si>
  <si>
    <t>saisissez le poids de farine que vous avez saisi colonne G</t>
  </si>
  <si>
    <t>Référence : combien faites vous de pièces avec les grammages que vous avez saisi</t>
  </si>
  <si>
    <t>poudre de lait 2 à 5%</t>
  </si>
  <si>
    <t>malt 0.4 à 1%</t>
  </si>
  <si>
    <t>http://www.patisserie21.com/index.html#Aimg00</t>
  </si>
  <si>
    <t xml:space="preserve">sel 1.5 à 1.7% par Kg de farine </t>
  </si>
  <si>
    <t>sucre 5 à 12% maxi du poids de la farine - au dela cela nuit à la levure</t>
  </si>
  <si>
    <t>malt</t>
  </si>
  <si>
    <t>sel</t>
  </si>
  <si>
    <t>jaunes d'œufs 6%  du poids de farine   (possibilité)…….émulsifiant</t>
  </si>
  <si>
    <t>l'extensibilité est un facteur déterminant et que même avec des farines fortes, si la quantité d'eau et de matière grasse est correctement ajustée</t>
  </si>
  <si>
    <t>il est possible d'obtenir d'excellents pâtes feuilletées ou pâtes levées feuilletées</t>
  </si>
  <si>
    <t>d'autre part,le cassant et le craquant de la pâte feuilletée dépendent du type de blé et de la richesse en protéines de la farine</t>
  </si>
  <si>
    <t xml:space="preserve">AU CHOIX </t>
  </si>
  <si>
    <t>une farine riche en protéines de blé hard donnera un feuilletage plus cassant et "croquant"</t>
  </si>
  <si>
    <t>levure osmotolérante 1.2 à 2%  à partir de 8% de sucre</t>
  </si>
  <si>
    <t>un faible pétrissage permettrait de tirer partie même d'une farine forte</t>
  </si>
  <si>
    <t>levure osmotolérante</t>
  </si>
  <si>
    <t>dans le cas d'une forte extensibilité associée avec une tenacité (viscosité) acceptable, le volume des pâtes devient conséquent</t>
  </si>
  <si>
    <t>OU</t>
  </si>
  <si>
    <t>ou levure classique 1.2 à 1.7% en deça de 8% de sucre</t>
  </si>
  <si>
    <t>% particulièrement vrai lorsqu'on n'utilise pas de levure osmotolérante</t>
  </si>
  <si>
    <t>eau 48 à 55% (en fonction de la farine et de l'équilibre de la recette)</t>
  </si>
  <si>
    <t>un montant de 10% serait idéal mais 5% de sucre serait insuffisant pour obtenir un volume adéquat si l'on ajoute pas de malt</t>
  </si>
  <si>
    <t>le sucre diminue la sensation de sel, agit sur la fermentation, renforce la saveur de la matière grasse sauf dans le cas d'une préparation très sucrée supérieure à 36% du poids total</t>
  </si>
  <si>
    <t>le sucre retarde la gélatinisation de l'amidon - la température de gélatinisation de l'amidon peut passer de 60 à 80°C</t>
  </si>
  <si>
    <t>le sucre diminue la fixation d'eau par les protéines de la farine</t>
  </si>
  <si>
    <t>beurre 5 à 7% de préférence  (possibilité jusqu'à 20%)</t>
  </si>
  <si>
    <t>plus il y a de sucre plus la gélatinisationest retardée, plus la pâte pousse et prend du volume</t>
  </si>
  <si>
    <t>BEURRE de tourage environ 50% du poids de farine</t>
  </si>
  <si>
    <t>agit comme un élément de saveur et de structure et permet de stabiliser la fermentation</t>
  </si>
  <si>
    <t>le lait à un impact sur la texture  et peut la rendre plus dense</t>
  </si>
  <si>
    <t>le malt favorise la fermentation,,,nourrit la levure, favorise le volume et améliore la saveur sans avoir à rajouter du sucre</t>
  </si>
  <si>
    <t>http://www.difal.com/patisserie-biscuitiers-difal-502.html</t>
  </si>
  <si>
    <t>sel 1.5 à 1.7% par Kg de farine au dela le sel nuit à la fermentation en la ralentissant</t>
  </si>
  <si>
    <t>le sel ralentit la fermentation bien plus que le sucre, de ce fait lorsque le sucre augmente il faut diminuer le sel pour ne pas avoir un ralentissement trop important de la fermentation</t>
  </si>
  <si>
    <t>lorsque la quantité de sel se situe entre 0,5% et 1% , le sel ne ralentit plus la fermentation,mais il l'accélère</t>
  </si>
  <si>
    <t>le sel est l'ingrédient le plus mal dosé, il est souvent en excès et nuit aux saveurs,cela peut surprendre mais l'impact d'un dixième de sel est plus important qu'il n'y parait</t>
  </si>
  <si>
    <t>l'erreur la plus fréquente est de le calculer par rapport à la farine sans tenir compte de l'eau donc :</t>
  </si>
  <si>
    <t>(poids de farine + poids d'eau ) multiplié par 1,05% = teneur en sel de la pâte</t>
  </si>
  <si>
    <t>les œufs favorisent le foisonnement et permettent à la pâte d'emmagasiner davantage d'air et de contribuer au volume du produit</t>
  </si>
  <si>
    <t>levure</t>
  </si>
  <si>
    <t>les patissierspour pallier leur levure déficiente ajoutent une quantité importante de levure à leur viennoiserie ce qui nuit à la qualité de leur produit</t>
  </si>
  <si>
    <t>le même travail pourrait être fait avec une quantité bien moindre de levure osmotique</t>
  </si>
  <si>
    <t>https://www.google.fr/search?q=levure+osmotol%C3%A9rante&amp;ie=utf-8&amp;oe=utf-8&amp;rls=org.mozilla:fr:official&amp;client=firefox-a&amp;channel=fflb&amp;gws_rd=cr&amp;ei=iZGCUsHSMoSihgehi4HQCg</t>
  </si>
  <si>
    <t>la quantité d'eau  est déterminée en fonction du type de travail : au rouleau + de liquide au laminoire pâte hydratée à son minimum</t>
  </si>
  <si>
    <t xml:space="preserve">pour un feuilletage plus aéré augmenter la quantité d'eau du beurre, c'est la vapeur d'eau qui permet de soulever les couches </t>
  </si>
  <si>
    <t>et c'est le beurre qui les imperméabilise</t>
  </si>
  <si>
    <t>l'ajout d'une quantité de beurre pouvant aller jusqu'à 15% voire 20% du poids de la farine peut-être recommandé, comme avec l'utilisation de farine forte</t>
  </si>
  <si>
    <t>d'autant plus que l'on souhaite avoir une faible hydratation</t>
  </si>
  <si>
    <t>en effet l'ajout de beurre permet de diminuer l'hydratation et de descendre de 52% à 48%</t>
  </si>
  <si>
    <t>le beurre ne doit pas être mis fondu, mais sablé grossièrement à la farine, cela contribue au feuilletage</t>
  </si>
  <si>
    <t>le beurre utilisé par les patissier est souvent un beurre technique comme le beurre fractionné pour faciliter le tourage</t>
  </si>
  <si>
    <t>le beurre n'offre pas une grande richesse de saveur, hormis celle propre à la crème et des ferments lactiques sauf pour certains AOC  saisonniers ayant subits une maturation</t>
  </si>
  <si>
    <t>le beurre sec devrait être à 14 - 16°C - le beurre mou à température plus basse</t>
  </si>
  <si>
    <t>beurre dans la détrempe en fin de pétrissage 5 à 7% de préférence  (possibilité jusqu'à 20%)</t>
  </si>
  <si>
    <t>Huile de beurre</t>
  </si>
  <si>
    <t>http://www.milkingredients.ca/index-fra.php?id=173</t>
  </si>
  <si>
    <t>propriétés :pâtes plus friables - réhaussement de l'arome et de la saveur des produits faits au four</t>
  </si>
  <si>
    <t>aide à l'incorporation d'air - agente anti-rancissement (grace à la dispersion et à la rétention d'humidité)</t>
  </si>
  <si>
    <t>agente de crémage - réhaussement des saveurs - aide à la dispersion du goût - agente de lustre</t>
  </si>
  <si>
    <t>lorsque le beurre  est remplacé par l'huile de beurre, il est nécessaire d'en diminuer la quantité et de compenser la quantité d'eau, car l'huile de beurre contient environ 99.8% de matière grasse</t>
  </si>
  <si>
    <t>alors que le beurre environ 82%</t>
  </si>
  <si>
    <t>saveur</t>
  </si>
  <si>
    <t xml:space="preserve"> il est préférable de réaliser avec du beurre des préferments de longue durée, 4 à 5 heures comme une poolish à une température de 15°C</t>
  </si>
  <si>
    <t>pétrissage</t>
  </si>
  <si>
    <t>l'apprêt</t>
  </si>
  <si>
    <t>ne doit pas se faire à une température trop élevée, la pâte ne devrait pas être poussée à son maximum afin de lui permettre de finir de gonfler lors de la cuisson</t>
  </si>
  <si>
    <t>Le Compagnon Traiteur page</t>
  </si>
  <si>
    <t>Famille : VIENNOISERIES - CROISSANTS</t>
  </si>
  <si>
    <t>LES CROISSANTS</t>
  </si>
  <si>
    <t>Recette éditée le :</t>
  </si>
  <si>
    <t>CROISSANTS Jacques Charrette Directeur du centre d'Etudes Patisserie et autres Métiers de Bouche - Président de L'Académie Nationale de Cuisine et Claude Aubert Professeur de l'Ecole Supérieure des métiers de la viande Edit. Jérome Vilette 1989</t>
  </si>
  <si>
    <t xml:space="preserve">Modèle </t>
  </si>
  <si>
    <t>de</t>
  </si>
  <si>
    <t>Kg pièce</t>
  </si>
  <si>
    <t>C1-2009</t>
  </si>
  <si>
    <t>La recette a été prévue pour</t>
  </si>
  <si>
    <t>Kg de farine</t>
  </si>
  <si>
    <t>Vous voulez dupliquer cette recette pour:</t>
  </si>
  <si>
    <t>Poids Auteur</t>
  </si>
  <si>
    <t>A fabriquer</t>
  </si>
  <si>
    <t>DENRÉES</t>
  </si>
  <si>
    <t>FACONNAGE</t>
  </si>
  <si>
    <t>POUR TOURAGE AU LAMINOIR</t>
  </si>
  <si>
    <t>(pour pâtons de 1.300kg)</t>
  </si>
  <si>
    <t>farine de force</t>
  </si>
  <si>
    <t>laisser un peu détendre le pâton et faire une grande abaisse rectangulaire d'environ 3 mm</t>
  </si>
  <si>
    <t>d'épaisseur et 35 cm de largeur</t>
  </si>
  <si>
    <t>fariner légèrement, couper cette abaisse en deux morceaux de 17.5 cm et superposer les</t>
  </si>
  <si>
    <t>sucre semoule</t>
  </si>
  <si>
    <t>deux bandes</t>
  </si>
  <si>
    <t>découper 15 triangles ayant environ 10 cm de base chacun, ce qui donne 30</t>
  </si>
  <si>
    <t>M.grasse pour tourage</t>
  </si>
  <si>
    <t>découpes de croissants</t>
  </si>
  <si>
    <t>TOURNE</t>
  </si>
  <si>
    <t>déchirer légèrement la base du triangle, au centre, et enrouler en poussant vers l'avant</t>
  </si>
  <si>
    <t>la paume de la main</t>
  </si>
  <si>
    <t xml:space="preserve">disposer ensuite, à raison de 20 croissants par plaque de 40 X 60, après avoir donné </t>
  </si>
  <si>
    <t>à chaque pièce sa forme définitive de demi-lune</t>
  </si>
  <si>
    <t>dorer une première fois, faire pousser</t>
  </si>
  <si>
    <t>POUR TOURAGE AU ROULEAU</t>
  </si>
  <si>
    <t>POUSSE</t>
  </si>
  <si>
    <t>les mettre à l'étuve, et les sortir aux 3/4 de la pousse, puis les disposer en local tempéré,</t>
  </si>
  <si>
    <t>à l'abri des courants d'air, pour que le corps gras se reprenne.</t>
  </si>
  <si>
    <t>dorer une seconde fois, et cuire</t>
  </si>
  <si>
    <t>CUISSON</t>
  </si>
  <si>
    <t>cuire à four chaud (240°C) pendant 12 minutes environ</t>
  </si>
  <si>
    <t>ce temps est donné à titre indicatif, la durée de cuisson pouvant varier en fonction de</t>
  </si>
  <si>
    <t>l'importance de la venue à cuire en une seule fournée</t>
  </si>
  <si>
    <t>MÉTHODE DE FABRICATION</t>
  </si>
  <si>
    <t>Pétrissage</t>
  </si>
  <si>
    <t>dans la cuve, délayer à la main la levure dans un peu d'eau avec une petite quantité</t>
  </si>
  <si>
    <t xml:space="preserve"> de farine</t>
  </si>
  <si>
    <t>Aussitôt après, verser le reste de la farine,le sel,le sucre et le lait</t>
  </si>
  <si>
    <t>pétrir vigoureusement jusqu’à ce que la pâte se décolle des parois de la cuve du</t>
  </si>
  <si>
    <t>batteur mélangeur ne pas rompre</t>
  </si>
  <si>
    <t>Fermentation</t>
  </si>
  <si>
    <t xml:space="preserve">laisser pousser la détrempe couverte d'un linge 30 minutes environ, à température </t>
  </si>
  <si>
    <t xml:space="preserve"> ambiante</t>
  </si>
  <si>
    <t>réserver la détrempe couverte au réfrigérateur à + 5°C  jusqu'au lendemain</t>
  </si>
  <si>
    <t>dans le cas ou l'on veut façonner des croissants le jour même pour le lendemain,</t>
  </si>
  <si>
    <t>prélever la quantité nécessaire après 30 minutes de pointage et laisser fermenter</t>
  </si>
  <si>
    <t>cette portion de pâte 30 minutes de plus.</t>
  </si>
  <si>
    <t>Rréserver quelques instants au froid (+5°C) pour faciliter le tourage</t>
  </si>
  <si>
    <t>Tourage</t>
  </si>
  <si>
    <t>peser des patons de 1 kg de détrempe pour façonnage à la main ou plus pour travail</t>
  </si>
  <si>
    <t xml:space="preserve"> au laminoir</t>
  </si>
  <si>
    <t>abaisser cette détrempe au rouleau, en un rectangle et répartir la matière grasse</t>
  </si>
  <si>
    <t>sur la moitié de ce rectangle</t>
  </si>
  <si>
    <t>rabattre l'autre moitié de ce rectangle, égaliser et fermer les bords au rouleau</t>
  </si>
  <si>
    <t>allonger le paton et faire un tour double</t>
  </si>
  <si>
    <t xml:space="preserve">le tour double consiste à ramener chacune des deux extrémités du rectangle </t>
  </si>
  <si>
    <t>vers le milieux et bord à bord</t>
  </si>
  <si>
    <t>ensuite, replier encore une fois comme un portefeuille</t>
  </si>
  <si>
    <t>retourner le pâton d'un quart de cercle et refaire un second tour double</t>
  </si>
  <si>
    <t>ces deux tours doubles représentent trois tours simples</t>
  </si>
  <si>
    <t>N.B.</t>
  </si>
  <si>
    <t xml:space="preserve">certains professiionnels donnent un tour simple plié en trois et un tour double </t>
  </si>
  <si>
    <t xml:space="preserve"> pour terminer</t>
  </si>
  <si>
    <t>ce procédé permet d'obtenir des croissants très feuilletés, mais souvent un peu</t>
  </si>
  <si>
    <t>crevassés au centre et de forme moins jolie après cuisson</t>
  </si>
  <si>
    <t>CROISSANTS Jacques Aguiton Maitre Patissier Paris 13 ème</t>
  </si>
  <si>
    <t>DELAYER la levure dans le lait</t>
  </si>
  <si>
    <t>lait à 37°C</t>
  </si>
  <si>
    <t>miel</t>
  </si>
  <si>
    <t>farine Type 44</t>
  </si>
  <si>
    <t>améliorant (facultatif)</t>
  </si>
  <si>
    <t>beurre noisette froid</t>
  </si>
  <si>
    <t xml:space="preserve"> BEURRE sec</t>
  </si>
  <si>
    <t>ou moins si la pousse se fait en étuve à 40°</t>
  </si>
  <si>
    <t>Enfourner à four chaud,thermostat réglé à environ 200°</t>
  </si>
  <si>
    <t xml:space="preserve"> ( tout dépends du four)</t>
  </si>
  <si>
    <t>Pour Mémoire :</t>
  </si>
  <si>
    <t xml:space="preserve"> la température de la pâte en fin de pétrissage doit être de 28° environ </t>
  </si>
  <si>
    <t>et la consistance de la pâte est fonction de la farine qui hydrate plus ou moins.</t>
  </si>
  <si>
    <t>le beurre fondu n'est pas obligé d'être noisette mais c'est meilleur</t>
  </si>
  <si>
    <t>Le miel peut être remplacé par du sucre ou de la cassonade</t>
  </si>
  <si>
    <t>les croissants sont découpés à 70 g crus</t>
  </si>
  <si>
    <t xml:space="preserve">les ingrédients colonne F le nombre de pièces colonne G -  </t>
  </si>
  <si>
    <t>LA PATE A CROISSANTS</t>
  </si>
  <si>
    <r>
      <t>Croissants:</t>
    </r>
    <r>
      <rPr>
        <sz val="10"/>
        <color rgb="FF000000"/>
        <rFont val="Calibri"/>
        <family val="2"/>
        <scheme val="minor"/>
      </rPr>
      <t xml:space="preserve"> (poids = 50/55 g de pâte crue, épaisseur 4 mm) 20 pièces à partir de 500 g de farine</t>
    </r>
  </si>
  <si>
    <r>
      <t>Pains au chocolat:</t>
    </r>
    <r>
      <rPr>
        <sz val="10"/>
        <color rgb="FF000000"/>
        <rFont val="Calibri"/>
        <family val="2"/>
        <scheme val="minor"/>
      </rPr>
      <t xml:space="preserve"> (poids = 60/65g de pâte crue) 18-20 pièces à partir de 500 g de farine.</t>
    </r>
  </si>
  <si>
    <t>PHASES ESSENTIELLES  DE PROGRESSION  La pâte à Croissants</t>
  </si>
  <si>
    <t>PHASES ESSENTIELLES  DE PROGRESSION   La pâte à Croissants</t>
  </si>
  <si>
    <t>à  vous de saisir le nombre  à fabriquer</t>
  </si>
  <si>
    <t>Pétrissage:</t>
  </si>
  <si>
    <t>4 min en 1ere vitesse</t>
  </si>
  <si>
    <t>4 - 6 min en 2eme vitesse</t>
  </si>
  <si>
    <t>Donner 1 tour portefeuille + 1 tour simple + repos</t>
  </si>
  <si>
    <t>Mettre le pâton à la dimension 30/40 cm (1/2 plaques) pour un refroidissement plus facile</t>
  </si>
  <si>
    <t>Couper en 2</t>
  </si>
  <si>
    <t>Dimension de l'abaisse : Longueur -1 rouleau et une main (environ 60 cm), largeur: 1/3 de rouleau (15 - 20 cm environ)</t>
  </si>
  <si>
    <t>Dimension du triangle : hauteur 1 brosse (environ 20 cm), largeur: 1 coupe pâte (environ 12-14 cm).</t>
  </si>
  <si>
    <r>
      <t>Croissants:</t>
    </r>
    <r>
      <rPr>
        <sz val="11"/>
        <color rgb="FF000000"/>
        <rFont val="Calibri"/>
        <family val="2"/>
        <scheme val="minor"/>
      </rPr>
      <t xml:space="preserve"> (poids = 50/55 g de pâte crue, épaisseur 4 mm) 10 pièces à partir de 250 g de farine</t>
    </r>
  </si>
  <si>
    <t>Dorer 1 ere fois, mettre dans une étuve à 28°C maximum</t>
  </si>
  <si>
    <t>Dorer 2e fois</t>
  </si>
  <si>
    <t>Cuisson 210-220°C puis 200°C</t>
  </si>
  <si>
    <t>Dimension du rectangle : hauteur (environ 12-15 cm), largeur: 1 barre de chocolat (8 cm) +1,5 à 2 cm (environ 9,5 -10 cm).</t>
  </si>
  <si>
    <r>
      <t>Pains au chocolat:</t>
    </r>
    <r>
      <rPr>
        <sz val="11"/>
        <color rgb="FF000000"/>
        <rFont val="Calibri"/>
        <family val="2"/>
        <scheme val="minor"/>
      </rPr>
      <t xml:space="preserve"> (poids = 60/65g de pâte crue) 9-10 pièces à partir de 250 g de farine.</t>
    </r>
  </si>
  <si>
    <r>
      <t xml:space="preserve">Dimension de </t>
    </r>
    <r>
      <rPr>
        <b/>
        <sz val="11"/>
        <color rgb="FF000000"/>
        <rFont val="Calibri"/>
        <family val="2"/>
        <scheme val="minor"/>
      </rPr>
      <t xml:space="preserve">l'abaisse : </t>
    </r>
    <r>
      <rPr>
        <sz val="11"/>
        <color rgb="FF000000"/>
        <rFont val="Calibri"/>
        <family val="2"/>
        <scheme val="minor"/>
      </rPr>
      <t>Longueur 1 rouleau (environ 50 cm), largeur: 1/2 de rouleau (25 cm environ)</t>
    </r>
  </si>
  <si>
    <r>
      <t xml:space="preserve">2 </t>
    </r>
    <r>
      <rPr>
        <b/>
        <sz val="11"/>
        <color rgb="FF000000"/>
        <rFont val="Calibri"/>
        <family val="2"/>
        <scheme val="minor"/>
      </rPr>
      <t xml:space="preserve">tablettes </t>
    </r>
    <r>
      <rPr>
        <sz val="11"/>
        <color rgb="FF000000"/>
        <rFont val="Calibri"/>
        <family val="2"/>
        <scheme val="minor"/>
      </rPr>
      <t>de chocolat/pièce, rognures à l'intérieur; attention à la soudure bien en dessous.</t>
    </r>
  </si>
  <si>
    <r>
      <t xml:space="preserve">Dorer 1 </t>
    </r>
    <r>
      <rPr>
        <vertAlign val="superscript"/>
        <sz val="11"/>
        <color rgb="FF000000"/>
        <rFont val="Calibri"/>
        <family val="2"/>
        <scheme val="minor"/>
      </rPr>
      <t>ère</t>
    </r>
    <r>
      <rPr>
        <sz val="11"/>
        <color rgb="FF000000"/>
        <rFont val="Calibri"/>
        <family val="2"/>
        <scheme val="minor"/>
      </rPr>
      <t xml:space="preserve"> fois, mettre dans une étuve à 28°C maximum</t>
    </r>
  </si>
  <si>
    <r>
      <t>Dorer 2</t>
    </r>
    <r>
      <rPr>
        <vertAlign val="superscript"/>
        <sz val="11"/>
        <color rgb="FF000000"/>
        <rFont val="Calibri"/>
        <family val="2"/>
        <scheme val="minor"/>
      </rPr>
      <t>e</t>
    </r>
    <r>
      <rPr>
        <sz val="11"/>
        <color rgb="FF000000"/>
        <rFont val="Calibri"/>
        <family val="2"/>
        <scheme val="minor"/>
      </rPr>
      <t xml:space="preserve"> fois</t>
    </r>
  </si>
  <si>
    <t xml:space="preserve">Disposer les croissants en 2 rangées de 5 pièces (10 par 1/2 plaque) dans la longueur </t>
  </si>
  <si>
    <t xml:space="preserve"> soit, par plaque 20 pièces = 10 croissants + 9 -10 pains au chocolat.</t>
  </si>
  <si>
    <t xml:space="preserve"> + 2 rangées de 5 pièces de pains au chocolat (9 - 10 pièces par 1/2 plaque) dans la longueur</t>
  </si>
  <si>
    <t>dans la CUVE DU BATTEUR ajouter</t>
  </si>
  <si>
    <t>Pétrir 10 mn FIN PETRISSAGE ajouter</t>
  </si>
  <si>
    <t>POINTAGE une demi-heure puis REMETTRE AU FROID 30 minutes  ensuite TOURAGE 2 tours doubles</t>
  </si>
  <si>
    <t>Reposer 30 mn -  détailler - congeler non poussé</t>
  </si>
  <si>
    <t>Beurre 27% de la détrempe</t>
  </si>
  <si>
    <t xml:space="preserve">œufs </t>
  </si>
  <si>
    <t>dans la CUVE DU BATTEUR ajouter tous les ingrédients</t>
  </si>
  <si>
    <t>Pétrir 10 mn FIN PETRISSAGE ajouter le beurre noisette</t>
  </si>
  <si>
    <t xml:space="preserve">POINTAGE une demi-heure puis REMETTRE AU FROID 30 minutes </t>
  </si>
  <si>
    <t xml:space="preserve"> ensuite TOURAGE 2 tours doubles</t>
  </si>
  <si>
    <t xml:space="preserve">Sortir 4 h avant la cuisson dans un local a environ 20° </t>
  </si>
  <si>
    <t>35 croissants environ pour 1 Kg de farine</t>
  </si>
  <si>
    <t>CROISSANTS Berry Farah</t>
  </si>
  <si>
    <t>POIDS DES ADJUVANTS A AJOUTER AU POIDS DE FARINE</t>
  </si>
  <si>
    <t>POIDS TOTAL AVEC LA FARINE</t>
  </si>
  <si>
    <t>Liens Berry Farah</t>
  </si>
  <si>
    <t>http://www.lulu.com/shop/berry-farah/la-p%C3%A2tisserie-du-xxie-si%C3%A8cle/paperback/product-20670511.html</t>
  </si>
  <si>
    <t>http://www.patisserie21.com/</t>
  </si>
  <si>
    <t>http://votrepain.com/2010/03/perfectionnons-nos-pains-maison-avec-berry-farah/</t>
  </si>
  <si>
    <t>http://www.berryfarah.com/</t>
  </si>
  <si>
    <t>https://www.facebook.com/patisserie.berryfarah/</t>
  </si>
  <si>
    <t>cellules bleues : Vous pouvez modifier les poourcentages en fonction de votre recette personnelle</t>
  </si>
  <si>
    <t>Combien de  Kg de farine voulez utiliser</t>
  </si>
  <si>
    <t>QUELS PRODUITS POUR LES CROISSANTS</t>
  </si>
  <si>
    <t xml:space="preserve">farine </t>
  </si>
  <si>
    <t>sucre 5 à 12% maxi du poids de la farine ,au dela cela nuit à la levure</t>
  </si>
  <si>
    <t>jaunes d'œufs 6%  du poids de farine (possibilité),émulsifiant</t>
  </si>
  <si>
    <t xml:space="preserve">il doit se résumer à un simple mélange, le pétrissage un peu plus soutenu est au détriment du croissant, le tourage exerce une force sur la pâte qui dévelope le gluten </t>
  </si>
  <si>
    <t>⓫</t>
  </si>
  <si>
    <t>⓬</t>
  </si>
  <si>
    <t>Liens</t>
  </si>
  <si>
    <t>Technologie Pâtissière et Boulangère</t>
  </si>
  <si>
    <t>CROISSANTS Berry Farah   QUELS PRODUITS POUR LES CROISSANTS</t>
  </si>
  <si>
    <t xml:space="preserve"> N° de ligne moins 1</t>
  </si>
  <si>
    <t>N</t>
  </si>
  <si>
    <t>colonne</t>
  </si>
  <si>
    <t>résultat de la cellule</t>
  </si>
  <si>
    <t>ce total est automatique vous n'avez rien à saisir -seulement vérifier que tout soit bien additionné</t>
  </si>
  <si>
    <t>gomme</t>
  </si>
  <si>
    <t>la gomme est une cellule vierge formatée avec la police de caractère la taille la couleur et l'alignement</t>
  </si>
  <si>
    <t>Utilisation : supprimer les mises en formes parasites - à coller dans un document utilisé pour le nettoyer</t>
  </si>
  <si>
    <t>comment : copier/coller gomme partout et supprimer le texte</t>
  </si>
  <si>
    <t>saisissez le poids que vous avez saisi dans votre recette - si vous utilisez 2 farines - additionner leur poids</t>
  </si>
  <si>
    <t>Exemple :</t>
  </si>
  <si>
    <t>tout dépend de la recette et du résultat que vous souhaitez obtenir ; plus vous saisirer de nombre de pièces plus petites seront les portions</t>
  </si>
  <si>
    <t>Soyez bien attentifs à la saisie de ces valeurs de référence qui commandent le fonctionnement de la fiche</t>
  </si>
  <si>
    <t>Combien de pièces pensez vous faire avec les poids affichés dans ces cellules</t>
  </si>
  <si>
    <t>Aide à la réflexion : si vous faisiez X pièces il vous faudrait prévoir quelles quantités</t>
  </si>
  <si>
    <t>Aide à la décision - n'a aucune incidence sur le fonctionnement de cette fiche</t>
  </si>
  <si>
    <t>cette colonne est intéressante - elle peut vous permettre d'obtenir les poids et le prix au Kg - colonne</t>
  </si>
  <si>
    <t xml:space="preserve">saisissez  le poids total que vous voulez obtenir </t>
  </si>
  <si>
    <t>si vous saisissez le total général C de la colonne 3 farine vous obtenez une toute autre lecture de la recette avec ses prix correspondants idem si vous saisissez le total de la colonne  4</t>
  </si>
  <si>
    <t>L'objectif premier de ce document est de vous fournir des fiches avec des fonctions Excel pour vous simplifier la vie .La composition de ces recettes validées est donnée à titre indicatif . Vous pouvez modifier les quantités de base et la composition des recettes à votre convenance</t>
  </si>
  <si>
    <t>Pour de petites quantités</t>
  </si>
  <si>
    <t>Avec ces poids de pâtes vous pourriez fabriquer X pièces</t>
  </si>
  <si>
    <t>A vous de saisir vos valeurs de références si celles-ci ne vous conviennent pas</t>
  </si>
  <si>
    <t>LA PATE A CROISSANTS seconde recette</t>
  </si>
  <si>
    <t>VOIR MODE D'EMPLOI FICHE PRÉCÉDENTE</t>
  </si>
  <si>
    <t>FICHE VIERGE Nom de votre recette</t>
  </si>
  <si>
    <t>Auteur</t>
  </si>
  <si>
    <t>PREMIÈRE PARTIE</t>
  </si>
  <si>
    <t>SECONDE PARTIE</t>
  </si>
  <si>
    <t>TROISIÈME PARTIE</t>
  </si>
  <si>
    <t>Première partie</t>
  </si>
  <si>
    <t>Seconde partie</t>
  </si>
  <si>
    <t>Troisième partie</t>
  </si>
  <si>
    <t>D</t>
  </si>
  <si>
    <t>Nbre de pièces/portions</t>
  </si>
  <si>
    <t>Combien de pièces/portions voulez vous faire</t>
  </si>
  <si>
    <t xml:space="preserve">Liens </t>
  </si>
  <si>
    <t xml:space="preserve">DANS CHAQUE PARTIE VOUS POUVEZ SUPPRIMER TOUTES LES LIGNES INUTILES </t>
  </si>
  <si>
    <t>1 pièce/portion</t>
  </si>
  <si>
    <t>Repères : VOLUMES / POIDS DE SIROP  COURAMMENT UTILISÉS - Lecture du tableau en ligne</t>
  </si>
  <si>
    <t>PAINS AUX RAISINS</t>
  </si>
  <si>
    <t>Combien de pièces  voulez vous faire</t>
  </si>
  <si>
    <t xml:space="preserve">Référence pour combien de pièces </t>
  </si>
  <si>
    <t>pâte à croissants</t>
  </si>
  <si>
    <t>crème patissière</t>
  </si>
  <si>
    <t>de raisins au rhum</t>
  </si>
  <si>
    <t>Cuisson: 200-210°C plaque doublée.</t>
  </si>
  <si>
    <t xml:space="preserve">POIDS RECETTE </t>
  </si>
  <si>
    <t>SOUDURE</t>
  </si>
  <si>
    <t>1/2 rouleau de large - 25 cm</t>
  </si>
  <si>
    <t>1 rouleau de long 50 cm</t>
  </si>
  <si>
    <t>Partie mouillée  ou non - dorure ou eau</t>
  </si>
  <si>
    <t>Pour 1 pain aux raisins</t>
  </si>
  <si>
    <t>si vous n'êtes pas d'accord ave le nombre de pièce ou les grammages - saisissez ce qui vous convient</t>
  </si>
  <si>
    <t>la largeur de la soudure n'est pas à l'échelle mais dépend ici de la largeur (9-68 pixels) standard de la colonne</t>
  </si>
  <si>
    <t>Variante : la pâte à croissant est parfois remplacée par de la pâte à brioche</t>
  </si>
  <si>
    <t>400 g de pâte à croissants beurrée à 125 g de beurre + 150-180 g de crème pâtissière + 120 g de raisins au rhum = 800g/10 pièces = 80 g/pièce. Cuisson: 200-210°C plaque doublée.</t>
  </si>
  <si>
    <t>DIPLOMATE</t>
  </si>
  <si>
    <t>Brioches, pains au lait, pains aux raisins</t>
  </si>
  <si>
    <t>Appareil:</t>
  </si>
  <si>
    <t>Lait</t>
  </si>
  <si>
    <t>Vanille</t>
  </si>
  <si>
    <t>Rhum</t>
  </si>
  <si>
    <t>Œufs</t>
  </si>
  <si>
    <t>Combien de caisses  voulez vous faire</t>
  </si>
  <si>
    <t>Recette pour une caisse de 30/40 cm, papier sulfurisé au fond, beurrer autour. couper en 24 parts (6 x 4)</t>
  </si>
  <si>
    <t>Pour 1 part</t>
  </si>
  <si>
    <t xml:space="preserve">Fruits confits ou raisins </t>
  </si>
  <si>
    <t>parer et couper en cube</t>
  </si>
  <si>
    <t>Faire bouillir le lait puis le verser sur le mélange oeufs + sucre + vanille</t>
  </si>
  <si>
    <t>napper, couper en 24 parts (6 x 4)</t>
  </si>
  <si>
    <t>Utiliser la bicyclette pour marquer les parts régulièrement et rapidement.</t>
  </si>
  <si>
    <t>PHASES ESSENTIELLES  DE PROGRESSION</t>
  </si>
  <si>
    <t>Cuire à 180°C au four à air pulsé pendant environ 30 min, mettre au frigo, parer,</t>
  </si>
  <si>
    <t>Garnir la caisse avec les cubes de brioche, verser l'appareil et mettre une grille dessus pour permettre à la brioche de bien s'imbiber.</t>
  </si>
  <si>
    <t>PROGRESSION DU TRAVAIL</t>
  </si>
  <si>
    <t>Combien de Parts  voulez vous faire</t>
  </si>
  <si>
    <t>Nombre de caisses équivalentes au choix</t>
  </si>
  <si>
    <t>Saisissez le nombre de caisses que vous souhaitez fabriquer</t>
  </si>
  <si>
    <t>Combien de Parts  voulez vous faire à vous de savoir</t>
  </si>
  <si>
    <t>Combien de caisses devrez vous faire pour le nombre de parts saisies - 2 possibilités mathématiques au choix</t>
  </si>
  <si>
    <t>Farine T 45 ou T55 (gruau)</t>
  </si>
  <si>
    <t>CEufs</t>
  </si>
  <si>
    <t>Incorporer lorsque la pâte se décolle</t>
  </si>
  <si>
    <t>Zestes de citrons</t>
  </si>
  <si>
    <t>Écorces d'oranges hachées</t>
  </si>
  <si>
    <t>Raisins secs lavés</t>
  </si>
  <si>
    <t>Mélanger ensemble puis incorporer à la pâte à la main</t>
  </si>
  <si>
    <t>Kirsch</t>
  </si>
  <si>
    <t>Température de la pâte 26°C</t>
  </si>
  <si>
    <t>Peser à 350 g, bouler, 15 min de détente</t>
  </si>
  <si>
    <t>Chemiser les moules: beurre + amandes effilées ou amandes entières émondées</t>
  </si>
  <si>
    <t>Mettre de l'eau sur la pâte en fin de pousse</t>
  </si>
  <si>
    <t>Finition : sucre glace ou beurre et sucre cristallisé.</t>
  </si>
  <si>
    <t>LEVAIN</t>
  </si>
  <si>
    <t>PATE</t>
  </si>
  <si>
    <t xml:space="preserve">Prix </t>
  </si>
  <si>
    <t>la pâte à Kougelhopf</t>
  </si>
  <si>
    <t>1 Kougelhopf</t>
  </si>
  <si>
    <t>Nbre de Kougelhopf</t>
  </si>
  <si>
    <t>Combien de Kougelhopfs voulez vous faire</t>
  </si>
  <si>
    <t>Levain : Chauffer le lait à 27°C, ajouter la levure + la  farine (température: 27°C) Pousse 30 min</t>
  </si>
  <si>
    <t>PATE : Pétrir avec le levain</t>
  </si>
  <si>
    <t>PHASES ESSENTIELLES  DE PROGRESSION  La pâte à Kougelhopf</t>
  </si>
  <si>
    <r>
      <t xml:space="preserve">Cuisson 200°C </t>
    </r>
    <r>
      <rPr>
        <b/>
        <sz val="12"/>
        <color rgb="FF000000"/>
        <rFont val="Arial"/>
        <family val="2"/>
      </rPr>
      <t>sonder pour vérifier la cuisson</t>
    </r>
  </si>
  <si>
    <r>
      <t>2</t>
    </r>
    <r>
      <rPr>
        <vertAlign val="superscript"/>
        <sz val="11"/>
        <color rgb="FF000000"/>
        <rFont val="Calibri"/>
        <family val="2"/>
        <scheme val="minor"/>
      </rPr>
      <t>e</t>
    </r>
    <r>
      <rPr>
        <sz val="11"/>
        <color rgb="FF000000"/>
        <rFont val="Calibri"/>
        <family val="2"/>
        <scheme val="minor"/>
      </rPr>
      <t xml:space="preserve"> pointage: 15 min</t>
    </r>
  </si>
  <si>
    <r>
      <t>3</t>
    </r>
    <r>
      <rPr>
        <vertAlign val="superscript"/>
        <sz val="11"/>
        <color rgb="FF000000"/>
        <rFont val="Calibri"/>
        <family val="2"/>
        <scheme val="minor"/>
      </rPr>
      <t>e</t>
    </r>
    <r>
      <rPr>
        <sz val="11"/>
        <color rgb="FF000000"/>
        <rFont val="Calibri"/>
        <family val="2"/>
        <scheme val="minor"/>
      </rPr>
      <t xml:space="preserve"> pointage: 15 min</t>
    </r>
  </si>
  <si>
    <t>La pâte à brioche</t>
  </si>
  <si>
    <t>Farine T45 ouT55 (gruau)</t>
  </si>
  <si>
    <t>Pétrissage : mélanger tous les ingrédients et pétrir jusqu'à décollement de la pâte</t>
  </si>
  <si>
    <t>CEufs froids</t>
  </si>
  <si>
    <t>Incorporer en fin de pétrissage</t>
  </si>
  <si>
    <t>*On peut mettre 10 oeufs et 100-150 g de lait</t>
  </si>
  <si>
    <t>Hydratation totale (eau ou lait + oeufs) = 60 à 65 % environ</t>
  </si>
  <si>
    <t>façonnage; pousse; cuisson.</t>
  </si>
  <si>
    <t>Détail:</t>
  </si>
  <si>
    <t>250g de pâte:</t>
  </si>
  <si>
    <t>190°C (avant cuisson, inciser aux ciseaux pour obtenir une brioche à tête droite et un</t>
  </si>
  <si>
    <t>bon développement)</t>
  </si>
  <si>
    <t>Pour la finition, il faudra prévoir 1l de crème mousseline pour 60 pièces.</t>
  </si>
  <si>
    <t>Lait QS*</t>
  </si>
  <si>
    <t>Eau QS*</t>
  </si>
  <si>
    <t>1 Briochette</t>
  </si>
  <si>
    <t>Nombre de Briochettes</t>
  </si>
  <si>
    <t>Combien de Briochettes voulez vous faire</t>
  </si>
  <si>
    <r>
      <t>Pointage:</t>
    </r>
    <r>
      <rPr>
        <sz val="11"/>
        <color rgb="FF000000"/>
        <rFont val="Calibri"/>
        <family val="2"/>
        <scheme val="minor"/>
      </rPr>
      <t xml:space="preserve"> 45 minutes à 1 heure ; rompre; arrêt fermentation (frigo 4 à 16 h); rompre;</t>
    </r>
  </si>
  <si>
    <r>
      <t>6-7 petites brioches:</t>
    </r>
    <r>
      <rPr>
        <sz val="11"/>
        <color rgb="FF000000"/>
        <rFont val="Calibri"/>
        <family val="2"/>
        <scheme val="minor"/>
      </rPr>
      <t xml:space="preserve"> (1/2 plaque), cuisson sur plaque chaude 220-230°C.</t>
    </r>
  </si>
  <si>
    <r>
      <t>1 grosse brioche parisienne:</t>
    </r>
    <r>
      <rPr>
        <sz val="11"/>
        <color rgb="FF000000"/>
        <rFont val="Calibri"/>
        <family val="2"/>
        <scheme val="minor"/>
      </rPr>
      <t xml:space="preserve"> (2/3 pour le corps et 1/3 pour la tête), cuisson</t>
    </r>
  </si>
  <si>
    <t>Crème mousseline</t>
  </si>
  <si>
    <t xml:space="preserve">Pour la finition, il faudra prévoir de la crème mousseline </t>
  </si>
  <si>
    <t>T.D.F.: Foncer, dorer, disposer 6 pains aux raisins autour + 1 au centre; dorer, cuisson 180°C, sirop à D 1.260 à la sortie du four ou nappage puis glace à l'eau.</t>
  </si>
  <si>
    <t>Entailler chaque boule aux ciseaux (pour les brioches à 3 boules). Cuisson 200­210°C.</t>
  </si>
  <si>
    <t>TOUTES LES PIÈCES DE VIENNOISERIES SONT DORÉES 1 FOIS A L'ÉTUVE ET 1 FOIS AVANT LA MISE AU FOUR.</t>
  </si>
  <si>
    <t>LES BRIOCHES</t>
  </si>
  <si>
    <t>1 brioche suisse :</t>
  </si>
  <si>
    <t>pâte</t>
  </si>
  <si>
    <t>crème</t>
  </si>
  <si>
    <t>fruits confits et raisins</t>
  </si>
  <si>
    <t>pâte pour le fonçage du moule</t>
  </si>
  <si>
    <t>moule à génoise de (nombre de parts)</t>
  </si>
  <si>
    <t>Pains aux raisins (Nombre de pains)</t>
  </si>
  <si>
    <t>t</t>
  </si>
  <si>
    <t>PAINS AU RAISINS</t>
  </si>
  <si>
    <t>LES BRIOCHES : Brioche Suisse</t>
  </si>
  <si>
    <t>Poids de pâte</t>
  </si>
  <si>
    <t>COURONNE</t>
  </si>
  <si>
    <t>Mettre un peu de farine sur le dessus du pâton. Avec les doigts, faire un trou bien au centre qui doit traverser le corps de la brioche.</t>
  </si>
  <si>
    <t>Déposer la couronne sur une plaque de cuisson et du bout des doigts aplatir le centre ; cuisson 190-200°C.</t>
  </si>
  <si>
    <t xml:space="preserve">La couronne est prise entre les deux mains ; puis en étirant légèrement et en pressant la pâte elle s'agrandit. </t>
  </si>
  <si>
    <t xml:space="preserve"> bouler, étaler, piquer mettre sur tourtière mouillée, dorer + amandes effilées, cuisson 220°C. Après cuisson ouvrir en 2 puis garnir avec de la crème mousseline</t>
  </si>
  <si>
    <t>Nombre de Tropéziennes</t>
  </si>
  <si>
    <t>TROPÉZIENNE : (cercle 220 de diamètre)</t>
  </si>
  <si>
    <t xml:space="preserve"> 1  BRIOCHE FEUILLETÉE</t>
  </si>
  <si>
    <t>Beurrer avec 50 g de beurre (1 tour double + 1 tour simple)</t>
  </si>
  <si>
    <t>au 2/3 de la pousse couper en 8 par le centre.</t>
  </si>
  <si>
    <t xml:space="preserve"> les poser côte à côte au fond d'un moule rectangulaire. </t>
  </si>
  <si>
    <t>Dorer; laisser pousser; dorer.</t>
  </si>
  <si>
    <t xml:space="preserve">Diviser en 3 ou 6 boules </t>
  </si>
  <si>
    <t>bouler sans écraser, mettre dans un moule à grosse brioche</t>
  </si>
  <si>
    <t xml:space="preserve"> 1  GALETTE FRANC-COMTOISE</t>
  </si>
  <si>
    <t>Abaisser une galette</t>
  </si>
  <si>
    <t>étaler une couche d'appareil à «pont neuf»</t>
  </si>
  <si>
    <t>(50 % de crème pâtissière et 50 % de pâte à choux; parfumer à l'eau de fleurs d 'oranger)</t>
  </si>
  <si>
    <t xml:space="preserve">Dorer après la pousse et rayer à la fourchette ; </t>
  </si>
  <si>
    <t xml:space="preserve">parsemer le centre d'amandes effilées. </t>
  </si>
  <si>
    <t>Cuisson 200-210°C.</t>
  </si>
  <si>
    <t>Étaler 150 g de pâte dans un moule à génoise de 20 cm de diamètre.</t>
  </si>
  <si>
    <t xml:space="preserve"> Faire 10 boules avec 250 g de pâte</t>
  </si>
  <si>
    <t>les fourrer de pépites.</t>
  </si>
  <si>
    <t xml:space="preserve"> Dorer</t>
  </si>
  <si>
    <t>mettre en pousse</t>
  </si>
  <si>
    <t>dorer</t>
  </si>
  <si>
    <t>Cuisson à 200°C.</t>
  </si>
  <si>
    <t xml:space="preserve"> 1  BRIOCHE CHOCOLATÉE</t>
  </si>
  <si>
    <t xml:space="preserve"> 1  BRIOCHE MOUSSELINE</t>
  </si>
  <si>
    <t xml:space="preserve">Poser des boules de 900 g au fond d'une boîte 5/1 </t>
  </si>
  <si>
    <t>Chemiser de papier graissé qui doit largement dépasser le haut du moule.</t>
  </si>
  <si>
    <t>laisser pousser</t>
  </si>
  <si>
    <t>Cuisson à four doux 180-200°C.</t>
  </si>
  <si>
    <t>Valeurs de référence , si vous n'êtes pas d'accord ; saisissez vos valeurs</t>
  </si>
  <si>
    <t>Combien de moules à génoise voulez vous faire</t>
  </si>
  <si>
    <t>Combien de pains aux raisins voulez vous faire</t>
  </si>
  <si>
    <t>Combien de Tropéziennes voulez vous faire</t>
  </si>
  <si>
    <t>La pâte à pain au lait</t>
  </si>
  <si>
    <t>Œufs froids</t>
  </si>
  <si>
    <t>Hydratation totale (lait + oeufs) = 60 à 65 % environ</t>
  </si>
  <si>
    <t>Pointage: 45 minutes à 1 heure; rompre; arrêt fermentation (frigo 4 à 16 h); rompre;</t>
  </si>
  <si>
    <t>façonnage; pousse (apprêt);cuisson.</t>
  </si>
  <si>
    <t>15 g de pâte:1 navette: cuisson 230-240°C</t>
  </si>
  <si>
    <t>250 g de pâte:</t>
  </si>
  <si>
    <t>6 pains au lait: (1/2 plaque), cuisson 220-230°C.</t>
  </si>
  <si>
    <t>PHASES ESSENTIELLES  DE PROGRESSION  La pâte à pain au lait</t>
  </si>
  <si>
    <t>Nombre de Pièces</t>
  </si>
  <si>
    <t>1 Pièce</t>
  </si>
  <si>
    <t>poids d'une navette</t>
  </si>
  <si>
    <t>Total navettes</t>
  </si>
  <si>
    <t>Poids total de pâte de la recette</t>
  </si>
  <si>
    <t>poids d'un pain au lait</t>
  </si>
  <si>
    <t>Total pains au lait</t>
  </si>
  <si>
    <t xml:space="preserve">Détail: </t>
  </si>
  <si>
    <t>Combien de Pièces voulez vous faire</t>
  </si>
  <si>
    <t>Amandes effilées</t>
  </si>
  <si>
    <t>Mélanger, déposer sur la brioche avant la cuisson.</t>
  </si>
  <si>
    <t>Farine</t>
  </si>
  <si>
    <t>Vanille ou fleur d'oranger</t>
  </si>
  <si>
    <t>MASSÉ AMANDE</t>
  </si>
  <si>
    <t>Combien de Kg  voulez vous faire</t>
  </si>
  <si>
    <t>POLONAISES</t>
  </si>
  <si>
    <t xml:space="preserve">Brioche tête: </t>
  </si>
  <si>
    <t>parer pour faciliter le trempage</t>
  </si>
  <si>
    <t>couper en deux</t>
  </si>
  <si>
    <t>passer au four</t>
  </si>
  <si>
    <t>dresser dans une caissette tulipe en papier</t>
  </si>
  <si>
    <t>tremper dans un sirop à babas</t>
  </si>
  <si>
    <t>garnir de crème pâtissière au kirsch + fruits confits</t>
  </si>
  <si>
    <t>mettre la partie conique sur le dessus</t>
  </si>
  <si>
    <t>Prévoir de la meringue italienne pour le masquage et le décor</t>
  </si>
  <si>
    <t>masquer à la palette et faire une rosace à la douille cannelée sur le dessus puis mettre des amandes effilées</t>
  </si>
  <si>
    <t>Croissant aux amandes</t>
  </si>
  <si>
    <t>Ouvrir les croissants sans les couper complètement</t>
  </si>
  <si>
    <t>les tremper dans un sirop à babas (2 I d'eau + 1000 g de sucre)</t>
  </si>
  <si>
    <t>les disposer sur une grille avec une plaque blanche dessous.</t>
  </si>
  <si>
    <t>rabattre le dessus</t>
  </si>
  <si>
    <t>recouvrir de crème d'amande finement étalée à la palette</t>
  </si>
  <si>
    <t>ajouter des amandes effilées</t>
  </si>
  <si>
    <t>Disposer sur plaque doublée, mettre du sucre glace</t>
  </si>
  <si>
    <t xml:space="preserve"> Cuisson : 200/220°C.</t>
  </si>
  <si>
    <t>les produits à la pièce - œufs - batons de vanille etc. doivent être saisis dans les colonnes - Nb d'unité et Poids Unitaire -ne pas saisir leur poids dans la colonne Quant.</t>
  </si>
  <si>
    <t>si vous n'êtes pas d'accord avec les valeurs saisies - saisissez ce qui vous convient</t>
  </si>
  <si>
    <t>si vous n'êtes pas d'accord avec le nombre de parts dans une caisse - les grammages  ou les dimensions de la caisse - saisissez ce qui vous convient</t>
  </si>
  <si>
    <t>Œuf</t>
  </si>
  <si>
    <t>Batons de vanille</t>
  </si>
  <si>
    <t xml:space="preserve">Poids total </t>
  </si>
  <si>
    <t>Recette n°1</t>
  </si>
  <si>
    <t>Recette n°2</t>
  </si>
  <si>
    <t>Farine T 55</t>
  </si>
  <si>
    <t>Farine T 45 (gruau)</t>
  </si>
  <si>
    <t>Beurre fondu froid</t>
  </si>
  <si>
    <t>POIDS DETREMPE</t>
  </si>
  <si>
    <t>POIDS TOTAL</t>
  </si>
  <si>
    <t>5 Tours simple au laminoir ou 4 tours simple puis en boule (1 tour)</t>
  </si>
  <si>
    <t>DETREMPE</t>
  </si>
  <si>
    <t>TOURAGE</t>
  </si>
  <si>
    <t>Nb de galettes</t>
  </si>
  <si>
    <t>Nb de portions</t>
  </si>
  <si>
    <t xml:space="preserve">Saisissez le poids de farine à utiliser </t>
  </si>
  <si>
    <t>Quel poids total voulez vous obtenir</t>
  </si>
  <si>
    <t>Combien  de galettes voulez vous faire</t>
  </si>
  <si>
    <t xml:space="preserve">Combien de portions voulez vous faire </t>
  </si>
  <si>
    <t>Quel poids de farine</t>
  </si>
  <si>
    <t>Quel Poids total</t>
  </si>
  <si>
    <t>si vous n'êtes pas d'accord avec lees valeurs saisies - saisissez ce qui vous convient</t>
  </si>
  <si>
    <t>Combien de portions voulez vous obtenir</t>
  </si>
  <si>
    <t>Total Portions</t>
  </si>
  <si>
    <t>Total Galettes</t>
  </si>
  <si>
    <t xml:space="preserve"> 1pâton = 4 galettes de 8 Pers</t>
  </si>
  <si>
    <t>GALETTE DES ROIS</t>
  </si>
  <si>
    <t>Si vous avez trop d'informations - sélectionnez les informations qui ne vous servent pas - Couleur de Police BLANC</t>
  </si>
  <si>
    <t>Poudre d'amandes</t>
  </si>
  <si>
    <t>Gel Rhum</t>
  </si>
  <si>
    <t>Vanille liquide</t>
  </si>
  <si>
    <t>Crème pâtissière</t>
  </si>
  <si>
    <t>Ajouter la crème pâtissière</t>
  </si>
  <si>
    <t>Glacer au sirop Rhum à la sortie du four.</t>
  </si>
  <si>
    <t>CRÈME FRANGIPANE</t>
  </si>
  <si>
    <t>Beurre "noisette froid"</t>
  </si>
  <si>
    <t>Faire comme une crème d'amandes</t>
  </si>
  <si>
    <t>Ajouter la patissière</t>
  </si>
  <si>
    <t>1 galette de 30 cm de diametre = 2 disques x 300 g de feuilletage en boule</t>
  </si>
  <si>
    <t>350 g de frangipane diamètre 25 cm  - 1 fève</t>
  </si>
  <si>
    <t>Quels poids voulez vous faire à vous de saisir un poids</t>
  </si>
  <si>
    <t>Sucre glace</t>
  </si>
  <si>
    <t>Beurre fondu froid (Montaigu)</t>
  </si>
  <si>
    <t>Oeufs (16)</t>
  </si>
  <si>
    <t>POIDS DE FARINE</t>
  </si>
  <si>
    <t>Quel poids de farine voulez vous utiliser</t>
  </si>
  <si>
    <t>Prévoir 500 g de farine par élève.= 2 galettes de 600 g de pâte environ</t>
  </si>
  <si>
    <t>FEUILLETAGE POUR  GALETTE DES ROIS  ( formation )</t>
  </si>
  <si>
    <t>POIDS pour 1 Galette</t>
  </si>
  <si>
    <t>Nombre de Galettes</t>
  </si>
  <si>
    <t>POIDS DÉTREMPE</t>
  </si>
  <si>
    <t>5 Tours simples au laminoir ou 4 tours simples puis en boule (1 tour)</t>
  </si>
  <si>
    <t>POIDS pour 1 disque</t>
  </si>
  <si>
    <t>Nombre de disques</t>
  </si>
  <si>
    <t>1 galette épaisseur 2.5mm de 30 cm de diametre = 2 disques x 300 g de feuilletage en boule</t>
  </si>
  <si>
    <t>Finition:  Rayage Pithiviers - Repos 2 heures - Surgeler puis stocker au congélateur - cuisson 220°C -35 mn - 5 mn avant fin cuisson Glacer au sirop Rhum à la sortie du four ou sirop à 1.2624 D</t>
  </si>
  <si>
    <t>Pâte d'amandes crue</t>
  </si>
  <si>
    <t>Crème</t>
  </si>
  <si>
    <t>Œufs (32)</t>
  </si>
  <si>
    <t>CRÈME FRANGIPANE - VARIANTE</t>
  </si>
  <si>
    <t>Pour mémoire</t>
  </si>
  <si>
    <t xml:space="preserve"> FEUILLETAGE POUR GALETTES DES ROIS</t>
  </si>
  <si>
    <t>Largeur de colonne</t>
  </si>
  <si>
    <t>POIDS DE PATE NECESSAIRE POUR FONCER DES CADRES OU DES BACS GASTRO</t>
  </si>
  <si>
    <t xml:space="preserve">Poids et dimensions de pâte en fonction de ce que vous avez saisi </t>
  </si>
  <si>
    <t>Largeur</t>
  </si>
  <si>
    <t>Epaisseur</t>
  </si>
  <si>
    <t>Longueur</t>
  </si>
  <si>
    <t>Poids de pâte prévu</t>
  </si>
  <si>
    <t>Nb de cadres/bacs</t>
  </si>
  <si>
    <t>Largeur en cm</t>
  </si>
  <si>
    <t>Longueur en cm</t>
  </si>
  <si>
    <t>Hauteur en cm</t>
  </si>
  <si>
    <t>Epaisseur de l'abaisse en millimètre</t>
  </si>
  <si>
    <t>hauteur de crête en millimètre</t>
  </si>
  <si>
    <t>largeur de "rognures" en millimètre</t>
  </si>
  <si>
    <t xml:space="preserve">Poids de pâte prévu </t>
  </si>
  <si>
    <t>Si vous n'êtes pas d'accord avec le poids de référence  - Saisissez votre poids de pâte pour les valeurs de référence</t>
  </si>
  <si>
    <t>VALEURS DE RÉFÉRENCE NE RIEN SAISIR ICI</t>
  </si>
  <si>
    <t>Poids de référence</t>
  </si>
  <si>
    <t>sur cette ligne : Alertes pour information</t>
  </si>
  <si>
    <t>Le poids de pâte prévu dépend du poids de pâte de référence pour les dimensions du cercle saisies dans la cellule</t>
  </si>
  <si>
    <t>La ligne  valeurs de référence reste fixée une bonne fois pour toute comme repère. Qu'il y ait des différences avec ce que vous avez besoin est tout à fait normal</t>
  </si>
  <si>
    <t>Référence bac GN 1/1 perforés - largeur 325mm (32cm) - longueur 530 mm (53cm) - H25mm (2.5cm) tarte au citron pour 25 "La cuisine de Collectivité" page294 -Michel Grossmann et Alain Le franc - Edt.BPI  2006 - Poids de pâte sablée pour 1 bac gastro</t>
  </si>
  <si>
    <t>A vous de saisir vos données</t>
  </si>
  <si>
    <t>Ligne</t>
  </si>
  <si>
    <t>vous avez différents tableaux pour vos documents</t>
  </si>
  <si>
    <t>Tableau indiquant les poids nets et épaisseurs de pâte correspondant aux différentes tailles de cercles utilisés</t>
  </si>
  <si>
    <t>NE PAS UTILISER CE TABLEAU QUI EST LIÉ AVEC LE PRÉCÉDENT</t>
  </si>
  <si>
    <t>POIDS DE PATE NECESSAIRE POUR FONCER DES CADRES OU DES BACS GATRO  - A VOUS DE SAISIR VOS RÉFÉRENCES</t>
  </si>
  <si>
    <t>Si vous n'êtes pas d'accord avec le poids prévu pour 1 bac gastro - Saisissez votre poids de pâte</t>
  </si>
  <si>
    <t>A EXTRAIRE</t>
  </si>
  <si>
    <t>NE PAS CONFONDRE CADRES ET CERCLES</t>
  </si>
  <si>
    <t>Saisissez vos proportions cellules jaunes encre rouge</t>
  </si>
  <si>
    <t>Valeurs de référence fond gris encre bleue</t>
  </si>
  <si>
    <t>Combien de cadres voulez vous faire - passe au bleu si supérieur à 1 cadre pour attirer votre attention</t>
  </si>
  <si>
    <t>Volume de pâte de Référence</t>
  </si>
  <si>
    <t>Avec votre poids de pâte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</si>
  <si>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</si>
  <si>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</si>
  <si>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</si>
  <si>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</si>
  <si>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</si>
  <si>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</si>
  <si>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</si>
  <si>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</si>
  <si>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</si>
  <si>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</si>
  <si>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à vous de saisir vos référence ligne </t>
  </si>
  <si>
    <t>Volume de pâte avec vos données</t>
  </si>
  <si>
    <t>Pour exemple : Référence bac GN 1/1 perforés - largeur 325mm (32cm) - longueur 530 mm (53cm) - H25mm (2.5cm) tarte au citron pour 25 "La cuisine de Collectivité" page294 -Michel Grossmann et Alain Le franc - Edt.BPI  2006 - Poids de pâte sablée pour 1 bac gastro</t>
  </si>
  <si>
    <t>Pour intégrer ce tableau sous des documents Modèle B3-B -2015 réduisez la largeur des colonnes à 9</t>
  </si>
  <si>
    <t>Sinon : Pour une meilleure lisibilité vous pouvez élargir les colonnes à 15 ou Zoomer à 125%</t>
  </si>
  <si>
    <t>A VOTRE DISPOSITION  DIFFÉRENTS TABLEAUX  CI-DESSOUS A COLLER DANS VOS DOCUMENTS</t>
  </si>
  <si>
    <t>Certains tableaux ont à peu près les mêmes fonctions pour vous laisser le libre choix  en fonction de votre utilisation</t>
  </si>
  <si>
    <t>POIDS DE PATE NECESSAIRE POUR FONCER DES CADRES OU DES BACS GATRO (ici en référence : bacs gastro 1/1 pour Exemple)</t>
  </si>
  <si>
    <t>Si vous n'êtes pas d'accord avec le poids prévu pour 4 bacs gastro - Saisissez votre poids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</si>
  <si>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</si>
  <si>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</si>
  <si>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</si>
  <si>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farine</t>
  </si>
  <si>
    <t>œufs liquides 0.5L</t>
  </si>
  <si>
    <t>levure chimique</t>
  </si>
  <si>
    <t xml:space="preserve">sucre semoule </t>
  </si>
  <si>
    <t>sel fin</t>
  </si>
  <si>
    <t>Le poids de l’oeuf</t>
  </si>
  <si>
    <r>
      <t>En pâtisserie les ingrédients se mesure à l’unité ou au poids pour les recettes professionnnelles. Les oeufs font environ </t>
    </r>
    <r>
      <rPr>
        <sz val="9"/>
        <color rgb="FF333333"/>
        <rFont val="Calibri"/>
        <family val="2"/>
        <scheme val="minor"/>
      </rPr>
      <t>55g</t>
    </r>
  </si>
  <si>
    <r>
      <t>1 jaune d’oeuf pèse envrion : </t>
    </r>
    <r>
      <rPr>
        <sz val="9"/>
        <color rgb="FF333333"/>
        <rFont val="Calibri"/>
        <family val="2"/>
        <scheme val="minor"/>
      </rPr>
      <t>20g  – </t>
    </r>
    <r>
      <rPr>
        <sz val="9"/>
        <color rgb="FF333333"/>
        <rFont val="Calibri"/>
        <family val="2"/>
        <scheme val="minor"/>
      </rPr>
      <t>1 blanc d’oeuf pèse environ : </t>
    </r>
    <r>
      <rPr>
        <sz val="9"/>
        <color rgb="FF333333"/>
        <rFont val="Calibri"/>
        <family val="2"/>
        <scheme val="minor"/>
      </rPr>
      <t>30g – </t>
    </r>
    <r>
      <rPr>
        <sz val="9"/>
        <color rgb="FF333333"/>
        <rFont val="Calibri"/>
        <family val="2"/>
        <scheme val="minor"/>
      </rPr>
      <t>1 coquille </t>
    </r>
    <r>
      <rPr>
        <sz val="9"/>
        <color rgb="FF333333"/>
        <rFont val="Calibri"/>
        <family val="2"/>
        <scheme val="minor"/>
      </rPr>
      <t>5g</t>
    </r>
  </si>
  <si>
    <t>Equivalences en litre - 1 litre = environ</t>
  </si>
  <si>
    <t>20 oeufs entiers (x 55g =1.100Kg)</t>
  </si>
  <si>
    <t>ou 50 jaunes (x 20g = 1Kg)</t>
  </si>
  <si>
    <t>ou 32 blancs (x 30g = 0.960Kg)</t>
  </si>
  <si>
    <t>Lien internet</t>
  </si>
  <si>
    <t>POIDS DE PATE NECESSAIRE POUR FONCER DES CERCLES OU DES MOULES A TARTES</t>
  </si>
  <si>
    <t xml:space="preserve">Poids et diamètre de pâte en fonction de ce que vous avez saisi </t>
  </si>
  <si>
    <t>Diamètre</t>
  </si>
  <si>
    <t>Nb de cercles</t>
  </si>
  <si>
    <t>Hauteur</t>
  </si>
  <si>
    <t xml:space="preserve">Si vous n'êtes pas d'accord avec le poids de référence  - Saisissez votre poids de pâte </t>
  </si>
  <si>
    <t>Le poids de pâte prévu dépend du poids de pâte de référence pour les dimensions du cercle saisies  cellule</t>
  </si>
  <si>
    <t>Référence : poids de pâte brisée sucrée 0.475 Kg  pour 8 parts Tarte aux poires et à la crème d'amandes   -Michel Maincent-Morel  "Cuisine de Référence" 2002 Ed.BPI p.958</t>
  </si>
  <si>
    <t>lien internet :</t>
  </si>
  <si>
    <t>http://jacobinsmaths.free.fr/3eme/brevet/annee2012/annales_brevet_2012-06-groupe1b1-correction.pdf</t>
  </si>
  <si>
    <t xml:space="preserve">POIDS DE PATE NECESSAIRE POUR FONCER DES CERCLES OU DES MOULES A TARTES </t>
  </si>
  <si>
    <t>Version N° 3 Express</t>
  </si>
  <si>
    <t>Si vous n'êtes pas d'accord avec le poids prévu - Saisissez votre poids de pâte</t>
  </si>
  <si>
    <t>Surface du fond des cercles</t>
  </si>
  <si>
    <t>A VÉRIFIER</t>
  </si>
  <si>
    <t>Surface de la hauteur des cercles</t>
  </si>
  <si>
    <t>Les proportions: simple! Il suffit de mémoriser que pour un cercle ou un moule de 16 cm par exemple, il faut 140g de pâte, un de 22cm, 200g de pâte et ainsi de suite….toujours 20g de moins que la taille choisie!</t>
  </si>
  <si>
    <t>Poids de pâte prévu par M.Maincent-Morel</t>
  </si>
  <si>
    <t>Votre poids de pâte</t>
  </si>
  <si>
    <t>Tableau N°1 pédagogique</t>
  </si>
  <si>
    <t>Version N° 2 tableau plus court</t>
  </si>
  <si>
    <t>Hauteur du cercle</t>
  </si>
  <si>
    <t>Volume de pâte</t>
  </si>
  <si>
    <t>Poids prévu par M.Maincent-Morel</t>
  </si>
  <si>
    <t xml:space="preserve">Poids prévu par Chaboisier/Lebigre </t>
  </si>
  <si>
    <t>Proportion de pâte selon taille du cercle ou moule et épaisseur de l'abaisse</t>
  </si>
  <si>
    <t>Volume</t>
  </si>
  <si>
    <t>de base</t>
  </si>
  <si>
    <t>nécessaire</t>
  </si>
  <si>
    <t>volume de base</t>
  </si>
  <si>
    <t>volume total</t>
  </si>
  <si>
    <t>mm</t>
  </si>
  <si>
    <t>cm</t>
  </si>
  <si>
    <t>Combien de cercles voulez vous faire - passe au bleu si supérieur à 1 cercle pour attirer votre attention</t>
  </si>
  <si>
    <t xml:space="preserve">La ligne fond gris encre bleue sert de référence pour un fond de tarte standard..j'ai pris pour exemple une tarte classique  comme bases de calculs pour l'ensemble du tableau. </t>
  </si>
  <si>
    <t>Vous pouvez saisir des valeurs qui correspondent à votre échantillon ou modèle standard - Et si vous n'êtes pas d'accord avec le poids de pâte prévu saisissez le vôtre X</t>
  </si>
  <si>
    <t>Référence</t>
  </si>
  <si>
    <t>avec vos données</t>
  </si>
  <si>
    <t>Pâte brisée sucrée</t>
  </si>
  <si>
    <t>Poids</t>
  </si>
  <si>
    <t>œuf (1 jaune)</t>
  </si>
  <si>
    <t>eau</t>
  </si>
  <si>
    <t>Vérifiez les valeurs de références sur cette ligne - OU saisissez en d'autres adaptées à votre modèle standard -   Cette ligne sert de base de calcul pour l'ensemble du tableau. N'oubliez pas de saisir le poids de pâte que vous utilisez</t>
  </si>
  <si>
    <t>A chaque fois fois que vous aurez besoin de connaitre le poids de pâte à utiliser - saisissez les valeurs sur cette ligne. Pour les "rognures" la largeur à été saisie sur la ligne de référence grise</t>
  </si>
  <si>
    <t>Poids de pâte prévu par M.Maincent-Morel = Poids proportionnel au volume de pâte utilisé</t>
  </si>
  <si>
    <t xml:space="preserve">Référence : poids de pâte brisée sucrée "Cuisine de Référence" 2002 - Ed.BPI p.958 - Tarte aux poires et à la crème d'amandes Michel Maincent-Morel - cercle à tarte de 24/26 cm - 475g de pâte </t>
  </si>
  <si>
    <t>cellules jaunes encre rouge combien de cercles voulez vous faire - passe au bleu si supérieur à 1 cercle</t>
  </si>
  <si>
    <t>fond du cercle ou du moule</t>
  </si>
  <si>
    <t>surface de pâte (fond + la hauteur du cercle) - diamètre de l'abaisse = diamètre du cercle + les 2 cotés +  hauteur des crêtes (partie dépassant du cercle 5 mm pour une tarte - 8 mm pour une quiche)  + un peu de "rab"  l'exédent à la découpe de pâte avec le rouleau sur le cercle (rognures recyclables)</t>
  </si>
  <si>
    <t>Volume de pâte - cylindre évidé ( 1 fond plus 1 hauteur évidée) = surface B multipliée par épaisseur de pâte -3 à 4 mm</t>
  </si>
  <si>
    <t xml:space="preserve">donc D égal surface du fond + surface du bord (hauteur du cercle) + crête + "rab" découpe </t>
  </si>
  <si>
    <t>Sinon : Pour une meilleure lisibilité vous pouvez élargir les colonnes à 15 -ou Affichage Zoom 125%</t>
  </si>
  <si>
    <t>Référence : poids de pâte brisée sucrée "Cuisine de Référence" 2002 Ed.BPI p.958 Tarte aux poires et à la crème d'amandes Michel Maincent-Morel</t>
  </si>
  <si>
    <t>Poids proportionnel au volume de pâte utilisé</t>
  </si>
  <si>
    <t>Valeurs de référence pour un fond de tarte standard..j'ai pris pour exemple une tarte classique  comme bases de calculs pour l'ensemble du tableau. Vous pouvez saisir sur cette ligne des valeurs qui correspondent à votre échantillon ou modèle standard</t>
  </si>
  <si>
    <t xml:space="preserve">donc B égal surface du fond + surface du bord (hauteur du cercle) + crête + "rab" découpe </t>
  </si>
  <si>
    <t>Volume de pâte - cylindre évidé ( 1 fond plus 1 hauteur évidée) = surface C multipliée par épaisseur de pâte -3 à 4 mm</t>
  </si>
  <si>
    <t>Information du tableau  extraite du Compagnon pâtissier tome 3. Chaboisier/Lebigre Edition J.Villette . Reprise par Hervé Beuvant  du lycée Hôtelier/Boulanger de Rouen sur son document en lien</t>
  </si>
  <si>
    <t>http://ecogestlp.ac-rouen.fr/farinedessert/patisserie/BRISEE-FONCER-TRAITEUR.pdf</t>
  </si>
  <si>
    <t>Je renonce à faire un tableau Excel avec ces données, ce n'est pas rationnel. Entre 16 et 18 cm de diamètre il y a un écart de 30 g de pâte , entre 18 et 20 cm il y a un écart de pâte de 50  g -entre 26 et 28 cm écart de 30g</t>
  </si>
  <si>
    <t>écart</t>
  </si>
  <si>
    <t>Valeurs de référence</t>
  </si>
  <si>
    <t> Nombre de parts pour des entremets carrés/rectangulaires</t>
  </si>
  <si>
    <t>Nb de cadres</t>
  </si>
  <si>
    <t>Nb de parts</t>
  </si>
  <si>
    <t>Référence :</t>
  </si>
  <si>
    <t>le nombre de parts est dépendant  de la surface = largeur * longueur (ou l'inverse)</t>
  </si>
  <si>
    <t>Ne rien saisir : Nb de parts en fonction de vos données</t>
  </si>
  <si>
    <t>Si le nombre de parts ne correspond pas à vos données - rectifiez les dimentions ou quantités de référence ligne</t>
  </si>
  <si>
    <t> Nb de parts pour des entremets carrés/rectangulaires de 5 cm de hauteur   cadre rectangle extensible de 17,7 à 33 cm et 27,8 à 53,5 cm</t>
  </si>
  <si>
    <t>Surface du cadre</t>
  </si>
  <si>
    <t>Volume du cadre</t>
  </si>
  <si>
    <t>Référence : Cadre de 12 cm par 18 cm  (12 x 18 )  =  216 surface du cadre  = 8 parts / 8 = 27 cm surface d'1 part</t>
  </si>
  <si>
    <t>Surface des cadres</t>
  </si>
  <si>
    <t>Volume des cadres</t>
  </si>
  <si>
    <t>Volume 1 part</t>
  </si>
  <si>
    <t>Surface d'1 part</t>
  </si>
  <si>
    <t>Pour le nombre de parts la fonction ARRONDI.AU.MULTIPLE est utilisée</t>
  </si>
  <si>
    <t>Ces tableaux ont à peu près les mêmes fonctions pour vous laisser le libre choix  en fonction de votre utilisation</t>
  </si>
  <si>
    <t> Nombre de parts pour des entremets carrés/rectangulaires de 5 cm de hauteur</t>
  </si>
  <si>
    <t> Nombre de parts pour des entremets carrés/rectangulaires de 5 cm de hauteur   cadre rectangle extensible de 17,7 à 33 cm et 27,8 à 53,5 cm</t>
  </si>
  <si>
    <t>cadre rectangle extensible de 17,7 à 33 cm et 27,8 à 53,5 cm</t>
  </si>
  <si>
    <t> Nombre de parts pour des entremets carrés/rectangulaires de 5 cm de hauteur :</t>
  </si>
  <si>
    <t>Surface totale</t>
  </si>
  <si>
    <t>Volume Total</t>
  </si>
  <si>
    <t>Volume d'1 part</t>
  </si>
  <si>
    <r>
      <t>Cadre de </t>
    </r>
    <r>
      <rPr>
        <b/>
        <sz val="11"/>
        <color rgb="FF232323"/>
        <rFont val="Arial"/>
        <family val="2"/>
      </rPr>
      <t>12 x 18 cm</t>
    </r>
    <r>
      <rPr>
        <sz val="11"/>
        <color rgb="FF232323"/>
        <rFont val="Arial"/>
        <family val="2"/>
      </rPr>
      <t> = </t>
    </r>
    <r>
      <rPr>
        <b/>
        <sz val="11"/>
        <color rgb="FF232323"/>
        <rFont val="Arial"/>
        <family val="2"/>
      </rPr>
      <t>8 parts</t>
    </r>
    <r>
      <rPr>
        <sz val="11"/>
        <color rgb="FF232323"/>
        <rFont val="Arial"/>
        <family val="2"/>
      </rPr>
      <t>,</t>
    </r>
  </si>
  <si>
    <r>
      <t>Cadre de </t>
    </r>
    <r>
      <rPr>
        <b/>
        <sz val="11"/>
        <color rgb="FF232323"/>
        <rFont val="Arial"/>
        <family val="2"/>
      </rPr>
      <t>18 x 18 cm</t>
    </r>
    <r>
      <rPr>
        <sz val="11"/>
        <color rgb="FF232323"/>
        <rFont val="Arial"/>
        <family val="2"/>
      </rPr>
      <t> = </t>
    </r>
    <r>
      <rPr>
        <b/>
        <sz val="11"/>
        <color rgb="FF232323"/>
        <rFont val="Arial"/>
        <family val="2"/>
      </rPr>
      <t>12 parts</t>
    </r>
    <r>
      <rPr>
        <sz val="11"/>
        <color rgb="FF232323"/>
        <rFont val="Arial"/>
        <family val="2"/>
      </rPr>
      <t>,</t>
    </r>
  </si>
  <si>
    <r>
      <t>Cadre de </t>
    </r>
    <r>
      <rPr>
        <b/>
        <sz val="11"/>
        <color rgb="FF232323"/>
        <rFont val="Arial"/>
        <family val="2"/>
      </rPr>
      <t>18 x 24 cm</t>
    </r>
    <r>
      <rPr>
        <sz val="11"/>
        <color rgb="FF232323"/>
        <rFont val="Arial"/>
        <family val="2"/>
      </rPr>
      <t> = </t>
    </r>
    <r>
      <rPr>
        <b/>
        <sz val="11"/>
        <color rgb="FF232323"/>
        <rFont val="Arial"/>
        <family val="2"/>
      </rPr>
      <t>16 parts</t>
    </r>
    <r>
      <rPr>
        <sz val="11"/>
        <color rgb="FF232323"/>
        <rFont val="Arial"/>
        <family val="2"/>
      </rPr>
      <t>,</t>
    </r>
  </si>
  <si>
    <r>
      <t>Cadre de </t>
    </r>
    <r>
      <rPr>
        <b/>
        <sz val="11"/>
        <color rgb="FF232323"/>
        <rFont val="Arial"/>
        <family val="2"/>
      </rPr>
      <t>22,5 x 24 cm</t>
    </r>
    <r>
      <rPr>
        <sz val="11"/>
        <color rgb="FF232323"/>
        <rFont val="Arial"/>
        <family val="2"/>
      </rPr>
      <t> = </t>
    </r>
    <r>
      <rPr>
        <b/>
        <sz val="11"/>
        <color rgb="FF232323"/>
        <rFont val="Arial"/>
        <family val="2"/>
      </rPr>
      <t>20 parts</t>
    </r>
    <r>
      <rPr>
        <sz val="11"/>
        <color rgb="FF232323"/>
        <rFont val="Arial"/>
        <family val="2"/>
      </rPr>
      <t>,</t>
    </r>
  </si>
  <si>
    <r>
      <t>Cadre de </t>
    </r>
    <r>
      <rPr>
        <b/>
        <sz val="11"/>
        <color rgb="FF232323"/>
        <rFont val="Arial"/>
        <family val="2"/>
      </rPr>
      <t>24 x 27 cm</t>
    </r>
    <r>
      <rPr>
        <sz val="11"/>
        <color rgb="FF232323"/>
        <rFont val="Arial"/>
        <family val="2"/>
      </rPr>
      <t> = </t>
    </r>
    <r>
      <rPr>
        <b/>
        <sz val="11"/>
        <color rgb="FF232323"/>
        <rFont val="Arial"/>
        <family val="2"/>
      </rPr>
      <t>24 parts</t>
    </r>
    <r>
      <rPr>
        <sz val="11"/>
        <color rgb="FF232323"/>
        <rFont val="Arial"/>
        <family val="2"/>
      </rPr>
      <t>,</t>
    </r>
  </si>
  <si>
    <r>
      <t>Cadre de </t>
    </r>
    <r>
      <rPr>
        <b/>
        <sz val="11"/>
        <color rgb="FF232323"/>
        <rFont val="Arial"/>
        <family val="2"/>
      </rPr>
      <t>24 x 31,5 cm</t>
    </r>
    <r>
      <rPr>
        <sz val="11"/>
        <color rgb="FF232323"/>
        <rFont val="Arial"/>
        <family val="2"/>
      </rPr>
      <t> = </t>
    </r>
    <r>
      <rPr>
        <b/>
        <sz val="11"/>
        <color rgb="FF232323"/>
        <rFont val="Arial"/>
        <family val="2"/>
      </rPr>
      <t>28 parts</t>
    </r>
    <r>
      <rPr>
        <sz val="11"/>
        <color rgb="FF232323"/>
        <rFont val="Arial"/>
        <family val="2"/>
      </rPr>
      <t>,</t>
    </r>
  </si>
  <si>
    <r>
      <t>Cadre de </t>
    </r>
    <r>
      <rPr>
        <b/>
        <sz val="11"/>
        <color rgb="FF232323"/>
        <rFont val="Arial"/>
        <family val="2"/>
      </rPr>
      <t>24 x 36 cm</t>
    </r>
    <r>
      <rPr>
        <sz val="11"/>
        <color rgb="FF232323"/>
        <rFont val="Arial"/>
        <family val="2"/>
      </rPr>
      <t> = </t>
    </r>
    <r>
      <rPr>
        <b/>
        <sz val="11"/>
        <color rgb="FF232323"/>
        <rFont val="Arial"/>
        <family val="2"/>
      </rPr>
      <t>32 parts</t>
    </r>
    <r>
      <rPr>
        <sz val="11"/>
        <color rgb="FF232323"/>
        <rFont val="Arial"/>
        <family val="2"/>
      </rPr>
      <t>,</t>
    </r>
  </si>
  <si>
    <r>
      <t>Cadre de </t>
    </r>
    <r>
      <rPr>
        <b/>
        <sz val="11"/>
        <color rgb="FF232323"/>
        <rFont val="Arial"/>
        <family val="2"/>
      </rPr>
      <t>27 x 36 cm</t>
    </r>
    <r>
      <rPr>
        <sz val="11"/>
        <color rgb="FF232323"/>
        <rFont val="Arial"/>
        <family val="2"/>
      </rPr>
      <t> = </t>
    </r>
    <r>
      <rPr>
        <b/>
        <sz val="11"/>
        <color rgb="FF232323"/>
        <rFont val="Arial"/>
        <family val="2"/>
      </rPr>
      <t>36 parts</t>
    </r>
    <r>
      <rPr>
        <sz val="11"/>
        <color rgb="FF232323"/>
        <rFont val="Arial"/>
        <family val="2"/>
      </rPr>
      <t>...</t>
    </r>
  </si>
  <si>
    <t>On considère des parts individuelles de 4,5 cm de large par 6 cm de long.</t>
  </si>
  <si>
    <t>le nombre de parts est dépendant de la surface = (Longueur X largeur) X nombre de cadres</t>
  </si>
  <si>
    <t>Pour ce document le volume n'est pas utilisé; je l'ai conservé pour une autre utilisation possible</t>
  </si>
  <si>
    <t>cellules vertes données de base</t>
  </si>
  <si>
    <t>cellules jaunes encre rouge combien de cadres ou moules voulez vous faire - passe au bleu si supérieur à 1 cadre</t>
  </si>
  <si>
    <t>Format | cellule | personnalisé | 0" m²"</t>
  </si>
  <si>
    <t>le ² se fait en tapant alt+0178</t>
  </si>
  <si>
    <t>le ³ se fait en tapant alt+0179</t>
  </si>
  <si>
    <t>copier/coller</t>
  </si>
  <si>
    <t>Source : site internet "La Folle aventure de Mélanie"</t>
  </si>
  <si>
    <t>http://www.lafolleaventuredemelanie.com/chiffres-cles-calculer-le-nombre-de-part-pour-un-entremets.html</t>
  </si>
  <si>
    <t>Modifiez le Nb de cadres</t>
  </si>
  <si>
    <t>A adapter selon convives</t>
  </si>
  <si>
    <t>Pour les carrés et rectangulaires la part mesure en moyenne </t>
  </si>
  <si>
    <t>Pour les rectangulaires </t>
  </si>
  <si>
    <t>9 cm x 3 cm </t>
  </si>
  <si>
    <t>8 parts = 12 cm sur 18 cm </t>
  </si>
  <si>
    <t>Pour les carrés </t>
  </si>
  <si>
    <t>16 parts = 18 cm sur 24 cm </t>
  </si>
  <si>
    <t>12 parts = 18 cm sur 18 cm </t>
  </si>
  <si>
    <t>20 parts = 22 cm sur 24 cm </t>
  </si>
  <si>
    <t>48 parts = 36 cm sur 36 cm </t>
  </si>
  <si>
    <t>24 parts = 24 cm sur 27</t>
  </si>
  <si>
    <t>En restauration, on considère qu'un dessert standard doit faire 200 gr -</t>
  </si>
  <si>
    <t>Il est facile de connaître ensuite le nombre de parts à réaliser en fonction du poids du gâteau -</t>
  </si>
  <si>
    <t>0.00\ " cm³"</t>
  </si>
  <si>
    <t>Combien de parts pouvez vous faire avec des tartes ou entremets ronds et à quel prix</t>
  </si>
  <si>
    <t>Prix du Produit</t>
  </si>
  <si>
    <t>Prix d'1 part</t>
  </si>
  <si>
    <t>Prix U HT au Kg</t>
  </si>
  <si>
    <t>poids indicatif du Produit fini</t>
  </si>
  <si>
    <t>poids du Produit fini</t>
  </si>
  <si>
    <t>cercle (s)</t>
  </si>
  <si>
    <t>Si vous n'êtes pas d'accord avec le poids proposé cellule 5 -saisissez le votre cellule 6</t>
  </si>
  <si>
    <t>Vous recherchez un décor :</t>
  </si>
  <si>
    <t>https://www.google.fr/search?q=cake+design&amp;espv=2&amp;biw=1600&amp;bih=861&amp;source=lnms&amp;tbm=isch&amp;sa=X&amp;sqi=2&amp;ved=0ahUKEwiWztWng6nKAhWMWRQKHbLuDEQQ_AUIBigB&amp;dpr=0.9</t>
  </si>
  <si>
    <t>https://www.google.fr/search?q=wedding+cake&amp;espv=2&amp;biw=1600&amp;bih=861&amp;tbm=isch&amp;tbo=u&amp;source=univ&amp;sa=X&amp;ved=0ahUKEwiv0prUhKnKAhWB7xQKHddYAJ8QsAQIIQ&amp;dpr=0.9</t>
  </si>
  <si>
    <t>https://www.youtube.com/results?search_query=wedding+cake</t>
  </si>
  <si>
    <t>Décorez votre boutique avec un gateau végétal :</t>
  </si>
  <si>
    <t>http://www.espacegraphique.com/blog/art-floral/faire-un-gateau-vegetal-avec-les-fleurs-du-jardin-2723</t>
  </si>
  <si>
    <t>NE PAS UTILISER CE TABLEAU QUI EST LIÉ AVEC LE TABLEAU CI-DESSUS</t>
  </si>
  <si>
    <t>Combien de parts pouvez vous faire et à quel prix</t>
  </si>
  <si>
    <t xml:space="preserve">Attention : saisissez  bien le  bon poids de votre produit fini pour votre cercle </t>
  </si>
  <si>
    <t>Poids d'1 part</t>
  </si>
  <si>
    <t>Prix Total</t>
  </si>
  <si>
    <t>Surface des cercles</t>
  </si>
  <si>
    <t>Volume des cercles</t>
  </si>
  <si>
    <t>Saisissez  -le nombre de cercles à faire votre diamètre - la hauteur et le prix au Kg -cellules fond jaune encre rouge</t>
  </si>
  <si>
    <t>encre bleue : Valeurs de référence pour un fond de tarte standard de 26 cm.</t>
  </si>
  <si>
    <t>Saisissez  -le nombre de cercles à faire votre diamètre - la hauteur et le prix au Kg</t>
  </si>
  <si>
    <t xml:space="preserve">Poids théoriquement proportionnel du produit en fonction des données saisies et du nombre de cercles </t>
  </si>
  <si>
    <t>Si vous n'estes pas d'accord avec la proposition de poids colonne 6 saisissez votre poids dans cette colonne 7</t>
  </si>
  <si>
    <t xml:space="preserve">Référence : poids de pâte brisée sucrée "Cuisine de Référence" 2002 Ed.BPI p.958 Tarte aux poires et à la crème d'amandes Michel Maincent-Morel - cercle de 26 cm de diamètre - 4 cm de hauteur </t>
  </si>
  <si>
    <t>Nombre de parts et poids d'une portion</t>
  </si>
  <si>
    <t>Poids Total</t>
  </si>
  <si>
    <t>poids d'1 portion</t>
  </si>
  <si>
    <t>parts</t>
  </si>
  <si>
    <t>la portion</t>
  </si>
  <si>
    <t>POIDS DE PATE POUR FONCER UN CERCLE SANS ÉPAISSEUR DE PATE</t>
  </si>
  <si>
    <t>Poids de pâte en Kg</t>
  </si>
  <si>
    <t>NOMBRE DE PARTS POUR TARTES OU ENTREMETS RONDS</t>
  </si>
  <si>
    <t>Nombre de parts</t>
  </si>
  <si>
    <t>NOMBRE DE PARTS POUR TARTES OU ENTREMETS RONDS  -  HAUTEUR NON DÉFINIE</t>
  </si>
  <si>
    <t>Surface du cercle</t>
  </si>
  <si>
    <t>TARTES OU ENTREMETS  : COMBIEN DE PARTS POUVEZ VOUS SERVIR ET A QUEL PRIX</t>
  </si>
  <si>
    <t>Poids de votre Produit fini</t>
  </si>
  <si>
    <t>Calculez le Prix  et le Nombre de parts en fonction du diamètre et de la hauteur de vos cercles</t>
  </si>
  <si>
    <t>POIDS   ( du produit fini)</t>
  </si>
  <si>
    <t>Nb de parts pour le tableau 3 "Option"</t>
  </si>
  <si>
    <t>COMBIEN DE PARTS POUR 1 TARTE OU ENTREMET ROND</t>
  </si>
  <si>
    <t>A SERVIR</t>
  </si>
  <si>
    <t xml:space="preserve">Tartes ou Entremets   - combien de parts pouvez vous faire </t>
  </si>
  <si>
    <t xml:space="preserve">Nombre de parts pour des entremets ronds  avec des cercles extensibles </t>
  </si>
  <si>
    <t>Nombre de parts pour des entremets ronds de 4.5 cm de hauteur :  cercle extensible de 9.5 à  33.5 cm</t>
  </si>
  <si>
    <t>Poids proportionnel du Produit fini</t>
  </si>
  <si>
    <t>Nombre de parts pour des entremets ronds de 4.5 cm de hauteur :  cercle extensible de 12.5 à 33.5 cm</t>
  </si>
  <si>
    <t>Volume du cercle</t>
  </si>
  <si>
    <t>Sinon : Pour une meilleure lisibilité vous pouvez élargir les colonnes à 15</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</si>
  <si>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</si>
  <si>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</si>
  <si>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</si>
  <si>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Encre bleue valeurs de référencee - encre rouge saisissez vos besoins</t>
  </si>
  <si>
    <t>Valeurs de référence pour un fond de tarte standard de 26 cm.</t>
  </si>
  <si>
    <t>Référence : 1 Cercle de 12,5 cm = 3 parts </t>
  </si>
  <si>
    <t>Saisissez votre diamètre et le nombre de cercles à faire sur cette ligne</t>
  </si>
  <si>
    <t>Valeurs de référence , j'ai choisi ce diamètre pour un gateau de 3 parts comme bases de calculs  Vous pouvez  modifier ces valeurs si vous le souhaitez.</t>
  </si>
  <si>
    <t xml:space="preserve">le nombre de parts est dépendant du diamètre donc de la surface = PI() 3.14 * (rayon*rayon) </t>
  </si>
  <si>
    <t>le poids d'1 part est dépendant de son volume et de la densité des ingrédients utilisés ou plus simplement du poids d'un gateau référence multiplié par le nouveau volume</t>
  </si>
  <si>
    <t xml:space="preserve">Sur ce tableau vous aurez le poids indicatif du produit fini "6" . Si vous n'êtes pas d'accord - saisissez votre poids réel  "7" pour ajuster le prix </t>
  </si>
  <si>
    <t>Si vous n'êtes pas d'accord avec la proposition de poids colonne 6 saisissez votre poids dans cette colonne 7</t>
  </si>
  <si>
    <t>Sinon : Pour une meilleure lisibilité vous pouvez élargir les colonnes à 15 ou Zoom 125%</t>
  </si>
  <si>
    <t xml:space="preserve">Valeurs de Référence : poids de pâte brisée sucrée "Cuisine de Référence" 2002 Ed.BPI p.958 Tarte aux poires et à la crème d'amandes Michel Maincent-Morel - cercle de 26 cm de diamètre - 4 cm de hauteur </t>
  </si>
  <si>
    <t>Valeurs de référence , j'ai choisi ce diamètre pour une tarte au citron de 8 parts  "Cuisine de Référence" 2002 Ed.BPI p.960 - Michel Maincent-Morel comme base de calcul pour l'ensemble du tableau. Vous pouvez saisir des valeurs qui correspondent à votre échantillon ou modèle standard</t>
  </si>
  <si>
    <t>cellules jaunes encre rouge saisissez le nombre de cercles vos dimensions - le prix au Kg et le poids de votre gâteau de référence</t>
  </si>
  <si>
    <t>Modifiez le Nb de cercles les cellules passent à la couleur bleue si vous saisissez une valeur supérieure à 1 pour attirer votre attention</t>
  </si>
  <si>
    <t>QUE POUVEZ VOUS FAIRE</t>
  </si>
  <si>
    <t>Saisissez votre Nombre de cercles - le Diamètre et la Hauteur - cellules jaunes encre rouge</t>
  </si>
  <si>
    <t>Saisies cellules vertes encre bleue</t>
  </si>
  <si>
    <t>AIDE A LA DÉCISION</t>
  </si>
  <si>
    <t xml:space="preserve">AIDE A LA DÉCISION :  tableau vous permettant de visualiser le nombre et le poids d'une part avant de saisir le Nb de parts </t>
  </si>
  <si>
    <t>Vos données</t>
  </si>
  <si>
    <t>Option</t>
  </si>
  <si>
    <t>Excact</t>
  </si>
  <si>
    <t>Arrondi.Sup</t>
  </si>
  <si>
    <t xml:space="preserve">nombre de parts que vous souhaitez servir  </t>
  </si>
  <si>
    <t>Poids du Produit fini</t>
  </si>
  <si>
    <t>Saisies des Références - cellules bleues encre noire</t>
  </si>
  <si>
    <r>
      <t>Référence :  Cercle de 12</t>
    </r>
    <r>
      <rPr>
        <b/>
        <i/>
        <sz val="16"/>
        <color theme="0"/>
        <rFont val="Calibri"/>
        <family val="2"/>
        <scheme val="minor"/>
      </rPr>
      <t xml:space="preserve">,5 cm Hauteur 4.5 </t>
    </r>
    <r>
      <rPr>
        <i/>
        <sz val="16"/>
        <color theme="0"/>
        <rFont val="Calibri"/>
        <family val="2"/>
        <scheme val="minor"/>
      </rPr>
      <t> = </t>
    </r>
    <r>
      <rPr>
        <b/>
        <i/>
        <sz val="16"/>
        <color theme="0"/>
        <rFont val="Calibri"/>
        <family val="2"/>
        <scheme val="minor"/>
      </rPr>
      <t>3 parts (3,14 x 6,252 x 4,5 / 3 = 184,08)</t>
    </r>
  </si>
  <si>
    <t>Lien du Net</t>
  </si>
  <si>
    <t>Référence :  tout le tableau fonctionne à partir de ces données</t>
  </si>
  <si>
    <t xml:space="preserve">Données  adaptées à ce que vous avez saisi  ligne </t>
  </si>
  <si>
    <t>Dans le tableau  2 n'est pas pris en compte le nombre de parts que vous avez saisi</t>
  </si>
  <si>
    <t xml:space="preserve">Données  adaptées à ce que vous avez saisi  en tenant compte du nombre de parts que vous souhaitez servir  </t>
  </si>
  <si>
    <t>le nombre de parts est dépendant du diamètre donc de la surface = PI() 3.14 * (rayon*rayon)</t>
  </si>
  <si>
    <t>Pour une meilleure visibilité vous pouvez Zoomer à 125% - affichage zoom personnaliser</t>
  </si>
  <si>
    <t xml:space="preserve">Saisissez les informations demandées dans les cellules fond jaune encre rouge </t>
  </si>
  <si>
    <t>COMBIENS DE PARTS POUR 1 TARTE OU ENTREMET ROND</t>
  </si>
  <si>
    <t>Pour restaurant gastronomique</t>
  </si>
  <si>
    <t>tailles standard</t>
  </si>
  <si>
    <t>Si vous n'êtes pas d'accord vous pouvez modifier le nombre de parts dans la colonne de base A</t>
  </si>
  <si>
    <t>Pour les ronds : Un petit rappel à adapter selon convives</t>
  </si>
  <si>
    <t>6 personnes = 24 cm de diamètre </t>
  </si>
  <si>
    <t>8 personnes = 26 cm de diamètre </t>
  </si>
  <si>
    <t>12 personnes = 28 cm de diamètre </t>
  </si>
  <si>
    <t xml:space="preserve">Sur ce tableau vous aurez le poids indicatif du produit fini "3" . Si vous n'êtes pas d'accord - saisissez votre poids réel  "4" pour ajuster le prix </t>
  </si>
  <si>
    <t>Votre poids</t>
  </si>
  <si>
    <t>cellules jaunes encre rouge saisissez le nombre de cercles vos dimensions - le prix au Kg et le poids de votre gâteau</t>
  </si>
  <si>
    <t>Ne rien saisir dans les cellules grises qui servent de référence</t>
  </si>
  <si>
    <t>Valeurs de référence , j'ai choisi ce diamètre pour un gateau de 3 parts comme bases de calculs pour l'ensemble du tableau. Vous pouvez saisir des valeurs qui correspondent à votre échantillon ou modèle standard</t>
  </si>
  <si>
    <t>Poids du produit fini; je l'ai mis au "pif" saisissez le poids de votre gateau de référence</t>
  </si>
  <si>
    <t>Si vous n'estes pas d'accord avec la proposition de poids colonne 3 saisissez votre poids dans cette colonne 4</t>
  </si>
  <si>
    <t>Sur ce tableau vous aurez le poids proportionnel du produit fini. A vous de modifier le poids de votre  produit fini colonne</t>
  </si>
  <si>
    <t>et le prix au Kg du produit ligne</t>
  </si>
  <si>
    <t>Ne rien saisir dans les cellules grises ci-dessus qui servent de référence</t>
  </si>
  <si>
    <t>cellules jaunes encre rouge saisissez le poids du produit fini en fonction de son diamètre et le prix au Kg</t>
  </si>
  <si>
    <t>Votre poids du Produit fini</t>
  </si>
  <si>
    <t xml:space="preserve">cm² </t>
  </si>
  <si>
    <t>cm³ </t>
  </si>
  <si>
    <t>Pour le nombre de parts la fonction ARRONDI.AU.MULTIPLE est utilisée - (incidence minime sur le poids et le prix)</t>
  </si>
  <si>
    <t>Valeurs de Référence : Miroir passion/framboise "Cuisine de Référence" 2002 Ed.BPI p.978  Michel Maincent-Morel - cercle de 22 cm de diamètre - 4.5 cm de hauteur = 1Kg - 8 parts</t>
  </si>
  <si>
    <t>"Votre poids de produit fini" - si vous n'êtes pas d'accord avec le poids proposé; saisissez votre poids dans cette colonne ce qui modifiera les valeurs sur la ligne correspondante</t>
  </si>
  <si>
    <t>Si vous ne trouvez pas de correspondance à ce que vous recherchez dans le tableau; servez vous de la ligne ci-dessous</t>
  </si>
  <si>
    <t>Sur ce tableau vous pouvez modifier le nombre de cercles</t>
  </si>
  <si>
    <t>Référence : Cercle de 12,5 cm Hauteur 4.5  = 3 parts (3,14 x 6,252 x 4,5 / 3 = 184,08)</t>
  </si>
  <si>
    <t>Si vous ne trouvez pas ce que vous recherchez dans la liste; saisissez vos valeurs dans le tableau cellules jaune encre rouge</t>
  </si>
  <si>
    <t>Nb parts Excact</t>
  </si>
  <si>
    <t>Ne rien saisir dans les cellules fond gris ci-dessus..ces valeurs servent de référence</t>
  </si>
  <si>
    <t>Modifiez le Nb de cercles</t>
  </si>
  <si>
    <t>Nombre de parts pour des entremets ronds de 4,5 cm de hauteur :</t>
  </si>
  <si>
    <r>
      <t>Cercle de </t>
    </r>
    <r>
      <rPr>
        <b/>
        <sz val="11"/>
        <color rgb="FF232323"/>
        <rFont val="Arial"/>
        <family val="2"/>
      </rPr>
      <t>12,5 cm</t>
    </r>
    <r>
      <rPr>
        <sz val="11"/>
        <color rgb="FF232323"/>
        <rFont val="Arial"/>
        <family val="2"/>
      </rPr>
      <t> = </t>
    </r>
    <r>
      <rPr>
        <b/>
        <sz val="11"/>
        <color rgb="FF232323"/>
        <rFont val="Arial"/>
        <family val="2"/>
      </rPr>
      <t>3 parts</t>
    </r>
    <r>
      <rPr>
        <sz val="11"/>
        <color rgb="FF232323"/>
        <rFont val="Arial"/>
        <family val="2"/>
      </rPr>
      <t> (3,14 x 6,25</t>
    </r>
    <r>
      <rPr>
        <vertAlign val="superscript"/>
        <sz val="11"/>
        <color rgb="FF232323"/>
        <rFont val="Arial"/>
        <family val="2"/>
      </rPr>
      <t>2</t>
    </r>
    <r>
      <rPr>
        <sz val="11"/>
        <color rgb="FF232323"/>
        <rFont val="Arial"/>
        <family val="2"/>
      </rPr>
      <t> x 4,5 / 3 = 184,08),</t>
    </r>
  </si>
  <si>
    <r>
      <t>Cercle de </t>
    </r>
    <r>
      <rPr>
        <b/>
        <sz val="11"/>
        <color rgb="FF232323"/>
        <rFont val="Arial"/>
        <family val="2"/>
      </rPr>
      <t>14,5 cm</t>
    </r>
    <r>
      <rPr>
        <sz val="11"/>
        <color rgb="FF232323"/>
        <rFont val="Arial"/>
        <family val="2"/>
      </rPr>
      <t> = </t>
    </r>
    <r>
      <rPr>
        <b/>
        <sz val="11"/>
        <color rgb="FF232323"/>
        <rFont val="Arial"/>
        <family val="2"/>
      </rPr>
      <t>4 parts </t>
    </r>
    <r>
      <rPr>
        <sz val="11"/>
        <color rgb="FF232323"/>
        <rFont val="Arial"/>
        <family val="2"/>
      </rPr>
      <t>(3,14 x 7,25</t>
    </r>
    <r>
      <rPr>
        <vertAlign val="superscript"/>
        <sz val="11"/>
        <color rgb="FF232323"/>
        <rFont val="Arial"/>
        <family val="2"/>
      </rPr>
      <t>2</t>
    </r>
    <r>
      <rPr>
        <sz val="11"/>
        <color rgb="FF232323"/>
        <rFont val="Arial"/>
        <family val="2"/>
      </rPr>
      <t> x 4,5 / 4 = 185,77),</t>
    </r>
  </si>
  <si>
    <r>
      <t>Cercle de </t>
    </r>
    <r>
      <rPr>
        <b/>
        <sz val="11"/>
        <color rgb="FF232323"/>
        <rFont val="Arial"/>
        <family val="2"/>
      </rPr>
      <t>16 cm</t>
    </r>
    <r>
      <rPr>
        <sz val="11"/>
        <color rgb="FF232323"/>
        <rFont val="Arial"/>
        <family val="2"/>
      </rPr>
      <t> = </t>
    </r>
    <r>
      <rPr>
        <b/>
        <sz val="11"/>
        <color rgb="FF232323"/>
        <rFont val="Arial"/>
        <family val="2"/>
      </rPr>
      <t>5 parts</t>
    </r>
    <r>
      <rPr>
        <sz val="11"/>
        <color rgb="FF232323"/>
        <rFont val="Arial"/>
        <family val="2"/>
      </rPr>
      <t> (3,14 x 8</t>
    </r>
    <r>
      <rPr>
        <vertAlign val="superscript"/>
        <sz val="11"/>
        <color rgb="FF232323"/>
        <rFont val="Arial"/>
        <family val="2"/>
      </rPr>
      <t>2  </t>
    </r>
    <r>
      <rPr>
        <sz val="11"/>
        <color rgb="FF232323"/>
        <rFont val="Arial"/>
        <family val="2"/>
      </rPr>
      <t>x 4,5 / 5 = 180,96),</t>
    </r>
  </si>
  <si>
    <r>
      <t>Cercle de </t>
    </r>
    <r>
      <rPr>
        <b/>
        <sz val="11"/>
        <color rgb="FF232323"/>
        <rFont val="Arial"/>
        <family val="2"/>
      </rPr>
      <t>17,5 cm</t>
    </r>
    <r>
      <rPr>
        <sz val="11"/>
        <color rgb="FF232323"/>
        <rFont val="Arial"/>
        <family val="2"/>
      </rPr>
      <t> = </t>
    </r>
    <r>
      <rPr>
        <b/>
        <sz val="11"/>
        <color rgb="FF232323"/>
        <rFont val="Arial"/>
        <family val="2"/>
      </rPr>
      <t>6 parts</t>
    </r>
    <r>
      <rPr>
        <sz val="11"/>
        <color rgb="FF232323"/>
        <rFont val="Arial"/>
        <family val="2"/>
      </rPr>
      <t> (3,14 x 8,75</t>
    </r>
    <r>
      <rPr>
        <vertAlign val="superscript"/>
        <sz val="11"/>
        <color rgb="FF232323"/>
        <rFont val="Arial"/>
        <family val="2"/>
      </rPr>
      <t>2  </t>
    </r>
    <r>
      <rPr>
        <sz val="11"/>
        <color rgb="FF232323"/>
        <rFont val="Arial"/>
        <family val="2"/>
      </rPr>
      <t>x 4,5 / 6 = 180,30),</t>
    </r>
  </si>
  <si>
    <r>
      <t>Cercle de </t>
    </r>
    <r>
      <rPr>
        <b/>
        <sz val="11"/>
        <color rgb="FF232323"/>
        <rFont val="Arial"/>
        <family val="2"/>
      </rPr>
      <t>19 cm</t>
    </r>
    <r>
      <rPr>
        <sz val="11"/>
        <color rgb="FF232323"/>
        <rFont val="Arial"/>
        <family val="2"/>
      </rPr>
      <t> = </t>
    </r>
    <r>
      <rPr>
        <b/>
        <sz val="11"/>
        <color rgb="FF232323"/>
        <rFont val="Arial"/>
        <family val="2"/>
      </rPr>
      <t>7 parts</t>
    </r>
    <r>
      <rPr>
        <sz val="11"/>
        <color rgb="FF232323"/>
        <rFont val="Arial"/>
        <family val="2"/>
      </rPr>
      <t> (3,14 x 9,5</t>
    </r>
    <r>
      <rPr>
        <vertAlign val="superscript"/>
        <sz val="11"/>
        <color rgb="FF232323"/>
        <rFont val="Arial"/>
        <family val="2"/>
      </rPr>
      <t>2 </t>
    </r>
    <r>
      <rPr>
        <sz val="11"/>
        <color rgb="FF232323"/>
        <rFont val="Arial"/>
        <family val="2"/>
      </rPr>
      <t>x 4,5 / 7 = 182,27),</t>
    </r>
  </si>
  <si>
    <r>
      <t>Cercle de </t>
    </r>
    <r>
      <rPr>
        <b/>
        <sz val="11"/>
        <color rgb="FF232323"/>
        <rFont val="Arial"/>
        <family val="2"/>
      </rPr>
      <t>20,5 cm</t>
    </r>
    <r>
      <rPr>
        <sz val="11"/>
        <color rgb="FF232323"/>
        <rFont val="Arial"/>
        <family val="2"/>
      </rPr>
      <t> = </t>
    </r>
    <r>
      <rPr>
        <b/>
        <sz val="11"/>
        <color rgb="FF232323"/>
        <rFont val="Arial"/>
        <family val="2"/>
      </rPr>
      <t>8 parts</t>
    </r>
    <r>
      <rPr>
        <sz val="11"/>
        <color rgb="FF232323"/>
        <rFont val="Arial"/>
        <family val="2"/>
      </rPr>
      <t> (3,14 x 10,25</t>
    </r>
    <r>
      <rPr>
        <vertAlign val="superscript"/>
        <sz val="11"/>
        <color rgb="FF232323"/>
        <rFont val="Arial"/>
        <family val="2"/>
      </rPr>
      <t>2 </t>
    </r>
    <r>
      <rPr>
        <sz val="11"/>
        <color rgb="FF232323"/>
        <rFont val="Arial"/>
        <family val="2"/>
      </rPr>
      <t>x 4,5 / 8 = 185,66),</t>
    </r>
  </si>
  <si>
    <r>
      <t>Cercle de </t>
    </r>
    <r>
      <rPr>
        <b/>
        <sz val="11"/>
        <color rgb="FF232323"/>
        <rFont val="Arial"/>
        <family val="2"/>
      </rPr>
      <t>21,5 cm</t>
    </r>
    <r>
      <rPr>
        <sz val="11"/>
        <color rgb="FF232323"/>
        <rFont val="Arial"/>
        <family val="2"/>
      </rPr>
      <t> = </t>
    </r>
    <r>
      <rPr>
        <b/>
        <sz val="11"/>
        <color rgb="FF232323"/>
        <rFont val="Arial"/>
        <family val="2"/>
      </rPr>
      <t>9 parts</t>
    </r>
    <r>
      <rPr>
        <sz val="11"/>
        <color rgb="FF232323"/>
        <rFont val="Arial"/>
        <family val="2"/>
      </rPr>
      <t> (3,14 x 10,75</t>
    </r>
    <r>
      <rPr>
        <vertAlign val="superscript"/>
        <sz val="11"/>
        <color rgb="FF232323"/>
        <rFont val="Arial"/>
        <family val="2"/>
      </rPr>
      <t>2 </t>
    </r>
    <r>
      <rPr>
        <sz val="11"/>
        <color rgb="FF232323"/>
        <rFont val="Arial"/>
        <family val="2"/>
      </rPr>
      <t>x 4,5 / 9 = 181,53),</t>
    </r>
  </si>
  <si>
    <r>
      <t>Cercle de </t>
    </r>
    <r>
      <rPr>
        <b/>
        <sz val="11"/>
        <color rgb="FF232323"/>
        <rFont val="Arial"/>
        <family val="2"/>
      </rPr>
      <t>23 cm</t>
    </r>
    <r>
      <rPr>
        <sz val="11"/>
        <color rgb="FF232323"/>
        <rFont val="Arial"/>
        <family val="2"/>
      </rPr>
      <t> = </t>
    </r>
    <r>
      <rPr>
        <b/>
        <sz val="11"/>
        <color rgb="FF232323"/>
        <rFont val="Arial"/>
        <family val="2"/>
      </rPr>
      <t>10 parts</t>
    </r>
    <r>
      <rPr>
        <sz val="11"/>
        <color rgb="FF232323"/>
        <rFont val="Arial"/>
        <family val="2"/>
      </rPr>
      <t> (3,14 x 11,5</t>
    </r>
    <r>
      <rPr>
        <vertAlign val="superscript"/>
        <sz val="11"/>
        <color rgb="FF232323"/>
        <rFont val="Arial"/>
        <family val="2"/>
      </rPr>
      <t>2 </t>
    </r>
    <r>
      <rPr>
        <sz val="11"/>
        <color rgb="FF232323"/>
        <rFont val="Arial"/>
        <family val="2"/>
      </rPr>
      <t>x 4,5 / 10 = 186,96),</t>
    </r>
  </si>
  <si>
    <r>
      <t>Cercle de </t>
    </r>
    <r>
      <rPr>
        <b/>
        <sz val="11"/>
        <color rgb="FF232323"/>
        <rFont val="Arial"/>
        <family val="2"/>
      </rPr>
      <t>25 cm</t>
    </r>
    <r>
      <rPr>
        <sz val="11"/>
        <color rgb="FF232323"/>
        <rFont val="Arial"/>
        <family val="2"/>
      </rPr>
      <t> = </t>
    </r>
    <r>
      <rPr>
        <b/>
        <sz val="11"/>
        <color rgb="FF232323"/>
        <rFont val="Arial"/>
        <family val="2"/>
      </rPr>
      <t>12 parts</t>
    </r>
    <r>
      <rPr>
        <sz val="11"/>
        <color rgb="FF232323"/>
        <rFont val="Arial"/>
        <family val="2"/>
      </rPr>
      <t> (3,14 x 12,5</t>
    </r>
    <r>
      <rPr>
        <vertAlign val="superscript"/>
        <sz val="11"/>
        <color rgb="FF232323"/>
        <rFont val="Arial"/>
        <family val="2"/>
      </rPr>
      <t>2 </t>
    </r>
    <r>
      <rPr>
        <sz val="11"/>
        <color rgb="FF232323"/>
        <rFont val="Arial"/>
        <family val="2"/>
      </rPr>
      <t>x 4,5 / 12 = 184,08),</t>
    </r>
  </si>
  <si>
    <r>
      <t>Cercle de </t>
    </r>
    <r>
      <rPr>
        <b/>
        <sz val="11"/>
        <color rgb="FF232323"/>
        <rFont val="Arial"/>
        <family val="2"/>
      </rPr>
      <t>27 cm</t>
    </r>
    <r>
      <rPr>
        <sz val="11"/>
        <color rgb="FF232323"/>
        <rFont val="Arial"/>
        <family val="2"/>
      </rPr>
      <t> = </t>
    </r>
    <r>
      <rPr>
        <b/>
        <sz val="11"/>
        <color rgb="FF232323"/>
        <rFont val="Arial"/>
        <family val="2"/>
      </rPr>
      <t>14 parts</t>
    </r>
    <r>
      <rPr>
        <sz val="11"/>
        <color rgb="FF232323"/>
        <rFont val="Arial"/>
        <family val="2"/>
      </rPr>
      <t> (3,14 x 13,5</t>
    </r>
    <r>
      <rPr>
        <vertAlign val="superscript"/>
        <sz val="11"/>
        <color rgb="FF232323"/>
        <rFont val="Arial"/>
        <family val="2"/>
      </rPr>
      <t>2 </t>
    </r>
    <r>
      <rPr>
        <sz val="11"/>
        <color rgb="FF232323"/>
        <rFont val="Arial"/>
        <family val="2"/>
      </rPr>
      <t>x 4,5 / 14 = 184,04),</t>
    </r>
  </si>
  <si>
    <r>
      <t>Cercle de </t>
    </r>
    <r>
      <rPr>
        <b/>
        <sz val="11"/>
        <color rgb="FF232323"/>
        <rFont val="Arial"/>
        <family val="2"/>
      </rPr>
      <t>29 cm</t>
    </r>
    <r>
      <rPr>
        <sz val="11"/>
        <color rgb="FF232323"/>
        <rFont val="Arial"/>
        <family val="2"/>
      </rPr>
      <t> = </t>
    </r>
    <r>
      <rPr>
        <b/>
        <sz val="11"/>
        <color rgb="FF232323"/>
        <rFont val="Arial"/>
        <family val="2"/>
      </rPr>
      <t>16 parts</t>
    </r>
    <r>
      <rPr>
        <sz val="11"/>
        <color rgb="FF232323"/>
        <rFont val="Arial"/>
        <family val="2"/>
      </rPr>
      <t> (3,14 x 14,5</t>
    </r>
    <r>
      <rPr>
        <vertAlign val="superscript"/>
        <sz val="11"/>
        <color rgb="FF232323"/>
        <rFont val="Arial"/>
        <family val="2"/>
      </rPr>
      <t>2 </t>
    </r>
    <r>
      <rPr>
        <sz val="11"/>
        <color rgb="FF232323"/>
        <rFont val="Arial"/>
        <family val="2"/>
      </rPr>
      <t>x 4,5 / 16 = 185,77),</t>
    </r>
  </si>
  <si>
    <r>
      <t>Cercle de </t>
    </r>
    <r>
      <rPr>
        <b/>
        <sz val="11"/>
        <color rgb="FF232323"/>
        <rFont val="Arial"/>
        <family val="2"/>
      </rPr>
      <t>30,5 cm</t>
    </r>
    <r>
      <rPr>
        <sz val="11"/>
        <color rgb="FF232323"/>
        <rFont val="Arial"/>
        <family val="2"/>
      </rPr>
      <t> = </t>
    </r>
    <r>
      <rPr>
        <b/>
        <sz val="11"/>
        <color rgb="FF232323"/>
        <rFont val="Arial"/>
        <family val="2"/>
      </rPr>
      <t>18 parts</t>
    </r>
    <r>
      <rPr>
        <sz val="11"/>
        <color rgb="FF232323"/>
        <rFont val="Arial"/>
        <family val="2"/>
      </rPr>
      <t> (3,14 x 15,25</t>
    </r>
    <r>
      <rPr>
        <vertAlign val="superscript"/>
        <sz val="11"/>
        <color rgb="FF232323"/>
        <rFont val="Arial"/>
        <family val="2"/>
      </rPr>
      <t>2 </t>
    </r>
    <r>
      <rPr>
        <sz val="11"/>
        <color rgb="FF232323"/>
        <rFont val="Arial"/>
        <family val="2"/>
      </rPr>
      <t>x 4,5 / 18 = 182,65),</t>
    </r>
  </si>
  <si>
    <r>
      <t>Cercle de </t>
    </r>
    <r>
      <rPr>
        <b/>
        <sz val="11"/>
        <color rgb="FF232323"/>
        <rFont val="Arial"/>
        <family val="2"/>
      </rPr>
      <t>32 cm</t>
    </r>
    <r>
      <rPr>
        <sz val="11"/>
        <color rgb="FF232323"/>
        <rFont val="Arial"/>
        <family val="2"/>
      </rPr>
      <t> = </t>
    </r>
    <r>
      <rPr>
        <b/>
        <sz val="11"/>
        <color rgb="FF232323"/>
        <rFont val="Arial"/>
        <family val="2"/>
      </rPr>
      <t>20 parts</t>
    </r>
    <r>
      <rPr>
        <sz val="11"/>
        <color rgb="FF232323"/>
        <rFont val="Arial"/>
        <family val="2"/>
      </rPr>
      <t> (3,14 x 16</t>
    </r>
    <r>
      <rPr>
        <vertAlign val="superscript"/>
        <sz val="11"/>
        <color rgb="FF232323"/>
        <rFont val="Arial"/>
        <family val="2"/>
      </rPr>
      <t>2</t>
    </r>
    <r>
      <rPr>
        <sz val="11"/>
        <color rgb="FF232323"/>
        <rFont val="Arial"/>
        <family val="2"/>
      </rPr>
      <t> x 4,5 / 20 = 181),</t>
    </r>
  </si>
  <si>
    <r>
      <t>Cercle de </t>
    </r>
    <r>
      <rPr>
        <b/>
        <sz val="11"/>
        <color rgb="FF232323"/>
        <rFont val="Arial"/>
        <family val="2"/>
      </rPr>
      <t>33,5 cm</t>
    </r>
    <r>
      <rPr>
        <sz val="11"/>
        <color rgb="FF232323"/>
        <rFont val="Arial"/>
        <family val="2"/>
      </rPr>
      <t> = </t>
    </r>
    <r>
      <rPr>
        <b/>
        <sz val="11"/>
        <color rgb="FF232323"/>
        <rFont val="Arial"/>
        <family val="2"/>
      </rPr>
      <t>22 parts</t>
    </r>
    <r>
      <rPr>
        <sz val="11"/>
        <color rgb="FF232323"/>
        <rFont val="Arial"/>
        <family val="2"/>
      </rPr>
      <t> (3,14 x 16,75</t>
    </r>
    <r>
      <rPr>
        <vertAlign val="superscript"/>
        <sz val="11"/>
        <color rgb="FF232323"/>
        <rFont val="Arial"/>
        <family val="2"/>
      </rPr>
      <t>2</t>
    </r>
    <r>
      <rPr>
        <sz val="11"/>
        <color rgb="FF232323"/>
        <rFont val="Arial"/>
        <family val="2"/>
      </rPr>
      <t> x 4,5 / 22 = 180,28)...</t>
    </r>
  </si>
  <si>
    <t>Valeurs de référence , j'ai choisi ce diamètre pour un gateau de 3 parts comme bases de calculs pour l'ensemble du tableau. Vous pouvez  modifier ces valeurs si vous le souhaitez.</t>
  </si>
  <si>
    <t>Si vous ne trouvez pas de correspondance à ce que vous recherchez dans le tableau; modifiez ces 3 valeurs</t>
  </si>
  <si>
    <t>le nombre de parts est dépendant du diamètre donc de la surface = PI() 3.14 * (rayon*rayon) j'ai conservé la hauteur et les volumes inutiles ici pour indication</t>
  </si>
  <si>
    <t>Valeurs de référence , j'ai choisi ce diamètre pour un gateau de 3 parts comme bases de calculs pour l'ensemble du tableau. Vous pouvez  modifier ces valeurs si vous le souhaitez.Regardez le résultat</t>
  </si>
  <si>
    <t xml:space="preserve"> 1 part</t>
  </si>
  <si>
    <t>Si vous ne trouvez pas ce que vous recherchez dans la liste; saisissez vos valeurs dans les cellules jaune encre rouge</t>
  </si>
  <si>
    <t>Nombre de parts pour des entremets ronds de 4,5 cm de hauteur :  cercle extensible de 12.5 à 33.5 cm</t>
  </si>
  <si>
    <t>TABLEAUX  DIVERS A COPIER / COLLER DANS VOS DOCUMENTS</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</si>
  <si>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</si>
  <si>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</si>
  <si>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</si>
  <si>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</si>
  <si>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</si>
  <si>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</si>
  <si>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</si>
  <si>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</si>
  <si>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</si>
  <si>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</si>
  <si>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</si>
  <si>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</si>
  <si>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</si>
  <si>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</si>
  <si>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</si>
  <si>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</si>
  <si>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</si>
  <si>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</si>
  <si>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</si>
  <si>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</si>
  <si>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</si>
  <si>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</si>
  <si>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</si>
  <si>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</si>
  <si>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</si>
  <si>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</si>
  <si>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</si>
  <si>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</si>
  <si>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</si>
  <si>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</si>
  <si>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</si>
  <si>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</si>
  <si>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</si>
  <si>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</si>
  <si>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</si>
  <si>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</si>
  <si>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</si>
  <si>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</si>
  <si>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</si>
  <si>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Différentes formules pour calculer l'Aire ou surface du cercle</t>
  </si>
  <si>
    <t>Différentes formules pour calculer le volume d'un entremet</t>
  </si>
  <si>
    <t>format personnalisé</t>
  </si>
  <si>
    <t>CONVERSIONS</t>
  </si>
  <si>
    <t>Gastro Norm</t>
  </si>
  <si>
    <t>Transférer  des cercles dans des cadres</t>
  </si>
  <si>
    <t>rayon</t>
  </si>
  <si>
    <t>Poids crème liquide</t>
  </si>
  <si>
    <t>Coeff.</t>
  </si>
  <si>
    <t>Différentes formules pour calculer le volume d'un cylindre (cercle à tarte)</t>
  </si>
  <si>
    <t>Calculez le volume des moules et cadres rectangles</t>
  </si>
  <si>
    <t>Nb de moules</t>
  </si>
  <si>
    <t>Quel poids de pâte ou de liquide faut-il dans un ou des cercle (s)</t>
  </si>
  <si>
    <t>Poids de pâte ou liquide en Kg</t>
  </si>
  <si>
    <t>Poids de pâte ou de liquide dans un cercle</t>
  </si>
  <si>
    <t xml:space="preserve">Tableau de conversion </t>
  </si>
  <si>
    <t>quantités d'huile et beurre</t>
  </si>
  <si>
    <t>HUILE</t>
  </si>
  <si>
    <t>BEURRE</t>
  </si>
  <si>
    <t>Conversion Litre en ml/cm3 et l'inverse</t>
  </si>
  <si>
    <t xml:space="preserve">Nombre de parts pour les gâteaux de 4 cm de hauteur </t>
  </si>
  <si>
    <t>Les portions sont basées sur des parts de taille standard</t>
  </si>
  <si>
    <t>Nb de carrés</t>
  </si>
  <si>
    <t>Surface des carrés</t>
  </si>
  <si>
    <t>Nb de rectangles</t>
  </si>
  <si>
    <t>Surface des rectangles</t>
  </si>
  <si>
    <t>Nb gâteaux ronds</t>
  </si>
  <si>
    <t>Hauteur du gâteau</t>
  </si>
  <si>
    <t>Surface des gâteaux ronds</t>
  </si>
  <si>
    <t>Surface des gâteaux carrés</t>
  </si>
  <si>
    <t>combien de PATE A SUCRE est nécessaire pour couvrir un ou plusieurs gâteaux.</t>
  </si>
  <si>
    <t>épaisseur de pâte à sucre</t>
  </si>
  <si>
    <t>Poids de pâte à sucre  étalée à 5 mm d'épaisseur</t>
  </si>
  <si>
    <t>TABLEAU QUANTITE GANACHE DE FOURRAGE</t>
  </si>
  <si>
    <t>chocolat au lait</t>
  </si>
  <si>
    <t>crème liquide 30%</t>
  </si>
  <si>
    <t>chocolat blanc</t>
  </si>
  <si>
    <t>CONVERSIONS DIVERSES Adresses du Net</t>
  </si>
  <si>
    <t>Dans caractères spéciaux =&gt; symboles =&gt; Nombres et symboles. Là tu descends (tu as d'abord une série de nombre entourés, puis des nombres sous fractions, ...) et enfin tu as deux lignes de 0 à 9 écrit petit, ceux sont eux, les exposants et les indices.</t>
  </si>
  <si>
    <t>PI()*(Rayon^2)</t>
  </si>
  <si>
    <t>ou en copier-coller</t>
  </si>
  <si>
    <t xml:space="preserve">m² </t>
  </si>
  <si>
    <t xml:space="preserve">M² </t>
  </si>
  <si>
    <t>m³ </t>
  </si>
  <si>
    <t>M³ </t>
  </si>
  <si>
    <t>PI()*(Rayon*Rayon)</t>
  </si>
  <si>
    <t>X</t>
  </si>
  <si>
    <t>PI()*(Diamètre/2)*(Diamètre/2)</t>
  </si>
  <si>
    <t>⓭</t>
  </si>
  <si>
    <t>⓮</t>
  </si>
  <si>
    <t>Z</t>
  </si>
  <si>
    <t>N°</t>
  </si>
  <si>
    <t>p</t>
  </si>
  <si>
    <t>Fonction : Adresse colonne</t>
  </si>
  <si>
    <t>N° de ligne</t>
  </si>
  <si>
    <t>((PI()*(Rayon^2)*Hauteur))</t>
  </si>
  <si>
    <t>dm³ </t>
  </si>
  <si>
    <t>(PI()*(Rayon*Rayon)*Hauteur)</t>
  </si>
  <si>
    <t>1m2 = 10.000 cm2 </t>
  </si>
  <si>
    <t>1 cm = 0,01 m donc </t>
  </si>
  <si>
    <t>kl</t>
  </si>
  <si>
    <t>hl</t>
  </si>
  <si>
    <t>dal</t>
  </si>
  <si>
    <t>litre - dm³ </t>
  </si>
  <si>
    <t>ml</t>
  </si>
  <si>
    <t>((Diamètre/2)*(Diamètre/2)*3.1416)*Hauteur</t>
  </si>
  <si>
    <t>ou </t>
  </si>
  <si>
    <t>1 cm² = 0,01 x 0,01 = 0,0001 m² = 10^-4 m² </t>
  </si>
  <si>
    <t>1cm2=1/10.000 m2</t>
  </si>
  <si>
    <t>L'aire d'un cercle de 22cm est égale à 3,14 x (11x11) = 379,94 cm2</t>
  </si>
  <si>
    <t>1cm^2=0.0001m^2</t>
  </si>
  <si>
    <t>Pour passer de m² en cm² il faut faire l'inverse </t>
  </si>
  <si>
    <t>2 m³ </t>
  </si>
  <si>
    <t>L'aire d'un cercle de 22cm est égale à PI() x (11x11) = 380.13 cm2</t>
  </si>
  <si>
    <t>PI()*(11*11)</t>
  </si>
  <si>
    <t>17 cm²=0.0017 m². </t>
  </si>
  <si>
    <t>1 m = 100 cm </t>
  </si>
  <si>
    <t>Aire ou Surface</t>
  </si>
  <si>
    <t>1 m² = 100 x 100 = 10 000 cm²</t>
  </si>
  <si>
    <t>10 000 cm2 = 100 dm2 = 1 m2 </t>
  </si>
  <si>
    <t>1 cm2 = 0.001 dm2 = 0.00001 m2</t>
  </si>
  <si>
    <t>Pour les volumes :</t>
  </si>
  <si>
    <t>Equivalence litre / Kg</t>
  </si>
  <si>
    <t>1   l</t>
  </si>
  <si>
    <t>Saisissez votre volume</t>
  </si>
  <si>
    <t>Saisissez vos valeurs</t>
  </si>
  <si>
    <t>L</t>
  </si>
  <si>
    <t>hg</t>
  </si>
  <si>
    <t>dag</t>
  </si>
  <si>
    <t>gr</t>
  </si>
  <si>
    <t>https://fr.wikipedia.org/wiki/Gastro_Norm</t>
  </si>
  <si>
    <t>CERCLES A TRANSFÉRER</t>
  </si>
  <si>
    <t>Le format de base est le GN 1/1, qui fait 530 x 325 mm. Les autres sont des multiples ou des sous-multiples de ce module de base. Les formats généralement rencontrés chez les professionnels sont1 :</t>
  </si>
  <si>
    <t>dans des moules et caisses rectangles</t>
  </si>
  <si>
    <t>Les profondeurs les plus courantes sont 20, 40, 65, 100, 150 et 200 mm.</t>
  </si>
  <si>
    <t>Saisissez vos valeurs dans les cellules fond jaune encre rouge</t>
  </si>
  <si>
    <t>Lien Auteur:</t>
  </si>
  <si>
    <t>http://www.cestmafournee.com/2013/06/quelles-quantites-pour-mon-moule.html</t>
  </si>
  <si>
    <t>Tableau de conversion quantités d'huile et beurre</t>
  </si>
  <si>
    <t xml:space="preserve">Saisissez les valeurs dans les cellules fond jaune encre rouge </t>
  </si>
  <si>
    <t>litre (s)</t>
  </si>
  <si>
    <t>ml / cm3</t>
  </si>
  <si>
    <t>Source du net  -je n'arrive pas à retrouver l'adresse..désolé</t>
  </si>
  <si>
    <r>
      <t>Relation de base : 1 l = 1000 cm</t>
    </r>
    <r>
      <rPr>
        <vertAlign val="superscript"/>
        <sz val="11"/>
        <color rgb="FF335533"/>
        <rFont val="Calibri"/>
        <family val="2"/>
        <scheme val="minor"/>
      </rPr>
      <t>3</t>
    </r>
  </si>
  <si>
    <r>
      <t>Relation de base : 1 cm</t>
    </r>
    <r>
      <rPr>
        <vertAlign val="superscript"/>
        <sz val="11"/>
        <color rgb="FF335533"/>
        <rFont val="Calibri"/>
        <family val="2"/>
        <scheme val="minor"/>
      </rPr>
      <t>3</t>
    </r>
    <r>
      <rPr>
        <sz val="11"/>
        <color rgb="FF335533"/>
        <rFont val="Calibri"/>
        <family val="2"/>
        <scheme val="minor"/>
      </rPr>
      <t> = 0.001 l</t>
    </r>
  </si>
  <si>
    <t>1 gr = 1 ml =1 cm3 = 0.001 L</t>
  </si>
  <si>
    <t>1kg = 1000g- cm3</t>
  </si>
  <si>
    <t>Nombre de parts pour les gâteaux de 4 cm de hauteur  - Les portions sont basées sur des parts de taille standard</t>
  </si>
  <si>
    <t>http://blog.cerfdellier.com/combien-de-parts-dans-un-gateau/</t>
  </si>
  <si>
    <t>Nombre de parts pêle - mèle</t>
  </si>
  <si>
    <t>En général, les professionnels comptent environ 3 cm/3,5 cm par part dans une bûche.</t>
  </si>
  <si>
    <t>Pour un coeur de 20 cm de diamètre et 10 cm de haut, vous aurez 18 parts.</t>
  </si>
  <si>
    <t>Dans un cercle de 20 cm de diamètre,  un fraisier de 8 parts...</t>
  </si>
  <si>
    <t>Pour un moule de 4,5cm de hauteur et de diamètre 20cm = 8 parts</t>
  </si>
  <si>
    <t>dans des cadres 40 x 60 (en vrai environ 38 X 58, mais on les appelle 40/60 pour simplifier..!) on taille 50 à 60 portions selon la hauteur</t>
  </si>
  <si>
    <t>Entremets pour 15 personnes (format 14/16 parts)  un cercle de 28 cm, hauteur 3 cm. Donc pour 12 personnes, un cercle de 24 cm selon la hauteur.</t>
  </si>
  <si>
    <t>Pour 18 x 25x 4,5cm, vous pourez faire  10 bonnes parts (200cm³) ou 12 petites parts (170cm³)</t>
  </si>
  <si>
    <t>Si vous faîtes 12 parts avec un 26 x 4,5cm, cela fait des parts de 180cm³, soit 11 parts dans votre moule 18 x25 x 4,5cm</t>
  </si>
  <si>
    <t>Quantité de pâte à sucre pour un gâteau de 4 cm de hauteur épaisseur de pâte à sucre étalée de 5 mm d'épaisseur</t>
  </si>
  <si>
    <t>Poids de PATE A SUCRE  étalée à 5 mm  d'épaisseur sur des gâteaux RONDS de  4 cm de hauteur</t>
  </si>
  <si>
    <t>Poids de PATE A SUCRE  étalée à 5 mm  d'épaisseur sur des gâteaux CARRÉS de  4 cm de hauteur</t>
  </si>
  <si>
    <t>cellules jaunes encre rouge combien de cercles voulez vous faire - passe au bleu si supérieur à 1</t>
  </si>
  <si>
    <t xml:space="preserve">Poids de PATE A SUCRE  étalée à 5 mm  d'épaisseur sur des gâteaux RONDS de diamètre et hauteur variables </t>
  </si>
  <si>
    <t>http://cestmamanquilafait.com/wordpress/recettes-sucrees/pieces-montees-americaines/pieces-montees-tutoriels/tableaudequantitedepateasucrepartailleformedugateau3d</t>
  </si>
  <si>
    <t>Cuisine</t>
  </si>
  <si>
    <t>Dans les recettes de cuisine, les ingrédients sont souvent exprimés en unités de volume.</t>
  </si>
  <si>
    <t xml:space="preserve">On ne peut pas directement convertir ces volumes en unités de poids parce que le poids d'un volume donné dépend de la substance. </t>
  </si>
  <si>
    <t xml:space="preserve"> Par exemple, un litre d'eau pèse considérablement plus qu'un litre d'alcohol et celui-là en revanche pèse plus qu'un litre d'air. </t>
  </si>
  <si>
    <t xml:space="preserve"> La masse volumique est le lien manquant entre les volumes et les poids.</t>
  </si>
  <si>
    <t> masse volumique</t>
  </si>
  <si>
    <t>https://fr.wikipedia.org/wiki/Masse_volumique</t>
  </si>
  <si>
    <t>https://fr.wikipedia.org/wiki/Masse_volumique#cite_note-9</t>
  </si>
  <si>
    <t>Masse volumique de la génoise page 87 et 117</t>
  </si>
  <si>
    <t>https://pastel.archives-ouvertes.fr/file/index/docid/501015/filename/2007AGPT0085.pdf</t>
  </si>
  <si>
    <t>les crèmes fouettées: ce sont des crèmes foisonnées par incorporation d'air. Le taux de foisonnement, c'est-à-dire le rapport entre le volume de la crème fouettée</t>
  </si>
  <si>
    <t xml:space="preserve">et le volume initial ne doit généralement pas dépasser 3,5. Seules les crèmes non maturées conviennent au foisonnement. </t>
  </si>
  <si>
    <t>La crème Chantilly est une crème fouettée sucrée avec au moins 15 pour cent de saccharose;</t>
  </si>
  <si>
    <t>les crèmes sous pression: elles sont conditionnées dans des récipients métalliques étanches avec du protoxyde d'azote qui assure leur foisonnement</t>
  </si>
  <si>
    <t>Les crèmes fouettées ou sous pression peuvent être légères ou contenir plus de 30 pour cent de matière grasse</t>
  </si>
  <si>
    <t>Leur conservation est assurée par pasteurisation, stérilisation ou congélation.</t>
  </si>
  <si>
    <t>http://www.fao.org/docrep/t4280f/T4280F0i.htm</t>
  </si>
  <si>
    <t xml:space="preserve">10ml d'eau équivaut à 10g mais c'est parce qu'elle a une masse volumique de 1000g.L^(-1) </t>
  </si>
  <si>
    <t xml:space="preserve"> le lait a une masse volumique de l'ordre de 1030 g.L^(-1) donc le tableau n'est pas tout à fait exacte lol ..</t>
  </si>
  <si>
    <t>..enfin pour la cuisine ça devrait aller! Dans tous les cas merci pour la convertion huile/beurre c'est super utile!</t>
  </si>
  <si>
    <t>http://fashion.maman.over-blog.com/article-conversion-huile-beurre-eau-120981117.html</t>
  </si>
  <si>
    <t>Équivalence</t>
  </si>
  <si>
    <t>http://pages.infinit.net/pagesweb/equivalences/ing.htm</t>
  </si>
  <si>
    <t>http://pages.infinit.net/pagesweb/equivalences/vol.htm</t>
  </si>
  <si>
    <t>Chiffres clés : calculer le nombre de part pour un entremets</t>
  </si>
  <si>
    <t>http://www.lafolleaventuredemelanie.com/chiffres-cles-calculer-les-quantites-d-ingredients-d-un-cercle-a-un-autre.html</t>
  </si>
  <si>
    <t>http://www.la-recette-de-cuisine.com/trucs-et-astuces/trucs-astuces-comment-improviser-un-cercle-a-patisserie.html</t>
  </si>
  <si>
    <t>http://conseils-cap-patisserie.fr/quelles-tailles-de-cercle-pour-un-nombre-de-personnes-definis/</t>
  </si>
  <si>
    <t>http://conseils-cap-patisserie.fr/category/conseils-pour-le-cap-de-patisserie/</t>
  </si>
  <si>
    <t>Conversions des unités usuelles en patisserie</t>
  </si>
  <si>
    <t>convertir des unités de volume de litre en centimètre cube</t>
  </si>
  <si>
    <t>https://www.unitjuggler.com/convertir-volume-de-l-en-cm3.html</t>
  </si>
  <si>
    <t> convertir des unités de volume de centimètre cube en litre</t>
  </si>
  <si>
    <t>https://www.unitjuggler.com/convertir-volume-de-cm3-en-l.html?val=600</t>
  </si>
  <si>
    <t>http://patisserie.dumontweb.com/bonasavoir/conversions-usuelles.html</t>
  </si>
  <si>
    <t>Convertisseur de recettes dans le système métrique</t>
  </si>
  <si>
    <t>http://patisserie.dumontweb.com/bonasavoir/conversions-recettes.html</t>
  </si>
  <si>
    <r>
      <t>Procédé et installation de garnissage d'un produit patissier avec des lamelles de fruits</t>
    </r>
    <r>
      <rPr>
        <sz val="12"/>
        <color rgb="FF000000"/>
        <rFont val="Times New Roman"/>
        <family val="1"/>
      </rPr>
      <t> </t>
    </r>
  </si>
  <si>
    <t>http://www.google.com/patents/EP1817959B1?cl=fr</t>
  </si>
  <si>
    <t>BLOGS -SITES et  divers</t>
  </si>
  <si>
    <t>http://pochadouilles.canalblog.com/</t>
  </si>
  <si>
    <t>http://www.florilege-gourmand.fr/a-propos/entremets/</t>
  </si>
  <si>
    <t>http://www.marmiton.org/recettes/recette_gateau-mousse-de-mascarpone-framboises-et-biscuits-roses-de-reims_167837.aspx</t>
  </si>
  <si>
    <t>http://www.cestmafournee.com/2011/11/la-tarte-au-citron-version-2.html</t>
  </si>
  <si>
    <t>http://www.mercotte.fr/2006/02/13/une-journee-avec-christophe-felder-trucs-et-astuces/</t>
  </si>
  <si>
    <t>https://www.meilleurduchef.com/cgi/mdc/l/fr/boutique/produits/goi-cercle_tarte_haut_10.html</t>
  </si>
  <si>
    <t>http://www.deco-relief.fr/category.php?id_category=223</t>
  </si>
  <si>
    <t>http://www.flux-info.fr/cuisine/recette-152899-Cercle-a-tarte-8-cm-hauteur-2-cm---Cook-Shop.html</t>
  </si>
  <si>
    <t>https://www.likeachef.fr/les-videos/foncer-un-cercle-a-tarte</t>
  </si>
  <si>
    <t>Cercles à tarte</t>
  </si>
  <si>
    <t>Recherche : Joël Leboucher..UPRT "Union des Personnels de la Restauration Territoriale"  membre du réseau RESTAU'CO</t>
  </si>
  <si>
    <t>FORMAT DE CELLULES CARRÉES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</si>
  <si>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</si>
  <si>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</si>
  <si>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</si>
  <si>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</si>
  <si>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</si>
  <si>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</si>
  <si>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</si>
  <si>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</si>
  <si>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</si>
  <si>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</si>
  <si>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</si>
  <si>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</si>
  <si>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</si>
  <si>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</si>
  <si>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</si>
  <si>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</si>
  <si>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</si>
  <si>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</si>
  <si>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</si>
  <si>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</si>
  <si>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</si>
  <si>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</si>
  <si>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</si>
  <si>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</si>
  <si>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LIENS INTERNET POUR RECHERCHE DE RECETTES</t>
  </si>
  <si>
    <t>http://webtv.ac-versailles.fr/restauration/Patisserie</t>
  </si>
  <si>
    <t>177 vidéos dans cette partie</t>
  </si>
  <si>
    <t>http://chefsimon.lemonde.fr/recettes/tag/dessert</t>
  </si>
  <si>
    <t>https://www.google.fr/webhp?sourceid=chrome-instant&amp;ion=1&amp;espv=2&amp;ie=UTF-8#q=RECETTES+PATISSERIE</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</si>
</sst>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64" formatCode="0.000&quot; Kg&quot;"/>
    <numFmt numFmtId="165" formatCode="#,##0.00\ &quot;€&quot;"/>
    <numFmt numFmtId="166" formatCode="0.000"/>
    <numFmt numFmtId="167" formatCode="0.0"/>
    <numFmt numFmtId="168" formatCode="0.0%"/>
    <numFmt numFmtId="169" formatCode="0.0&quot; Kg&quot;"/>
    <numFmt numFmtId="170" formatCode="ddd\ dd\ mmmm\ yyyy\ \-\ hh:mm"/>
    <numFmt numFmtId="171" formatCode="d\ mmmm\ yyyy"/>
    <numFmt numFmtId="172" formatCode="0&quot; caisses&quot;"/>
    <numFmt numFmtId="173" formatCode="\+\ 0.00&quot; Kg&quot;;\-\ 0.00&quot; Kg&quot;"/>
    <numFmt numFmtId="174" formatCode="\+\ 0.000&quot; Kg&quot;;\-\ 0.000&quot; Kg&quot;"/>
    <numFmt numFmtId="175" formatCode="0.0000&quot; Kg&quot;"/>
    <numFmt numFmtId="176" formatCode="0.0&quot; cm&quot;"/>
    <numFmt numFmtId="177" formatCode="0.0&quot; mm&quot;"/>
    <numFmt numFmtId="178" formatCode="0.00&quot; cm&quot;"/>
    <numFmt numFmtId="179" formatCode="0.000&quot; L&quot;"/>
    <numFmt numFmtId="180" formatCode="0.00\ &quot; cm³&quot;"/>
    <numFmt numFmtId="181" formatCode="0&quot; cm&quot;"/>
    <numFmt numFmtId="182" formatCode="0.00\ &quot; cm²&quot;"/>
    <numFmt numFmtId="183" formatCode="0.00&quot; Kg&quot;"/>
    <numFmt numFmtId="184" formatCode="0&quot; g&quot;"/>
    <numFmt numFmtId="185" formatCode="&quot;Col.&quot;0"/>
    <numFmt numFmtId="186" formatCode="0.0&quot; g&quot;"/>
    <numFmt numFmtId="187" formatCode="0.0&quot; L&quot;"/>
    <numFmt numFmtId="188" formatCode="0\ &quot; cm³&quot;"/>
  </numFmts>
  <fonts count="465"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8"/>
      <color rgb="FF0070C0"/>
      <name val="Arial"/>
      <family val="2"/>
    </font>
    <font>
      <b/>
      <u/>
      <sz val="15.5"/>
      <color rgb="FF20759D"/>
      <name val="Arial"/>
      <family val="2"/>
    </font>
    <font>
      <sz val="12"/>
      <color theme="1"/>
      <name val="Arial"/>
      <family val="2"/>
    </font>
    <font>
      <b/>
      <sz val="12"/>
      <color theme="1"/>
      <name val="Arial"/>
      <family val="2"/>
    </font>
    <font>
      <b/>
      <sz val="15.5"/>
      <color rgb="FF000000"/>
      <name val="Arial"/>
      <family val="2"/>
    </font>
    <font>
      <b/>
      <u/>
      <sz val="11.5"/>
      <color rgb="FF000000"/>
      <name val="Arial"/>
      <family val="2"/>
    </font>
    <font>
      <sz val="11.5"/>
      <color rgb="FF000000"/>
      <name val="Arial"/>
      <family val="2"/>
    </font>
    <font>
      <b/>
      <i/>
      <sz val="10"/>
      <color rgb="FF000000"/>
      <name val="Arial"/>
      <family val="2"/>
    </font>
    <font>
      <b/>
      <sz val="11.5"/>
      <color rgb="FF000000"/>
      <name val="Arial"/>
      <family val="2"/>
    </font>
    <font>
      <b/>
      <sz val="10"/>
      <color theme="0"/>
      <name val="Arial"/>
      <family val="2"/>
    </font>
    <font>
      <b/>
      <sz val="16"/>
      <color theme="7" tint="-0.249977111117893"/>
      <name val="Calibri"/>
      <family val="2"/>
      <scheme val="minor"/>
    </font>
    <font>
      <sz val="9"/>
      <name val="Calibri"/>
      <family val="2"/>
      <scheme val="minor"/>
    </font>
    <font>
      <b/>
      <sz val="9"/>
      <name val="Calibri"/>
      <family val="2"/>
      <scheme val="minor"/>
    </font>
    <font>
      <sz val="10"/>
      <color theme="7" tint="-0.249977111117893"/>
      <name val="Calibri"/>
      <family val="2"/>
      <scheme val="minor"/>
    </font>
    <font>
      <sz val="11"/>
      <name val="Calibri"/>
      <family val="2"/>
      <scheme val="minor"/>
    </font>
    <font>
      <sz val="10"/>
      <color theme="1"/>
      <name val="Calibri"/>
      <family val="2"/>
      <scheme val="minor"/>
    </font>
    <font>
      <b/>
      <i/>
      <sz val="10"/>
      <name val="Calibri"/>
      <family val="2"/>
      <scheme val="minor"/>
    </font>
    <font>
      <b/>
      <sz val="9"/>
      <color theme="7" tint="-0.499984740745262"/>
      <name val="Calibri"/>
      <family val="2"/>
      <scheme val="minor"/>
    </font>
    <font>
      <b/>
      <sz val="9"/>
      <color theme="9" tint="-0.249977111117893"/>
      <name val="Calibri"/>
      <family val="2"/>
      <scheme val="minor"/>
    </font>
    <font>
      <b/>
      <sz val="9"/>
      <color rgb="FFFF0000"/>
      <name val="Calibri"/>
      <family val="2"/>
      <scheme val="minor"/>
    </font>
    <font>
      <sz val="9"/>
      <color theme="7" tint="-0.499984740745262"/>
      <name val="Calibri"/>
      <family val="2"/>
      <scheme val="minor"/>
    </font>
    <font>
      <b/>
      <sz val="9"/>
      <color theme="8" tint="-0.499984740745262"/>
      <name val="Calibri"/>
      <family val="2"/>
      <scheme val="minor"/>
    </font>
    <font>
      <sz val="11"/>
      <color rgb="FFC00000"/>
      <name val="Calibri"/>
      <family val="2"/>
      <scheme val="minor"/>
    </font>
    <font>
      <sz val="9"/>
      <color rgb="FFC00000"/>
      <name val="Calibri"/>
      <family val="2"/>
      <scheme val="minor"/>
    </font>
    <font>
      <b/>
      <sz val="10"/>
      <color theme="8" tint="-0.499984740745262"/>
      <name val="Calibri"/>
      <family val="2"/>
      <scheme val="minor"/>
    </font>
    <font>
      <b/>
      <sz val="10"/>
      <color theme="7" tint="-0.499984740745262"/>
      <name val="Calibri"/>
      <family val="2"/>
      <scheme val="minor"/>
    </font>
    <font>
      <b/>
      <sz val="10"/>
      <color theme="9" tint="-0.249977111117893"/>
      <name val="Calibri"/>
      <family val="2"/>
      <scheme val="minor"/>
    </font>
    <font>
      <i/>
      <sz val="9"/>
      <color theme="1"/>
      <name val="Calibri"/>
      <family val="2"/>
      <scheme val="minor"/>
    </font>
    <font>
      <b/>
      <sz val="11"/>
      <color theme="9" tint="-0.249977111117893"/>
      <name val="Calibri"/>
      <family val="2"/>
      <scheme val="minor"/>
    </font>
    <font>
      <b/>
      <sz val="11"/>
      <color theme="1"/>
      <name val="Calibri"/>
      <family val="2"/>
      <scheme val="minor"/>
    </font>
    <font>
      <sz val="10"/>
      <name val="MS Sans Serif"/>
      <family val="2"/>
    </font>
    <font>
      <i/>
      <sz val="8"/>
      <name val="Arial"/>
      <family val="2"/>
    </font>
    <font>
      <sz val="9"/>
      <name val="Arial"/>
      <family val="2"/>
    </font>
    <font>
      <sz val="9"/>
      <color indexed="9"/>
      <name val="Arial"/>
      <family val="2"/>
    </font>
    <font>
      <b/>
      <sz val="10"/>
      <name val="Arial"/>
      <family val="2"/>
    </font>
    <font>
      <sz val="14"/>
      <name val="Arial"/>
      <family val="2"/>
    </font>
    <font>
      <sz val="8"/>
      <name val="Arial"/>
      <family val="2"/>
    </font>
    <font>
      <sz val="7"/>
      <name val="Arial"/>
      <family val="2"/>
    </font>
    <font>
      <sz val="11"/>
      <name val="Arial"/>
      <family val="2"/>
    </font>
    <font>
      <sz val="12"/>
      <name val="Arial"/>
      <family val="2"/>
    </font>
    <font>
      <sz val="7"/>
      <color indexed="22"/>
      <name val="Arial"/>
      <family val="2"/>
    </font>
    <font>
      <u/>
      <sz val="11"/>
      <color theme="10"/>
      <name val="Calibri"/>
      <family val="2"/>
      <scheme val="minor"/>
    </font>
    <font>
      <sz val="8"/>
      <color theme="1"/>
      <name val="Calibri"/>
      <family val="2"/>
      <scheme val="minor"/>
    </font>
    <font>
      <sz val="9"/>
      <color rgb="FF7030A0"/>
      <name val="Calibri"/>
      <family val="2"/>
      <scheme val="minor"/>
    </font>
    <font>
      <b/>
      <sz val="12"/>
      <name val="Calibri"/>
      <family val="2"/>
      <scheme val="minor"/>
    </font>
    <font>
      <b/>
      <sz val="14"/>
      <name val="Calibri"/>
      <family val="2"/>
      <scheme val="minor"/>
    </font>
    <font>
      <b/>
      <sz val="12"/>
      <color theme="9" tint="-0.249977111117893"/>
      <name val="Calibri"/>
      <family val="2"/>
      <scheme val="minor"/>
    </font>
    <font>
      <b/>
      <sz val="11"/>
      <color rgb="FF7030A0"/>
      <name val="Calibri"/>
      <family val="2"/>
      <scheme val="minor"/>
    </font>
    <font>
      <b/>
      <sz val="11"/>
      <name val="Calibri"/>
      <family val="2"/>
      <scheme val="minor"/>
    </font>
    <font>
      <b/>
      <sz val="10"/>
      <color theme="1"/>
      <name val="Calibri"/>
      <family val="2"/>
      <scheme val="minor"/>
    </font>
    <font>
      <b/>
      <sz val="10"/>
      <name val="Calibri"/>
      <family val="2"/>
      <scheme val="minor"/>
    </font>
    <font>
      <sz val="10"/>
      <color rgb="FF303030"/>
      <name val="Calibri"/>
      <family val="2"/>
      <scheme val="minor"/>
    </font>
    <font>
      <b/>
      <sz val="12"/>
      <color theme="7" tint="-0.499984740745262"/>
      <name val="Calibri"/>
      <family val="2"/>
      <scheme val="minor"/>
    </font>
    <font>
      <b/>
      <sz val="11"/>
      <color theme="7" tint="-0.499984740745262"/>
      <name val="Calibri"/>
      <family val="2"/>
      <scheme val="minor"/>
    </font>
    <font>
      <b/>
      <sz val="22"/>
      <name val="Calibri"/>
      <family val="2"/>
      <scheme val="minor"/>
    </font>
    <font>
      <b/>
      <sz val="10"/>
      <color rgb="FFC00000"/>
      <name val="Arial"/>
      <family val="2"/>
    </font>
    <font>
      <b/>
      <sz val="9"/>
      <color theme="4" tint="-0.499984740745262"/>
      <name val="Calibri"/>
      <family val="2"/>
      <scheme val="minor"/>
    </font>
    <font>
      <b/>
      <sz val="9"/>
      <color rgb="FFC00000"/>
      <name val="Calibri"/>
      <family val="2"/>
      <scheme val="minor"/>
    </font>
    <font>
      <b/>
      <sz val="11"/>
      <color rgb="FF0070C0"/>
      <name val="Calibri"/>
      <family val="2"/>
      <scheme val="minor"/>
    </font>
    <font>
      <b/>
      <sz val="12"/>
      <color rgb="FF0070C0"/>
      <name val="Calibri"/>
      <family val="2"/>
      <scheme val="minor"/>
    </font>
    <font>
      <b/>
      <sz val="12"/>
      <color rgb="FFFF0000"/>
      <name val="Calibri"/>
      <family val="2"/>
      <scheme val="minor"/>
    </font>
    <font>
      <sz val="10"/>
      <color theme="8" tint="-0.499984740745262"/>
      <name val="Calibri"/>
      <family val="2"/>
      <scheme val="minor"/>
    </font>
    <font>
      <sz val="10"/>
      <color theme="7" tint="-0.499984740745262"/>
      <name val="Calibri"/>
      <family val="2"/>
      <scheme val="minor"/>
    </font>
    <font>
      <sz val="10"/>
      <color theme="9" tint="-0.249977111117893"/>
      <name val="Calibri"/>
      <family val="2"/>
      <scheme val="minor"/>
    </font>
    <font>
      <sz val="11"/>
      <color theme="1" tint="0.34998626667073579"/>
      <name val="Calibri"/>
      <family val="2"/>
      <scheme val="minor"/>
    </font>
    <font>
      <b/>
      <sz val="10"/>
      <color rgb="FFC00000"/>
      <name val="Calibri"/>
      <family val="2"/>
      <scheme val="minor"/>
    </font>
    <font>
      <b/>
      <i/>
      <sz val="9"/>
      <color theme="1" tint="0.34998626667073579"/>
      <name val="Calibri"/>
      <family val="2"/>
      <scheme val="minor"/>
    </font>
    <font>
      <b/>
      <sz val="9"/>
      <color rgb="FF7030A0"/>
      <name val="Calibri"/>
      <family val="2"/>
      <scheme val="minor"/>
    </font>
    <font>
      <b/>
      <sz val="12"/>
      <color rgb="FFC00000"/>
      <name val="Calibri"/>
      <family val="2"/>
      <scheme val="minor"/>
    </font>
    <font>
      <b/>
      <sz val="12"/>
      <color rgb="FF002060"/>
      <name val="Calibri"/>
      <family val="2"/>
      <scheme val="minor"/>
    </font>
    <font>
      <b/>
      <sz val="9"/>
      <color rgb="FF002060"/>
      <name val="Calibri"/>
      <family val="2"/>
      <scheme val="minor"/>
    </font>
    <font>
      <sz val="10"/>
      <color rgb="FFFF0000"/>
      <name val="Calibri"/>
      <family val="2"/>
      <scheme val="minor"/>
    </font>
    <font>
      <sz val="9"/>
      <color theme="1"/>
      <name val="Calibri"/>
      <family val="2"/>
      <scheme val="minor"/>
    </font>
    <font>
      <b/>
      <sz val="10"/>
      <color theme="4" tint="-0.499984740745262"/>
      <name val="Calibri"/>
      <family val="2"/>
      <scheme val="minor"/>
    </font>
    <font>
      <b/>
      <sz val="10"/>
      <color theme="4" tint="-0.499984740745262"/>
      <name val="Calibri"/>
      <family val="2"/>
    </font>
    <font>
      <sz val="12"/>
      <color rgb="FFC00000"/>
      <name val="Wingdings 3"/>
      <family val="1"/>
      <charset val="2"/>
    </font>
    <font>
      <b/>
      <sz val="12"/>
      <color theme="4" tint="-0.249977111117893"/>
      <name val="Calibri"/>
      <family val="2"/>
      <scheme val="minor"/>
    </font>
    <font>
      <sz val="8"/>
      <color rgb="FFFF0000"/>
      <name val="Calibri"/>
      <family val="2"/>
      <scheme val="minor"/>
    </font>
    <font>
      <sz val="10"/>
      <name val="Calibri"/>
      <family val="2"/>
      <scheme val="minor"/>
    </font>
    <font>
      <i/>
      <sz val="10"/>
      <color theme="1"/>
      <name val="Calibri"/>
      <family val="2"/>
      <scheme val="minor"/>
    </font>
    <font>
      <b/>
      <sz val="12"/>
      <color theme="1"/>
      <name val="Calibri"/>
      <family val="2"/>
      <scheme val="minor"/>
    </font>
    <font>
      <b/>
      <sz val="11"/>
      <color rgb="FFC00000"/>
      <name val="Calibri"/>
      <family val="2"/>
      <scheme val="minor"/>
    </font>
    <font>
      <b/>
      <sz val="10"/>
      <color rgb="FF7030A0"/>
      <name val="Calibri"/>
      <family val="2"/>
      <scheme val="minor"/>
    </font>
    <font>
      <b/>
      <u/>
      <sz val="11"/>
      <name val="Calibri"/>
      <family val="2"/>
      <scheme val="minor"/>
    </font>
    <font>
      <i/>
      <sz val="8"/>
      <name val="Calibri"/>
      <family val="2"/>
      <scheme val="minor"/>
    </font>
    <font>
      <sz val="10"/>
      <color rgb="FF333333"/>
      <name val="Calibri"/>
      <family val="2"/>
      <scheme val="minor"/>
    </font>
    <font>
      <i/>
      <sz val="8"/>
      <color theme="1" tint="0.34998626667073579"/>
      <name val="Calibri"/>
      <family val="2"/>
      <scheme val="minor"/>
    </font>
    <font>
      <sz val="11"/>
      <color rgb="FF16212C"/>
      <name val="Calibri"/>
      <family val="2"/>
      <scheme val="minor"/>
    </font>
    <font>
      <b/>
      <sz val="11"/>
      <color theme="8" tint="-0.499984740745262"/>
      <name val="Calibri"/>
      <family val="2"/>
      <scheme val="minor"/>
    </font>
    <font>
      <b/>
      <sz val="10"/>
      <color rgb="FFFF0000"/>
      <name val="Wingdings 3"/>
      <family val="1"/>
      <charset val="2"/>
    </font>
    <font>
      <b/>
      <sz val="11"/>
      <color rgb="FFFF0000"/>
      <name val="Wingdings 3"/>
      <family val="1"/>
      <charset val="2"/>
    </font>
    <font>
      <b/>
      <i/>
      <sz val="10"/>
      <color theme="4" tint="-0.499984740745262"/>
      <name val="Calibri"/>
      <family val="2"/>
      <scheme val="minor"/>
    </font>
    <font>
      <b/>
      <i/>
      <sz val="10"/>
      <color rgb="FFC00000"/>
      <name val="Calibri"/>
      <family val="2"/>
      <scheme val="minor"/>
    </font>
    <font>
      <sz val="7"/>
      <color rgb="FF0070C0"/>
      <name val="Calibri"/>
      <family val="2"/>
      <scheme val="minor"/>
    </font>
    <font>
      <sz val="11"/>
      <color theme="1"/>
      <name val="Arial"/>
      <family val="2"/>
    </font>
    <font>
      <sz val="8"/>
      <name val="Calibri"/>
      <family val="2"/>
      <scheme val="minor"/>
    </font>
    <font>
      <sz val="12"/>
      <name val="Calibri"/>
      <family val="2"/>
      <scheme val="minor"/>
    </font>
    <font>
      <i/>
      <sz val="9"/>
      <name val="Calibri"/>
      <family val="2"/>
      <scheme val="minor"/>
    </font>
    <font>
      <b/>
      <sz val="18"/>
      <color rgb="FF008000"/>
      <name val="Calibri"/>
      <family val="2"/>
      <scheme val="minor"/>
    </font>
    <font>
      <b/>
      <sz val="12"/>
      <color rgb="FF008000"/>
      <name val="Calibri"/>
      <family val="2"/>
      <scheme val="minor"/>
    </font>
    <font>
      <sz val="8"/>
      <color theme="0" tint="-0.499984740745262"/>
      <name val="Calibri"/>
      <family val="2"/>
      <scheme val="minor"/>
    </font>
    <font>
      <b/>
      <sz val="12"/>
      <color indexed="17"/>
      <name val="Calibri"/>
      <family val="2"/>
      <scheme val="minor"/>
    </font>
    <font>
      <b/>
      <sz val="12"/>
      <color theme="3" tint="-0.499984740745262"/>
      <name val="Calibri"/>
      <family val="2"/>
      <scheme val="minor"/>
    </font>
    <font>
      <sz val="9"/>
      <color theme="6" tint="-0.249977111117893"/>
      <name val="Calibri"/>
      <family val="2"/>
      <scheme val="minor"/>
    </font>
    <font>
      <sz val="8"/>
      <color theme="1" tint="0.34998626667073579"/>
      <name val="Calibri"/>
      <family val="2"/>
      <scheme val="minor"/>
    </font>
    <font>
      <b/>
      <sz val="14"/>
      <color rgb="FF008000"/>
      <name val="Calibri"/>
      <family val="2"/>
      <scheme val="minor"/>
    </font>
    <font>
      <b/>
      <sz val="11"/>
      <color theme="9" tint="-0.249977111117893"/>
      <name val="Wingdings 3"/>
      <family val="1"/>
      <charset val="2"/>
    </font>
    <font>
      <sz val="8"/>
      <color theme="8" tint="-0.499984740745262"/>
      <name val="Calibri"/>
      <family val="2"/>
      <scheme val="minor"/>
    </font>
    <font>
      <i/>
      <sz val="12"/>
      <color theme="8" tint="-0.499984740745262"/>
      <name val="Calibri"/>
      <family val="2"/>
      <scheme val="minor"/>
    </font>
    <font>
      <sz val="11"/>
      <color theme="1"/>
      <name val="Calibri"/>
      <family val="2"/>
    </font>
    <font>
      <sz val="10"/>
      <color rgb="FF800000"/>
      <name val="Calibri"/>
      <family val="2"/>
    </font>
    <font>
      <i/>
      <sz val="9"/>
      <color rgb="FFC00000"/>
      <name val="Calibri"/>
      <family val="2"/>
      <scheme val="minor"/>
    </font>
    <font>
      <b/>
      <sz val="11.5"/>
      <color theme="7" tint="-0.249977111117893"/>
      <name val="Calibri"/>
      <family val="2"/>
      <scheme val="minor"/>
    </font>
    <font>
      <sz val="11.5"/>
      <name val="Arial"/>
      <family val="2"/>
    </font>
    <font>
      <i/>
      <sz val="11"/>
      <name val="Calibri"/>
      <family val="2"/>
      <scheme val="minor"/>
    </font>
    <font>
      <b/>
      <sz val="11"/>
      <color rgb="FFFF0000"/>
      <name val="Calibri"/>
      <family val="2"/>
      <scheme val="minor"/>
    </font>
    <font>
      <b/>
      <sz val="28"/>
      <color theme="1"/>
      <name val="Calibri"/>
      <family val="2"/>
      <scheme val="minor"/>
    </font>
    <font>
      <b/>
      <i/>
      <sz val="9"/>
      <name val="Calibri"/>
      <family val="2"/>
      <scheme val="minor"/>
    </font>
    <font>
      <b/>
      <sz val="11.5"/>
      <color rgb="FFB86D57"/>
      <name val="Calibri"/>
      <family val="2"/>
      <scheme val="minor"/>
    </font>
    <font>
      <u/>
      <sz val="11"/>
      <color theme="10"/>
      <name val="Calibri"/>
      <family val="2"/>
    </font>
    <font>
      <sz val="22"/>
      <name val="Arial"/>
      <family val="2"/>
    </font>
    <font>
      <sz val="16"/>
      <name val="Arial"/>
      <family val="2"/>
    </font>
    <font>
      <u/>
      <sz val="10"/>
      <color indexed="12"/>
      <name val="Arial"/>
      <family val="2"/>
    </font>
    <font>
      <u/>
      <sz val="10"/>
      <name val="Arial"/>
      <family val="2"/>
    </font>
    <font>
      <b/>
      <sz val="26"/>
      <name val="Arial"/>
      <family val="2"/>
    </font>
    <font>
      <sz val="28"/>
      <name val="Arial"/>
      <family val="2"/>
    </font>
    <font>
      <b/>
      <sz val="24"/>
      <name val="Arial"/>
      <family val="2"/>
    </font>
    <font>
      <b/>
      <sz val="18"/>
      <name val="Arial"/>
      <family val="2"/>
    </font>
    <font>
      <b/>
      <sz val="36"/>
      <name val="Arial"/>
      <family val="2"/>
    </font>
    <font>
      <b/>
      <sz val="22"/>
      <color indexed="16"/>
      <name val="Arial"/>
      <family val="2"/>
    </font>
    <font>
      <b/>
      <sz val="16"/>
      <color indexed="12"/>
      <name val="Arial"/>
      <family val="2"/>
    </font>
    <font>
      <b/>
      <sz val="16"/>
      <name val="Arial"/>
      <family val="2"/>
    </font>
    <font>
      <i/>
      <sz val="14"/>
      <name val="Arial"/>
      <family val="2"/>
    </font>
    <font>
      <i/>
      <sz val="16"/>
      <name val="Arial"/>
      <family val="2"/>
    </font>
    <font>
      <b/>
      <sz val="18"/>
      <color indexed="63"/>
      <name val="Arial"/>
      <family val="2"/>
    </font>
    <font>
      <b/>
      <sz val="12"/>
      <color indexed="9"/>
      <name val="Arial"/>
      <family val="2"/>
    </font>
    <font>
      <b/>
      <sz val="14"/>
      <name val="Arial"/>
      <family val="2"/>
    </font>
    <font>
      <b/>
      <sz val="16"/>
      <color indexed="10"/>
      <name val="Arial"/>
      <family val="2"/>
    </font>
    <font>
      <i/>
      <sz val="16"/>
      <color indexed="12"/>
      <name val="Arial"/>
      <family val="2"/>
    </font>
    <font>
      <b/>
      <sz val="28"/>
      <color indexed="10"/>
      <name val="Arial"/>
      <family val="2"/>
    </font>
    <font>
      <b/>
      <sz val="20"/>
      <name val="Arial"/>
      <family val="2"/>
    </font>
    <font>
      <sz val="11"/>
      <color theme="1" tint="0.499984740745262"/>
      <name val="Arial"/>
      <family val="2"/>
    </font>
    <font>
      <i/>
      <sz val="11"/>
      <color indexed="12"/>
      <name val="Arial"/>
      <family val="2"/>
    </font>
    <font>
      <b/>
      <i/>
      <sz val="12"/>
      <name val="Arial"/>
      <family val="2"/>
    </font>
    <font>
      <sz val="12"/>
      <color theme="1" tint="0.499984740745262"/>
      <name val="Arial"/>
      <family val="2"/>
    </font>
    <font>
      <b/>
      <sz val="12"/>
      <name val="Arial"/>
      <family val="2"/>
    </font>
    <font>
      <sz val="11"/>
      <color indexed="12"/>
      <name val="Arial"/>
      <family val="2"/>
    </font>
    <font>
      <sz val="12"/>
      <color indexed="12"/>
      <name val="Arial"/>
      <family val="2"/>
    </font>
    <font>
      <b/>
      <sz val="16"/>
      <color theme="9" tint="-0.249977111117893"/>
      <name val="Arial"/>
      <family val="2"/>
    </font>
    <font>
      <i/>
      <sz val="12"/>
      <color theme="1" tint="0.499984740745262"/>
      <name val="Arial"/>
      <family val="2"/>
    </font>
    <font>
      <sz val="18"/>
      <color indexed="12"/>
      <name val="Arial"/>
      <family val="2"/>
    </font>
    <font>
      <sz val="14"/>
      <color indexed="12"/>
      <name val="Arial"/>
      <family val="2"/>
    </font>
    <font>
      <sz val="16"/>
      <color indexed="12"/>
      <name val="Arial"/>
      <family val="2"/>
    </font>
    <font>
      <sz val="8"/>
      <color indexed="10"/>
      <name val="Arial"/>
      <family val="2"/>
    </font>
    <font>
      <b/>
      <sz val="16"/>
      <color rgb="FFFF0000"/>
      <name val="Arial"/>
      <family val="2"/>
    </font>
    <font>
      <b/>
      <sz val="10"/>
      <color rgb="FFB86D57"/>
      <name val="Calibri"/>
      <family val="2"/>
      <scheme val="minor"/>
    </font>
    <font>
      <sz val="10"/>
      <color rgb="FF000000"/>
      <name val="Calibri"/>
      <family val="2"/>
      <scheme val="minor"/>
    </font>
    <font>
      <b/>
      <sz val="11"/>
      <color rgb="FFB86D57"/>
      <name val="Calibri"/>
      <family val="2"/>
      <scheme val="minor"/>
    </font>
    <font>
      <sz val="11"/>
      <color rgb="FF000000"/>
      <name val="Calibri"/>
      <family val="2"/>
      <scheme val="minor"/>
    </font>
    <font>
      <b/>
      <sz val="20"/>
      <color theme="4" tint="-0.249977111117893"/>
      <name val="Calibri"/>
      <family val="2"/>
      <scheme val="minor"/>
    </font>
    <font>
      <b/>
      <sz val="11"/>
      <color rgb="FF000000"/>
      <name val="Calibri"/>
      <family val="2"/>
      <scheme val="minor"/>
    </font>
    <font>
      <vertAlign val="superscript"/>
      <sz val="11"/>
      <color rgb="FF000000"/>
      <name val="Calibri"/>
      <family val="2"/>
      <scheme val="minor"/>
    </font>
    <font>
      <b/>
      <i/>
      <sz val="12"/>
      <color theme="8" tint="-0.499984740745262"/>
      <name val="Calibri"/>
      <family val="2"/>
      <scheme val="minor"/>
    </font>
    <font>
      <b/>
      <u/>
      <sz val="11"/>
      <color theme="10"/>
      <name val="Calibri"/>
      <family val="2"/>
    </font>
    <font>
      <i/>
      <sz val="11"/>
      <color theme="1"/>
      <name val="Calibri"/>
      <family val="2"/>
      <scheme val="minor"/>
    </font>
    <font>
      <i/>
      <sz val="8"/>
      <color theme="1"/>
      <name val="Calibri"/>
      <family val="2"/>
      <scheme val="minor"/>
    </font>
    <font>
      <u/>
      <sz val="10"/>
      <color theme="10"/>
      <name val="Arial"/>
      <family val="2"/>
    </font>
    <font>
      <b/>
      <sz val="11"/>
      <color rgb="FF002060"/>
      <name val="Calibri"/>
      <family val="2"/>
      <scheme val="minor"/>
    </font>
    <font>
      <sz val="10"/>
      <color rgb="FF7030A0"/>
      <name val="Calibri"/>
      <family val="2"/>
      <scheme val="minor"/>
    </font>
    <font>
      <sz val="11"/>
      <color theme="8" tint="-0.499984740745262"/>
      <name val="Calibri"/>
      <family val="2"/>
      <scheme val="minor"/>
    </font>
    <font>
      <sz val="11"/>
      <color rgb="FF7030A0"/>
      <name val="Calibri"/>
      <family val="2"/>
      <scheme val="minor"/>
    </font>
    <font>
      <b/>
      <i/>
      <sz val="8"/>
      <color theme="1" tint="0.34998626667073579"/>
      <name val="Calibri"/>
      <family val="2"/>
      <scheme val="minor"/>
    </font>
    <font>
      <sz val="11"/>
      <color theme="7" tint="-0.499984740745262"/>
      <name val="Calibri"/>
      <family val="2"/>
      <scheme val="minor"/>
    </font>
    <font>
      <sz val="11"/>
      <color theme="9" tint="-0.249977111117893"/>
      <name val="Calibri"/>
      <family val="2"/>
      <scheme val="minor"/>
    </font>
    <font>
      <b/>
      <sz val="14"/>
      <color theme="1"/>
      <name val="Calibri"/>
      <family val="2"/>
      <scheme val="minor"/>
    </font>
    <font>
      <b/>
      <sz val="14"/>
      <color rgb="FFC00000"/>
      <name val="Calibri"/>
      <family val="2"/>
      <scheme val="minor"/>
    </font>
    <font>
      <b/>
      <i/>
      <sz val="12"/>
      <name val="Calibri"/>
      <family val="2"/>
      <scheme val="minor"/>
    </font>
    <font>
      <b/>
      <sz val="12"/>
      <color theme="8" tint="-0.249977111117893"/>
      <name val="Calibri"/>
      <family val="2"/>
      <scheme val="minor"/>
    </font>
    <font>
      <b/>
      <sz val="14"/>
      <color theme="8" tint="-0.249977111117893"/>
      <name val="Calibri"/>
      <family val="2"/>
      <scheme val="minor"/>
    </font>
    <font>
      <b/>
      <sz val="12"/>
      <color rgb="FFC00000"/>
      <name val="Wingdings 3"/>
      <family val="1"/>
      <charset val="2"/>
    </font>
    <font>
      <b/>
      <sz val="11"/>
      <color theme="8" tint="-0.249977111117893"/>
      <name val="Calibri"/>
      <family val="2"/>
      <scheme val="minor"/>
    </font>
    <font>
      <b/>
      <sz val="9"/>
      <name val="Arial"/>
      <family val="2"/>
    </font>
    <font>
      <b/>
      <i/>
      <sz val="11"/>
      <color rgb="FFC00000"/>
      <name val="Calibri"/>
      <family val="2"/>
      <scheme val="minor"/>
    </font>
    <font>
      <b/>
      <sz val="12"/>
      <color rgb="FFFF0000"/>
      <name val="Wingdings 3"/>
      <family val="1"/>
      <charset val="2"/>
    </font>
    <font>
      <sz val="9"/>
      <color theme="8" tint="-0.249977111117893"/>
      <name val="Calibri"/>
      <family val="2"/>
      <scheme val="minor"/>
    </font>
    <font>
      <sz val="9"/>
      <color rgb="FF000000"/>
      <name val="Arial"/>
      <family val="2"/>
    </font>
    <font>
      <b/>
      <sz val="11"/>
      <color theme="5" tint="-0.499984740745262"/>
      <name val="Calibri"/>
      <family val="2"/>
      <scheme val="minor"/>
    </font>
    <font>
      <b/>
      <sz val="11"/>
      <color theme="7" tint="-0.249977111117893"/>
      <name val="Calibri"/>
      <family val="2"/>
      <scheme val="minor"/>
    </font>
    <font>
      <b/>
      <i/>
      <sz val="10"/>
      <color theme="9" tint="-0.499984740745262"/>
      <name val="Calibri"/>
      <family val="2"/>
      <scheme val="minor"/>
    </font>
    <font>
      <b/>
      <i/>
      <sz val="10"/>
      <color theme="7" tint="-0.499984740745262"/>
      <name val="Calibri"/>
      <family val="2"/>
      <scheme val="minor"/>
    </font>
    <font>
      <b/>
      <sz val="12"/>
      <color theme="7" tint="-0.499984740745262"/>
      <name val="Wingdings 3"/>
      <family val="1"/>
      <charset val="2"/>
    </font>
    <font>
      <b/>
      <sz val="12"/>
      <color rgb="FF000000"/>
      <name val="Arial"/>
      <family val="2"/>
    </font>
    <font>
      <b/>
      <sz val="11"/>
      <color theme="9" tint="-0.499984740745262"/>
      <name val="Calibri"/>
      <family val="2"/>
      <scheme val="minor"/>
    </font>
    <font>
      <sz val="10"/>
      <color rgb="FFC00000"/>
      <name val="Calibri"/>
      <family val="2"/>
      <scheme val="minor"/>
    </font>
    <font>
      <b/>
      <sz val="10"/>
      <color theme="9" tint="-0.499984740745262"/>
      <name val="Calibri"/>
      <family val="2"/>
      <scheme val="minor"/>
    </font>
    <font>
      <sz val="10"/>
      <color theme="9" tint="-0.499984740745262"/>
      <name val="Calibri"/>
      <family val="2"/>
      <scheme val="minor"/>
    </font>
    <font>
      <b/>
      <sz val="11"/>
      <color theme="4" tint="-0.249977111117893"/>
      <name val="Calibri"/>
      <family val="2"/>
      <scheme val="minor"/>
    </font>
    <font>
      <sz val="10"/>
      <color theme="4" tint="-0.249977111117893"/>
      <name val="Calibri"/>
      <family val="2"/>
      <scheme val="minor"/>
    </font>
    <font>
      <b/>
      <u/>
      <sz val="11"/>
      <color rgb="FF000000"/>
      <name val="Calibri"/>
      <family val="2"/>
      <scheme val="minor"/>
    </font>
    <font>
      <b/>
      <sz val="11"/>
      <color rgb="FFB98571"/>
      <name val="Calibri"/>
      <family val="2"/>
      <scheme val="minor"/>
    </font>
    <font>
      <b/>
      <sz val="11.5"/>
      <color rgb="FFB77969"/>
      <name val="Arial"/>
      <family val="2"/>
    </font>
    <font>
      <sz val="12"/>
      <color theme="4" tint="-0.249977111117893"/>
      <name val="Wingdings 3"/>
      <family val="1"/>
      <charset val="2"/>
    </font>
    <font>
      <sz val="11.5"/>
      <color rgb="FF000000"/>
      <name val="Calibri"/>
      <family val="2"/>
      <scheme val="minor"/>
    </font>
    <font>
      <sz val="12"/>
      <color rgb="FF7030A0"/>
      <name val="Wingdings 3"/>
      <family val="1"/>
      <charset val="2"/>
    </font>
    <font>
      <b/>
      <sz val="10"/>
      <color rgb="FF7030A0"/>
      <name val="Calibri"/>
      <family val="2"/>
    </font>
    <font>
      <b/>
      <sz val="12"/>
      <color theme="5" tint="-0.499984740745262"/>
      <name val="Wingdings 3"/>
      <family val="1"/>
      <charset val="2"/>
    </font>
    <font>
      <b/>
      <sz val="12"/>
      <color theme="9" tint="-0.499984740745262"/>
      <name val="Wingdings 3"/>
      <family val="1"/>
      <charset val="2"/>
    </font>
    <font>
      <b/>
      <sz val="12"/>
      <color theme="8" tint="-0.499984740745262"/>
      <name val="Wingdings 3"/>
      <family val="1"/>
      <charset val="2"/>
    </font>
    <font>
      <b/>
      <i/>
      <sz val="10"/>
      <color rgb="FF7030A0"/>
      <name val="Calibri"/>
      <family val="2"/>
      <scheme val="minor"/>
    </font>
    <font>
      <b/>
      <i/>
      <sz val="11"/>
      <color rgb="FF7030A0"/>
      <name val="Calibri"/>
      <family val="2"/>
      <scheme val="minor"/>
    </font>
    <font>
      <sz val="9"/>
      <color theme="5" tint="-0.499984740745262"/>
      <name val="Calibri"/>
      <family val="2"/>
      <scheme val="minor"/>
    </font>
    <font>
      <b/>
      <sz val="10"/>
      <color theme="5" tint="-0.499984740745262"/>
      <name val="Calibri"/>
      <family val="2"/>
      <scheme val="minor"/>
    </font>
    <font>
      <b/>
      <sz val="9"/>
      <color theme="5" tint="-0.499984740745262"/>
      <name val="Calibri"/>
      <family val="2"/>
      <scheme val="minor"/>
    </font>
    <font>
      <b/>
      <i/>
      <sz val="11"/>
      <color theme="5" tint="-0.499984740745262"/>
      <name val="Calibri"/>
      <family val="2"/>
      <scheme val="minor"/>
    </font>
    <font>
      <b/>
      <i/>
      <sz val="10"/>
      <color theme="5" tint="-0.499984740745262"/>
      <name val="Calibri"/>
      <family val="2"/>
      <scheme val="minor"/>
    </font>
    <font>
      <b/>
      <sz val="9"/>
      <color theme="9" tint="-0.499984740745262"/>
      <name val="Calibri"/>
      <family val="2"/>
      <scheme val="minor"/>
    </font>
    <font>
      <b/>
      <i/>
      <sz val="11"/>
      <color theme="9" tint="-0.499984740745262"/>
      <name val="Calibri"/>
      <family val="2"/>
      <scheme val="minor"/>
    </font>
    <font>
      <sz val="9"/>
      <color theme="9" tint="-0.499984740745262"/>
      <name val="Calibri"/>
      <family val="2"/>
      <scheme val="minor"/>
    </font>
    <font>
      <b/>
      <i/>
      <sz val="11"/>
      <name val="Calibri"/>
      <family val="2"/>
      <scheme val="minor"/>
    </font>
    <font>
      <b/>
      <sz val="10"/>
      <color theme="8" tint="-0.249977111117893"/>
      <name val="Calibri"/>
      <family val="2"/>
      <scheme val="minor"/>
    </font>
    <font>
      <sz val="12"/>
      <color theme="1"/>
      <name val="Calibri"/>
      <family val="2"/>
      <scheme val="minor"/>
    </font>
    <font>
      <b/>
      <sz val="11"/>
      <color theme="0"/>
      <name val="Calibri"/>
      <family val="2"/>
      <scheme val="minor"/>
    </font>
    <font>
      <sz val="11"/>
      <color rgb="FFFF0000"/>
      <name val="Calibri"/>
      <family val="2"/>
      <scheme val="minor"/>
    </font>
    <font>
      <sz val="7"/>
      <color theme="0"/>
      <name val="Calibri"/>
      <family val="2"/>
      <scheme val="minor"/>
    </font>
    <font>
      <sz val="10"/>
      <color rgb="FF0070C0"/>
      <name val="Arial"/>
      <family val="2"/>
    </font>
    <font>
      <b/>
      <sz val="18"/>
      <name val="Calibri"/>
      <family val="2"/>
      <scheme val="minor"/>
    </font>
    <font>
      <b/>
      <sz val="16"/>
      <color theme="1"/>
      <name val="Calibri"/>
      <family val="2"/>
      <scheme val="minor"/>
    </font>
    <font>
      <i/>
      <sz val="10"/>
      <color theme="1" tint="0.34998626667073579"/>
      <name val="Calibri"/>
      <family val="2"/>
      <scheme val="minor"/>
    </font>
    <font>
      <sz val="12"/>
      <color theme="1" tint="0.34998626667073579"/>
      <name val="Calibri"/>
      <family val="2"/>
      <scheme val="minor"/>
    </font>
    <font>
      <b/>
      <sz val="12"/>
      <color rgb="FF7030A0"/>
      <name val="Calibri"/>
      <family val="2"/>
      <scheme val="minor"/>
    </font>
    <font>
      <b/>
      <sz val="12"/>
      <color theme="5" tint="-0.249977111117893"/>
      <name val="Calibri"/>
      <family val="2"/>
      <scheme val="minor"/>
    </font>
    <font>
      <b/>
      <sz val="10"/>
      <color rgb="FF002060"/>
      <name val="Calibri"/>
      <family val="2"/>
      <scheme val="minor"/>
    </font>
    <font>
      <b/>
      <sz val="12"/>
      <color theme="1" tint="0.34998626667073579"/>
      <name val="Calibri"/>
      <family val="2"/>
      <scheme val="minor"/>
    </font>
    <font>
      <b/>
      <sz val="14"/>
      <color rgb="FFFF0000"/>
      <name val="Calibri"/>
      <family val="2"/>
      <scheme val="minor"/>
    </font>
    <font>
      <b/>
      <sz val="10"/>
      <color theme="1" tint="0.34998626667073579"/>
      <name val="Arial"/>
      <family val="2"/>
    </font>
    <font>
      <b/>
      <sz val="9"/>
      <color theme="1" tint="0.34998626667073579"/>
      <name val="Calibri"/>
      <family val="2"/>
      <scheme val="minor"/>
    </font>
    <font>
      <b/>
      <sz val="10"/>
      <color theme="1" tint="0.34998626667073579"/>
      <name val="Calibri"/>
      <family val="2"/>
      <scheme val="minor"/>
    </font>
    <font>
      <sz val="9"/>
      <color theme="1" tint="0.34998626667073579"/>
      <name val="Calibri"/>
      <family val="2"/>
      <scheme val="minor"/>
    </font>
    <font>
      <b/>
      <sz val="14"/>
      <color rgb="FFFF0000"/>
      <name val="Wingdings 3"/>
      <family val="1"/>
      <charset val="2"/>
    </font>
    <font>
      <b/>
      <sz val="12"/>
      <color theme="4" tint="-0.249977111117893"/>
      <name val="Wingdings 3"/>
      <family val="1"/>
      <charset val="2"/>
    </font>
    <font>
      <b/>
      <sz val="18"/>
      <color theme="0"/>
      <name val="Calibri"/>
      <family val="2"/>
      <scheme val="minor"/>
    </font>
    <font>
      <b/>
      <sz val="26"/>
      <color theme="0"/>
      <name val="Calibri"/>
      <family val="2"/>
      <scheme val="minor"/>
    </font>
    <font>
      <b/>
      <sz val="14"/>
      <color theme="0"/>
      <name val="Calibri"/>
      <family val="2"/>
      <scheme val="minor"/>
    </font>
    <font>
      <b/>
      <sz val="14"/>
      <color theme="1" tint="0.34998626667073579"/>
      <name val="Wingdings 3"/>
      <family val="1"/>
      <charset val="2"/>
    </font>
    <font>
      <b/>
      <sz val="14"/>
      <color theme="3"/>
      <name val="Calibri"/>
      <family val="2"/>
      <scheme val="minor"/>
    </font>
    <font>
      <sz val="10"/>
      <color theme="1" tint="0.34998626667073579"/>
      <name val="Calibri"/>
      <family val="2"/>
      <scheme val="minor"/>
    </font>
    <font>
      <i/>
      <sz val="9"/>
      <color theme="1" tint="0.34998626667073579"/>
      <name val="Calibri"/>
      <family val="2"/>
      <scheme val="minor"/>
    </font>
    <font>
      <b/>
      <sz val="8"/>
      <color theme="1" tint="0.34998626667073579"/>
      <name val="Calibri"/>
      <family val="2"/>
      <scheme val="minor"/>
    </font>
    <font>
      <i/>
      <sz val="8"/>
      <color rgb="FF7030A0"/>
      <name val="Calibri"/>
      <family val="2"/>
      <scheme val="minor"/>
    </font>
    <font>
      <sz val="9"/>
      <color theme="7" tint="-0.249977111117893"/>
      <name val="Calibri"/>
      <family val="2"/>
      <scheme val="minor"/>
    </font>
    <font>
      <sz val="10"/>
      <color theme="4" tint="-0.249977111117893"/>
      <name val="Arial"/>
      <family val="2"/>
    </font>
    <font>
      <b/>
      <sz val="9"/>
      <color theme="4" tint="-0.249977111117893"/>
      <name val="Calibri"/>
      <family val="2"/>
      <scheme val="minor"/>
    </font>
    <font>
      <b/>
      <sz val="10"/>
      <color theme="9" tint="-0.499984740745262"/>
      <name val="Arial"/>
      <family val="2"/>
    </font>
    <font>
      <sz val="9"/>
      <color theme="0"/>
      <name val="Calibri"/>
      <family val="2"/>
      <scheme val="minor"/>
    </font>
    <font>
      <sz val="18"/>
      <color theme="0"/>
      <name val="Calibri"/>
      <family val="2"/>
      <scheme val="minor"/>
    </font>
    <font>
      <b/>
      <sz val="16"/>
      <color theme="0"/>
      <name val="Calibri"/>
      <family val="2"/>
      <scheme val="minor"/>
    </font>
    <font>
      <b/>
      <sz val="9"/>
      <color theme="5" tint="-0.249977111117893"/>
      <name val="Calibri"/>
      <family val="2"/>
      <scheme val="minor"/>
    </font>
    <font>
      <b/>
      <sz val="12"/>
      <color theme="0"/>
      <name val="Calibri"/>
      <family val="2"/>
      <scheme val="minor"/>
    </font>
    <font>
      <b/>
      <i/>
      <sz val="8"/>
      <color theme="0" tint="-0.499984740745262"/>
      <name val="Calibri"/>
      <family val="2"/>
      <scheme val="minor"/>
    </font>
    <font>
      <sz val="9"/>
      <color rgb="FF002060"/>
      <name val="Calibri"/>
      <family val="2"/>
      <scheme val="minor"/>
    </font>
    <font>
      <b/>
      <sz val="9"/>
      <color theme="1"/>
      <name val="Calibri"/>
      <family val="2"/>
      <scheme val="minor"/>
    </font>
    <font>
      <sz val="9"/>
      <color rgb="FF333333"/>
      <name val="Calibri"/>
      <family val="2"/>
      <scheme val="minor"/>
    </font>
    <font>
      <sz val="9"/>
      <color rgb="FF5FA900"/>
      <name val="Calibri"/>
      <family val="2"/>
      <scheme val="minor"/>
    </font>
    <font>
      <b/>
      <sz val="12"/>
      <color theme="9" tint="-0.499984740745262"/>
      <name val="Calibri"/>
      <family val="2"/>
      <scheme val="minor"/>
    </font>
    <font>
      <b/>
      <sz val="10"/>
      <color theme="1" tint="0.499984740745262"/>
      <name val="Calibri"/>
      <family val="2"/>
      <scheme val="minor"/>
    </font>
    <font>
      <sz val="9"/>
      <color theme="1" tint="0.499984740745262"/>
      <name val="Calibri"/>
      <family val="2"/>
      <scheme val="minor"/>
    </font>
    <font>
      <b/>
      <sz val="12"/>
      <color theme="1" tint="0.499984740745262"/>
      <name val="Calibri"/>
      <family val="2"/>
      <scheme val="minor"/>
    </font>
    <font>
      <b/>
      <sz val="12"/>
      <color rgb="FFFFFF66"/>
      <name val="Calibri"/>
      <family val="2"/>
      <scheme val="minor"/>
    </font>
    <font>
      <b/>
      <sz val="11"/>
      <color theme="1" tint="0.34998626667073579"/>
      <name val="Calibri"/>
      <family val="2"/>
      <scheme val="minor"/>
    </font>
    <font>
      <i/>
      <sz val="12"/>
      <color rgb="FFA85D5E"/>
      <name val="Verdana"/>
      <family val="2"/>
    </font>
    <font>
      <b/>
      <sz val="10"/>
      <color theme="5" tint="-0.249977111117893"/>
      <name val="Calibri"/>
      <family val="2"/>
      <scheme val="minor"/>
    </font>
    <font>
      <sz val="7"/>
      <color theme="1" tint="0.34998626667073579"/>
      <name val="Calibri"/>
      <family val="2"/>
      <scheme val="minor"/>
    </font>
    <font>
      <sz val="7"/>
      <color rgb="FF002060"/>
      <name val="Calibri"/>
      <family val="2"/>
      <scheme val="minor"/>
    </font>
    <font>
      <b/>
      <sz val="14"/>
      <color theme="9" tint="-0.249977111117893"/>
      <name val="Calibri"/>
      <family val="2"/>
      <scheme val="minor"/>
    </font>
    <font>
      <b/>
      <sz val="10"/>
      <color rgb="FFFF0000"/>
      <name val="Calibri"/>
      <family val="2"/>
      <scheme val="minor"/>
    </font>
    <font>
      <sz val="11"/>
      <color rgb="FF0070C0"/>
      <name val="Calibri"/>
      <family val="2"/>
      <scheme val="minor"/>
    </font>
    <font>
      <sz val="12"/>
      <color rgb="FF0070C0"/>
      <name val="Wingdings 3"/>
      <family val="1"/>
      <charset val="2"/>
    </font>
    <font>
      <i/>
      <sz val="10"/>
      <name val="Calibri"/>
      <family val="2"/>
      <scheme val="minor"/>
    </font>
    <font>
      <b/>
      <sz val="9"/>
      <color rgb="FF0070C0"/>
      <name val="Calibri"/>
      <family val="2"/>
      <scheme val="minor"/>
    </font>
    <font>
      <b/>
      <i/>
      <sz val="9"/>
      <color rgb="FFC00000"/>
      <name val="Calibri"/>
      <family val="2"/>
      <scheme val="minor"/>
    </font>
    <font>
      <b/>
      <sz val="14"/>
      <color rgb="FF0070C0"/>
      <name val="Wingdings 3"/>
      <family val="1"/>
      <charset val="2"/>
    </font>
    <font>
      <sz val="11"/>
      <color rgb="FF0070C0"/>
      <name val="Wingdings 3"/>
      <family val="1"/>
      <charset val="2"/>
    </font>
    <font>
      <b/>
      <sz val="10"/>
      <color rgb="FF0070C0"/>
      <name val="Calibri"/>
      <family val="2"/>
      <scheme val="minor"/>
    </font>
    <font>
      <sz val="9"/>
      <color rgb="FF0070C0"/>
      <name val="Calibri"/>
      <family val="2"/>
      <scheme val="minor"/>
    </font>
    <font>
      <b/>
      <u/>
      <sz val="10"/>
      <color theme="10"/>
      <name val="Arial"/>
      <family val="2"/>
    </font>
    <font>
      <b/>
      <sz val="10"/>
      <color theme="0"/>
      <name val="Calibri"/>
      <family val="2"/>
      <scheme val="minor"/>
    </font>
    <font>
      <i/>
      <sz val="8"/>
      <color theme="0" tint="-0.499984740745262"/>
      <name val="Calibri"/>
      <family val="2"/>
      <scheme val="minor"/>
    </font>
    <font>
      <b/>
      <sz val="8"/>
      <name val="Calibri"/>
      <family val="2"/>
      <scheme val="minor"/>
    </font>
    <font>
      <b/>
      <sz val="20"/>
      <color theme="0"/>
      <name val="Calibri"/>
      <family val="2"/>
      <scheme val="minor"/>
    </font>
    <font>
      <sz val="14"/>
      <color theme="1"/>
      <name val="Calibri"/>
      <family val="2"/>
      <scheme val="minor"/>
    </font>
    <font>
      <b/>
      <sz val="14"/>
      <color rgb="FFFFFF00"/>
      <name val="Calibri"/>
      <family val="2"/>
      <scheme val="minor"/>
    </font>
    <font>
      <b/>
      <sz val="14"/>
      <color theme="5" tint="-0.249977111117893"/>
      <name val="Calibri"/>
      <family val="2"/>
      <scheme val="minor"/>
    </font>
    <font>
      <b/>
      <sz val="14"/>
      <color theme="9" tint="-0.499984740745262"/>
      <name val="Calibri"/>
      <family val="2"/>
      <scheme val="minor"/>
    </font>
    <font>
      <b/>
      <sz val="14"/>
      <color theme="7" tint="-0.499984740745262"/>
      <name val="Calibri"/>
      <family val="2"/>
      <scheme val="minor"/>
    </font>
    <font>
      <b/>
      <sz val="16"/>
      <color rgb="FFC00000"/>
      <name val="Calibri"/>
      <family val="2"/>
      <scheme val="minor"/>
    </font>
    <font>
      <b/>
      <sz val="16"/>
      <color rgb="FFFF0000"/>
      <name val="Calibri"/>
      <family val="2"/>
      <scheme val="minor"/>
    </font>
    <font>
      <sz val="16"/>
      <color theme="1"/>
      <name val="Calibri"/>
      <family val="2"/>
      <scheme val="minor"/>
    </font>
    <font>
      <b/>
      <sz val="16"/>
      <name val="Calibri"/>
      <family val="2"/>
      <scheme val="minor"/>
    </font>
    <font>
      <sz val="14"/>
      <color theme="0"/>
      <name val="Calibri"/>
      <family val="2"/>
      <scheme val="minor"/>
    </font>
    <font>
      <b/>
      <sz val="16"/>
      <color rgb="FF254C67"/>
      <name val="Calibri"/>
      <family val="2"/>
      <scheme val="minor"/>
    </font>
    <font>
      <b/>
      <sz val="11"/>
      <color theme="5" tint="-0.249977111117893"/>
      <name val="Calibri"/>
      <family val="2"/>
      <scheme val="minor"/>
    </font>
    <font>
      <b/>
      <sz val="11"/>
      <color theme="4" tint="-0.249977111117893"/>
      <name val="Arial"/>
      <family val="2"/>
    </font>
    <font>
      <b/>
      <sz val="14"/>
      <color theme="4" tint="-0.249977111117893"/>
      <name val="Calibri"/>
      <family val="2"/>
      <scheme val="minor"/>
    </font>
    <font>
      <b/>
      <sz val="10"/>
      <color theme="4" tint="-0.249977111117893"/>
      <name val="Calibri"/>
      <family val="2"/>
      <scheme val="minor"/>
    </font>
    <font>
      <sz val="9"/>
      <color theme="1" tint="0.249977111117893"/>
      <name val="Calibri"/>
      <family val="2"/>
      <scheme val="minor"/>
    </font>
    <font>
      <b/>
      <sz val="10"/>
      <color rgb="FF0070C0"/>
      <name val="Arial"/>
      <family val="2"/>
    </font>
    <font>
      <b/>
      <sz val="12"/>
      <color rgb="FF254C67"/>
      <name val="Calibri"/>
      <family val="2"/>
      <scheme val="minor"/>
    </font>
    <font>
      <b/>
      <sz val="12"/>
      <color rgb="FF254C67"/>
      <name val="Arial"/>
      <family val="2"/>
    </font>
    <font>
      <b/>
      <i/>
      <sz val="12"/>
      <color rgb="FF232323"/>
      <name val="Calibri"/>
      <family val="2"/>
      <scheme val="minor"/>
    </font>
    <font>
      <sz val="9"/>
      <color rgb="FF232323"/>
      <name val="Calibri"/>
      <family val="2"/>
      <scheme val="minor"/>
    </font>
    <font>
      <sz val="11"/>
      <color rgb="FF254C67"/>
      <name val="Calibri"/>
      <family val="2"/>
      <scheme val="minor"/>
    </font>
    <font>
      <b/>
      <i/>
      <sz val="11"/>
      <color rgb="FF232323"/>
      <name val="Arial"/>
      <family val="2"/>
    </font>
    <font>
      <sz val="11"/>
      <color rgb="FF232323"/>
      <name val="Arial"/>
      <family val="2"/>
    </font>
    <font>
      <sz val="11"/>
      <color theme="4" tint="-0.249977111117893"/>
      <name val="Calibri"/>
      <family val="2"/>
      <scheme val="minor"/>
    </font>
    <font>
      <b/>
      <sz val="11"/>
      <color rgb="FF232323"/>
      <name val="Arial"/>
      <family val="2"/>
    </font>
    <font>
      <b/>
      <i/>
      <sz val="8"/>
      <name val="Calibri"/>
      <family val="2"/>
      <scheme val="minor"/>
    </font>
    <font>
      <sz val="10"/>
      <color rgb="FF222222"/>
      <name val="Arial"/>
      <family val="2"/>
    </font>
    <font>
      <b/>
      <u/>
      <sz val="12"/>
      <color theme="10"/>
      <name val="Calibri"/>
      <family val="2"/>
      <scheme val="minor"/>
    </font>
    <font>
      <b/>
      <sz val="11"/>
      <color rgb="FFFFFF00"/>
      <name val="Arial"/>
      <family val="2"/>
    </font>
    <font>
      <b/>
      <sz val="11"/>
      <color rgb="FFC00000"/>
      <name val="Arial"/>
      <family val="2"/>
    </font>
    <font>
      <sz val="10"/>
      <color rgb="FF000000"/>
      <name val="Arial"/>
      <family val="2"/>
    </font>
    <font>
      <sz val="12"/>
      <color theme="9" tint="-0.499984740745262"/>
      <name val="Calibri"/>
      <family val="2"/>
      <scheme val="minor"/>
    </font>
    <font>
      <sz val="12"/>
      <color rgb="FFC00000"/>
      <name val="Calibri"/>
      <family val="2"/>
      <scheme val="minor"/>
    </font>
    <font>
      <b/>
      <sz val="12"/>
      <color rgb="FFFFFF00"/>
      <name val="Arial"/>
      <family val="2"/>
    </font>
    <font>
      <sz val="10"/>
      <color theme="1"/>
      <name val="Arial"/>
      <family val="2"/>
    </font>
    <font>
      <sz val="11"/>
      <color rgb="FFFFFF00"/>
      <name val="Calibri"/>
      <family val="2"/>
      <scheme val="minor"/>
    </font>
    <font>
      <b/>
      <u/>
      <sz val="10"/>
      <color theme="0"/>
      <name val="Arial"/>
      <family val="2"/>
    </font>
    <font>
      <u/>
      <sz val="10"/>
      <color theme="0"/>
      <name val="Arial"/>
      <family val="2"/>
    </font>
    <font>
      <b/>
      <u/>
      <sz val="10"/>
      <color theme="1"/>
      <name val="Arial"/>
      <family val="2"/>
    </font>
    <font>
      <b/>
      <sz val="14"/>
      <color rgb="FF254C67"/>
      <name val="Arial"/>
      <family val="2"/>
    </font>
    <font>
      <sz val="8"/>
      <color rgb="FFC00000"/>
      <name val="Calibri"/>
      <family val="2"/>
      <scheme val="minor"/>
    </font>
    <font>
      <sz val="8"/>
      <color theme="0" tint="-4.9989318521683403E-2"/>
      <name val="Calibri"/>
      <family val="2"/>
      <scheme val="minor"/>
    </font>
    <font>
      <sz val="10"/>
      <color rgb="FF0070C0"/>
      <name val="Calibri"/>
      <family val="2"/>
      <scheme val="minor"/>
    </font>
    <font>
      <b/>
      <sz val="11"/>
      <color theme="0"/>
      <name val="Arial"/>
      <family val="2"/>
    </font>
    <font>
      <i/>
      <sz val="12"/>
      <color theme="1" tint="0.34998626667073579"/>
      <name val="Calibri"/>
      <family val="2"/>
      <scheme val="minor"/>
    </font>
    <font>
      <b/>
      <sz val="12"/>
      <color theme="0"/>
      <name val="Arial"/>
      <family val="2"/>
    </font>
    <font>
      <b/>
      <i/>
      <sz val="14"/>
      <color rgb="FFFF0000"/>
      <name val="Calibri"/>
      <family val="2"/>
      <scheme val="minor"/>
    </font>
    <font>
      <b/>
      <sz val="14"/>
      <color rgb="FF000099"/>
      <name val="Calibri"/>
      <family val="2"/>
      <scheme val="minor"/>
    </font>
    <font>
      <b/>
      <i/>
      <sz val="12"/>
      <color rgb="FF000099"/>
      <name val="Calibri"/>
      <family val="2"/>
      <scheme val="minor"/>
    </font>
    <font>
      <i/>
      <sz val="12"/>
      <name val="Calibri"/>
      <family val="2"/>
      <scheme val="minor"/>
    </font>
    <font>
      <b/>
      <sz val="16"/>
      <color theme="0"/>
      <name val="Arial"/>
      <family val="2"/>
    </font>
    <font>
      <i/>
      <sz val="8"/>
      <color theme="1" tint="0.499984740745262"/>
      <name val="Calibri"/>
      <family val="2"/>
      <scheme val="minor"/>
    </font>
    <font>
      <b/>
      <sz val="9"/>
      <color theme="8" tint="-0.249977111117893"/>
      <name val="Calibri"/>
      <family val="2"/>
      <scheme val="minor"/>
    </font>
    <font>
      <b/>
      <sz val="8"/>
      <color theme="0"/>
      <name val="Calibri"/>
      <family val="2"/>
      <scheme val="minor"/>
    </font>
    <font>
      <b/>
      <sz val="8"/>
      <color rgb="FF7030A0"/>
      <name val="Calibri"/>
      <family val="2"/>
      <scheme val="minor"/>
    </font>
    <font>
      <b/>
      <u/>
      <sz val="9"/>
      <color theme="10"/>
      <name val="Calibri"/>
      <family val="2"/>
      <scheme val="minor"/>
    </font>
    <font>
      <sz val="12"/>
      <color theme="8" tint="-0.249977111117893"/>
      <name val="Calibri"/>
      <family val="2"/>
      <scheme val="minor"/>
    </font>
    <font>
      <b/>
      <i/>
      <sz val="14"/>
      <name val="Calibri"/>
      <family val="2"/>
      <scheme val="minor"/>
    </font>
    <font>
      <sz val="11"/>
      <color theme="8" tint="-0.249977111117893"/>
      <name val="Calibri"/>
      <family val="2"/>
      <scheme val="minor"/>
    </font>
    <font>
      <sz val="9"/>
      <color theme="4" tint="-0.249977111117893"/>
      <name val="Calibri"/>
      <family val="2"/>
      <scheme val="minor"/>
    </font>
    <font>
      <sz val="12"/>
      <color theme="8" tint="-0.499984740745262"/>
      <name val="Calibri"/>
      <family val="2"/>
      <scheme val="minor"/>
    </font>
    <font>
      <sz val="9"/>
      <color theme="8" tint="-0.499984740745262"/>
      <name val="Calibri"/>
      <family val="2"/>
      <scheme val="minor"/>
    </font>
    <font>
      <b/>
      <sz val="14"/>
      <color theme="0"/>
      <name val="Arial"/>
      <family val="2"/>
    </font>
    <font>
      <b/>
      <i/>
      <sz val="11"/>
      <color rgb="FFFF0000"/>
      <name val="Calibri"/>
      <family val="2"/>
      <scheme val="minor"/>
    </font>
    <font>
      <b/>
      <sz val="14"/>
      <color rgb="FFFFFF00"/>
      <name val="Arial"/>
      <family val="2"/>
    </font>
    <font>
      <sz val="10"/>
      <color rgb="FF232323"/>
      <name val="Calibri"/>
      <family val="2"/>
      <scheme val="minor"/>
    </font>
    <font>
      <sz val="11"/>
      <color rgb="FF232323"/>
      <name val="Calibri"/>
      <family val="2"/>
      <scheme val="minor"/>
    </font>
    <font>
      <sz val="12"/>
      <color rgb="FF7030A0"/>
      <name val="Calibri"/>
      <family val="2"/>
      <scheme val="minor"/>
    </font>
    <font>
      <b/>
      <sz val="14"/>
      <color rgb="FF254C67"/>
      <name val="Calibri"/>
      <family val="2"/>
      <scheme val="minor"/>
    </font>
    <font>
      <sz val="11"/>
      <color theme="0" tint="-4.9989318521683403E-2"/>
      <name val="Calibri"/>
      <family val="2"/>
      <scheme val="minor"/>
    </font>
    <font>
      <b/>
      <sz val="14"/>
      <color rgb="FF0070C0"/>
      <name val="Calibri"/>
      <family val="2"/>
      <scheme val="minor"/>
    </font>
    <font>
      <b/>
      <i/>
      <sz val="14"/>
      <color rgb="FF002060"/>
      <name val="Calibri"/>
      <family val="2"/>
      <scheme val="minor"/>
    </font>
    <font>
      <i/>
      <sz val="11"/>
      <color rgb="FF002060"/>
      <name val="Calibri"/>
      <family val="2"/>
      <scheme val="minor"/>
    </font>
    <font>
      <sz val="11"/>
      <color rgb="FF002060"/>
      <name val="Calibri"/>
      <family val="2"/>
      <scheme val="minor"/>
    </font>
    <font>
      <b/>
      <sz val="11"/>
      <color rgb="FF232323"/>
      <name val="Calibri"/>
      <family val="2"/>
      <scheme val="minor"/>
    </font>
    <font>
      <b/>
      <u/>
      <sz val="11"/>
      <color theme="10"/>
      <name val="Calibri"/>
      <family val="2"/>
      <scheme val="minor"/>
    </font>
    <font>
      <b/>
      <sz val="20"/>
      <color rgb="FF7030A0"/>
      <name val="Calibri"/>
      <family val="2"/>
      <scheme val="minor"/>
    </font>
    <font>
      <b/>
      <sz val="18"/>
      <color rgb="FF7030A0"/>
      <name val="Calibri"/>
      <family val="2"/>
      <scheme val="minor"/>
    </font>
    <font>
      <b/>
      <sz val="18"/>
      <color rgb="FFFF0000"/>
      <name val="Arial"/>
      <family val="2"/>
    </font>
    <font>
      <b/>
      <sz val="14"/>
      <color rgb="FF7030A0"/>
      <name val="Calibri"/>
      <family val="2"/>
      <scheme val="minor"/>
    </font>
    <font>
      <sz val="8"/>
      <color theme="0"/>
      <name val="Calibri"/>
      <family val="2"/>
      <scheme val="minor"/>
    </font>
    <font>
      <b/>
      <i/>
      <sz val="12"/>
      <color rgb="FFC00000"/>
      <name val="Calibri"/>
      <family val="2"/>
      <scheme val="minor"/>
    </font>
    <font>
      <b/>
      <sz val="14"/>
      <color theme="7" tint="-0.249977111117893"/>
      <name val="Calibri"/>
      <family val="2"/>
      <scheme val="minor"/>
    </font>
    <font>
      <b/>
      <sz val="16"/>
      <color theme="4" tint="-0.249977111117893"/>
      <name val="Calibri"/>
      <family val="2"/>
      <scheme val="minor"/>
    </font>
    <font>
      <sz val="14"/>
      <name val="Calibri"/>
      <family val="2"/>
      <scheme val="minor"/>
    </font>
    <font>
      <b/>
      <sz val="18"/>
      <color theme="1"/>
      <name val="Calibri"/>
      <family val="2"/>
      <scheme val="minor"/>
    </font>
    <font>
      <b/>
      <sz val="18"/>
      <color rgb="FFFF0000"/>
      <name val="Calibri"/>
      <family val="2"/>
      <scheme val="minor"/>
    </font>
    <font>
      <b/>
      <u/>
      <sz val="16"/>
      <color theme="1" tint="0.499984740745262"/>
      <name val="Calibri"/>
      <family val="2"/>
      <scheme val="minor"/>
    </font>
    <font>
      <sz val="10"/>
      <color theme="1" tint="0.499984740745262"/>
      <name val="Arial"/>
      <family val="2"/>
    </font>
    <font>
      <b/>
      <i/>
      <sz val="18"/>
      <name val="Calibri"/>
      <family val="2"/>
      <scheme val="minor"/>
    </font>
    <font>
      <b/>
      <u/>
      <sz val="14"/>
      <color theme="1" tint="0.499984740745262"/>
      <name val="Calibri"/>
      <family val="2"/>
      <scheme val="minor"/>
    </font>
    <font>
      <sz val="12"/>
      <color theme="1" tint="0.499984740745262"/>
      <name val="Calibri"/>
      <family val="2"/>
      <scheme val="minor"/>
    </font>
    <font>
      <b/>
      <sz val="14"/>
      <color theme="8" tint="-0.499984740745262"/>
      <name val="Calibri"/>
      <family val="2"/>
      <scheme val="minor"/>
    </font>
    <font>
      <i/>
      <sz val="16"/>
      <color theme="0"/>
      <name val="Calibri"/>
      <family val="2"/>
      <scheme val="minor"/>
    </font>
    <font>
      <b/>
      <i/>
      <sz val="16"/>
      <color theme="0"/>
      <name val="Calibri"/>
      <family val="2"/>
      <scheme val="minor"/>
    </font>
    <font>
      <i/>
      <sz val="9"/>
      <color theme="0"/>
      <name val="Calibri"/>
      <family val="2"/>
      <scheme val="minor"/>
    </font>
    <font>
      <u/>
      <sz val="16"/>
      <color theme="8" tint="-0.249977111117893"/>
      <name val="Arial"/>
      <family val="2"/>
    </font>
    <font>
      <i/>
      <sz val="14"/>
      <name val="Calibri"/>
      <family val="2"/>
      <scheme val="minor"/>
    </font>
    <font>
      <sz val="14"/>
      <color rgb="FFFF0000"/>
      <name val="Calibri"/>
      <family val="2"/>
      <scheme val="minor"/>
    </font>
    <font>
      <b/>
      <i/>
      <sz val="11"/>
      <color theme="8" tint="-0.499984740745262"/>
      <name val="Calibri"/>
      <family val="2"/>
      <scheme val="minor"/>
    </font>
    <font>
      <sz val="12"/>
      <color rgb="FF232323"/>
      <name val="Calibri"/>
      <family val="2"/>
      <scheme val="minor"/>
    </font>
    <font>
      <b/>
      <u/>
      <sz val="10"/>
      <color theme="10"/>
      <name val="Calibri"/>
      <family val="2"/>
      <scheme val="minor"/>
    </font>
    <font>
      <sz val="8"/>
      <color theme="1" tint="0.499984740745262"/>
      <name val="Calibri"/>
      <family val="2"/>
      <scheme val="minor"/>
    </font>
    <font>
      <i/>
      <sz val="12"/>
      <color theme="9" tint="-0.499984740745262"/>
      <name val="Calibri"/>
      <family val="2"/>
      <scheme val="minor"/>
    </font>
    <font>
      <b/>
      <i/>
      <sz val="12"/>
      <color theme="9" tint="-0.499984740745262"/>
      <name val="Calibri"/>
      <family val="2"/>
      <scheme val="minor"/>
    </font>
    <font>
      <b/>
      <sz val="16"/>
      <color rgb="FF7030A0"/>
      <name val="Calibri"/>
      <family val="2"/>
      <scheme val="minor"/>
    </font>
    <font>
      <b/>
      <sz val="10"/>
      <color rgb="FF232323"/>
      <name val="Calibri"/>
      <family val="2"/>
      <scheme val="minor"/>
    </font>
    <font>
      <b/>
      <sz val="11"/>
      <color rgb="FF254C67"/>
      <name val="Arial"/>
      <family val="2"/>
    </font>
    <font>
      <sz val="11"/>
      <color theme="2" tint="-0.499984740745262"/>
      <name val="Calibri"/>
      <family val="2"/>
      <scheme val="minor"/>
    </font>
    <font>
      <b/>
      <sz val="11"/>
      <name val="Arial"/>
      <family val="2"/>
    </font>
    <font>
      <sz val="11"/>
      <color theme="9" tint="-0.499984740745262"/>
      <name val="Calibri"/>
      <family val="2"/>
      <scheme val="minor"/>
    </font>
    <font>
      <b/>
      <i/>
      <sz val="10"/>
      <name val="Arial"/>
      <family val="2"/>
    </font>
    <font>
      <b/>
      <sz val="10"/>
      <color rgb="FF7030A0"/>
      <name val="Arial"/>
      <family val="2"/>
    </font>
    <font>
      <b/>
      <sz val="12"/>
      <color theme="4" tint="-0.499984740745262"/>
      <name val="Calibri"/>
      <family val="2"/>
      <scheme val="minor"/>
    </font>
    <font>
      <sz val="11"/>
      <color rgb="FF254C67"/>
      <name val="Arial"/>
      <family val="2"/>
    </font>
    <font>
      <sz val="12"/>
      <color rgb="FF254C67"/>
      <name val="Calibri"/>
      <family val="2"/>
      <scheme val="minor"/>
    </font>
    <font>
      <sz val="10"/>
      <color rgb="FF254C67"/>
      <name val="Calibri"/>
      <family val="2"/>
      <scheme val="minor"/>
    </font>
    <font>
      <vertAlign val="superscript"/>
      <sz val="11"/>
      <color rgb="FF232323"/>
      <name val="Arial"/>
      <family val="2"/>
    </font>
    <font>
      <b/>
      <sz val="12"/>
      <color rgb="FFC00000"/>
      <name val="Arial"/>
      <family val="2"/>
    </font>
    <font>
      <b/>
      <sz val="9"/>
      <color rgb="FFFFFF00"/>
      <name val="Arial"/>
      <family val="2"/>
    </font>
    <font>
      <sz val="8"/>
      <color rgb="FF232323"/>
      <name val="Calibri"/>
      <family val="2"/>
      <scheme val="minor"/>
    </font>
    <font>
      <sz val="10"/>
      <color theme="0"/>
      <name val="Calibri"/>
      <family val="2"/>
      <scheme val="minor"/>
    </font>
    <font>
      <b/>
      <sz val="9"/>
      <color theme="0"/>
      <name val="Calibri"/>
      <family val="2"/>
      <scheme val="minor"/>
    </font>
    <font>
      <sz val="12"/>
      <color rgb="FF254C67"/>
      <name val="Arial"/>
      <family val="2"/>
    </font>
    <font>
      <sz val="10"/>
      <color theme="0"/>
      <name val="Arial"/>
      <family val="2"/>
    </font>
    <font>
      <u/>
      <sz val="11"/>
      <color theme="10"/>
      <name val="Arial"/>
      <family val="2"/>
    </font>
    <font>
      <sz val="11"/>
      <color theme="0"/>
      <name val="Arial"/>
      <family val="2"/>
    </font>
    <font>
      <sz val="18"/>
      <color rgb="FF000000"/>
      <name val="Georgia"/>
      <family val="1"/>
    </font>
    <font>
      <sz val="14"/>
      <color theme="0"/>
      <name val="Verdana"/>
      <family val="2"/>
    </font>
    <font>
      <b/>
      <sz val="48"/>
      <color rgb="FF7030A0"/>
      <name val="Calibri"/>
      <family val="2"/>
      <scheme val="minor"/>
    </font>
    <font>
      <sz val="10"/>
      <color rgb="FFC00000"/>
      <name val="Arial"/>
      <family val="2"/>
    </font>
    <font>
      <sz val="9"/>
      <color rgb="FF141414"/>
      <name val="Calibri"/>
      <family val="2"/>
      <scheme val="minor"/>
    </font>
    <font>
      <sz val="11"/>
      <color theme="7" tint="-0.249977111117893"/>
      <name val="Calibri"/>
      <family val="2"/>
      <scheme val="minor"/>
    </font>
    <font>
      <b/>
      <sz val="14"/>
      <color rgb="FFC00000"/>
      <name val="Wingdings 3"/>
      <family val="1"/>
      <charset val="2"/>
    </font>
    <font>
      <sz val="10"/>
      <color theme="5" tint="-0.249977111117893"/>
      <name val="Calibri"/>
      <family val="2"/>
      <scheme val="minor"/>
    </font>
    <font>
      <sz val="12"/>
      <color theme="0"/>
      <name val="Arial"/>
      <family val="2"/>
    </font>
    <font>
      <b/>
      <sz val="11"/>
      <color theme="5" tint="-0.249977111117893"/>
      <name val="Arial"/>
      <family val="2"/>
    </font>
    <font>
      <b/>
      <sz val="11"/>
      <color rgb="FFFF66FF"/>
      <name val="Arial"/>
      <family val="2"/>
    </font>
    <font>
      <b/>
      <sz val="11"/>
      <color theme="9" tint="-0.249977111117893"/>
      <name val="Arial"/>
      <family val="2"/>
    </font>
    <font>
      <b/>
      <sz val="11"/>
      <color theme="9" tint="-0.499984740745262"/>
      <name val="Arial"/>
      <family val="2"/>
    </font>
    <font>
      <b/>
      <sz val="12"/>
      <color rgb="FF00B0F0"/>
      <name val="Arial"/>
      <family val="2"/>
    </font>
    <font>
      <b/>
      <sz val="12"/>
      <color theme="4" tint="-0.249977111117893"/>
      <name val="Arial"/>
      <family val="2"/>
    </font>
    <font>
      <b/>
      <sz val="12"/>
      <color rgb="FFFF66FF"/>
      <name val="Arial"/>
      <family val="2"/>
    </font>
    <font>
      <b/>
      <sz val="12"/>
      <color theme="5" tint="-0.499984740745262"/>
      <name val="Arial"/>
      <family val="2"/>
    </font>
    <font>
      <sz val="11"/>
      <color rgb="FF252525"/>
      <name val="Arial"/>
      <family val="2"/>
    </font>
    <font>
      <u/>
      <sz val="9"/>
      <color theme="10"/>
      <name val="Arial"/>
      <family val="2"/>
    </font>
    <font>
      <sz val="7"/>
      <name val="Calibri"/>
      <family val="2"/>
      <scheme val="minor"/>
    </font>
    <font>
      <b/>
      <sz val="8"/>
      <color theme="4" tint="-0.249977111117893"/>
      <name val="Calibri"/>
      <family val="2"/>
      <scheme val="minor"/>
    </font>
    <font>
      <b/>
      <sz val="14"/>
      <color rgb="FF7030A0"/>
      <name val="Wingdings 3"/>
      <family val="1"/>
      <charset val="2"/>
    </font>
    <font>
      <sz val="11"/>
      <color rgb="FF335533"/>
      <name val="Calibri"/>
      <family val="2"/>
      <scheme val="minor"/>
    </font>
    <font>
      <vertAlign val="superscript"/>
      <sz val="11"/>
      <color rgb="FF335533"/>
      <name val="Calibri"/>
      <family val="2"/>
      <scheme val="minor"/>
    </font>
    <font>
      <sz val="11"/>
      <color rgb="FF333333"/>
      <name val="Verdana"/>
      <family val="2"/>
    </font>
    <font>
      <u/>
      <sz val="14"/>
      <color theme="10"/>
      <name val="Arial"/>
      <family val="2"/>
    </font>
    <font>
      <b/>
      <sz val="12"/>
      <color rgb="FFBDC60F"/>
      <name val="Calibri"/>
      <family val="2"/>
      <scheme val="minor"/>
    </font>
    <font>
      <sz val="12"/>
      <color rgb="FF333333"/>
      <name val="Calibri"/>
      <family val="2"/>
      <scheme val="minor"/>
    </font>
    <font>
      <b/>
      <sz val="10"/>
      <color rgb="FFFF0000"/>
      <name val="Arial"/>
      <family val="2"/>
    </font>
    <font>
      <b/>
      <u/>
      <sz val="11"/>
      <color theme="10"/>
      <name val="Arial"/>
      <family val="2"/>
    </font>
    <font>
      <b/>
      <sz val="12"/>
      <color rgb="FF0000FF"/>
      <name val="Trebuchet MS"/>
      <family val="2"/>
    </font>
    <font>
      <u/>
      <sz val="12"/>
      <color theme="10"/>
      <name val="Verdana"/>
      <family val="2"/>
    </font>
    <font>
      <sz val="12"/>
      <name val="Verdana"/>
      <family val="2"/>
    </font>
    <font>
      <u/>
      <sz val="11"/>
      <color theme="10"/>
      <name val="Verdana"/>
      <family val="2"/>
    </font>
    <font>
      <sz val="11"/>
      <color rgb="FF494949"/>
      <name val="Calibri"/>
      <family val="2"/>
      <scheme val="minor"/>
    </font>
    <font>
      <b/>
      <sz val="14"/>
      <color rgb="FF0000FF"/>
      <name val="Trebuchet MS"/>
      <family val="2"/>
    </font>
    <font>
      <u/>
      <sz val="10"/>
      <color theme="10"/>
      <name val="Verdana"/>
      <family val="2"/>
    </font>
    <font>
      <b/>
      <sz val="16"/>
      <color rgb="FF224222"/>
      <name val="Calibri"/>
      <family val="2"/>
      <scheme val="minor"/>
    </font>
    <font>
      <sz val="12"/>
      <color rgb="FF000000"/>
      <name val="Times New Roman"/>
      <family val="1"/>
    </font>
    <font>
      <sz val="11"/>
      <name val="Verdana"/>
      <family val="2"/>
    </font>
    <font>
      <sz val="10"/>
      <color rgb="FF333333"/>
      <name val="Segoe UI"/>
      <family val="2"/>
    </font>
    <font>
      <b/>
      <sz val="10"/>
      <color rgb="FF333333"/>
      <name val="Segoe UI"/>
      <family val="2"/>
    </font>
    <font>
      <u/>
      <sz val="12"/>
      <color theme="10"/>
      <name val="Arial"/>
      <family val="2"/>
    </font>
    <font>
      <sz val="14"/>
      <color rgb="FF254A75"/>
      <name val="Tahoma"/>
      <family val="2"/>
    </font>
  </fonts>
  <fills count="6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7030A0"/>
        <bgColor indexed="64"/>
      </patternFill>
    </fill>
    <fill>
      <patternFill patternType="solid">
        <fgColor theme="7" tint="0.39997558519241921"/>
        <bgColor indexed="64"/>
      </patternFill>
    </fill>
    <fill>
      <patternFill patternType="solid">
        <fgColor rgb="FFFFFF99"/>
        <bgColor indexed="64"/>
      </patternFill>
    </fill>
    <fill>
      <patternFill patternType="gray0625"/>
    </fill>
    <fill>
      <patternFill patternType="solid">
        <fgColor theme="7"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34"/>
      </patternFill>
    </fill>
    <fill>
      <patternFill patternType="solid">
        <fgColor rgb="FFFFFF99"/>
        <bgColor indexed="34"/>
      </patternFill>
    </fill>
    <fill>
      <patternFill patternType="solid">
        <fgColor theme="0"/>
        <bgColor indexed="41"/>
      </patternFill>
    </fill>
    <fill>
      <patternFill patternType="solid">
        <fgColor indexed="43"/>
        <bgColor indexed="26"/>
      </patternFill>
    </fill>
    <fill>
      <patternFill patternType="solid">
        <fgColor rgb="FFFFFFCC"/>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FFFFFF"/>
        <bgColor indexed="64"/>
      </patternFill>
    </fill>
    <fill>
      <patternFill patternType="solid">
        <fgColor rgb="FFDDF2E3"/>
        <bgColor indexed="64"/>
      </patternFill>
    </fill>
    <fill>
      <patternFill patternType="solid">
        <fgColor theme="0"/>
        <bgColor indexed="50"/>
      </patternFill>
    </fill>
    <fill>
      <patternFill patternType="solid">
        <fgColor indexed="53"/>
        <bgColor indexed="64"/>
      </patternFill>
    </fill>
    <fill>
      <patternFill patternType="solid">
        <fgColor indexed="9"/>
        <bgColor indexed="64"/>
      </patternFill>
    </fill>
    <fill>
      <patternFill patternType="solid">
        <fgColor indexed="8"/>
        <bgColor indexed="64"/>
      </patternFill>
    </fill>
    <fill>
      <patternFill patternType="solid">
        <fgColor indexed="12"/>
        <bgColor indexed="64"/>
      </patternFill>
    </fill>
    <fill>
      <patternFill patternType="solid">
        <fgColor indexed="42"/>
        <bgColor indexed="64"/>
      </patternFill>
    </fill>
    <fill>
      <patternFill patternType="solid">
        <fgColor rgb="FFC00000"/>
        <bgColor indexed="10"/>
      </patternFill>
    </fill>
    <fill>
      <patternFill patternType="solid">
        <fgColor rgb="FFFFFF00"/>
        <bgColor indexed="64"/>
      </patternFill>
    </fill>
    <fill>
      <patternFill patternType="solid">
        <fgColor theme="0"/>
        <bgColor auto="1"/>
      </patternFill>
    </fill>
    <fill>
      <patternFill patternType="solid">
        <fgColor rgb="FFFFFF00"/>
        <bgColor indexed="3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2060"/>
        <bgColor indexed="64"/>
      </patternFill>
    </fill>
    <fill>
      <patternFill patternType="solid">
        <fgColor rgb="FF92D050"/>
        <bgColor indexed="64"/>
      </patternFill>
    </fill>
    <fill>
      <patternFill patternType="lightGray">
        <bgColor rgb="FF7030A0"/>
      </patternFill>
    </fill>
    <fill>
      <patternFill patternType="lightGray"/>
    </fill>
    <fill>
      <patternFill patternType="mediumGray">
        <bgColor theme="0"/>
      </patternFill>
    </fill>
    <fill>
      <patternFill patternType="mediumGray">
        <bgColor theme="0" tint="-0.14999847407452621"/>
      </patternFill>
    </fill>
    <fill>
      <patternFill patternType="lightGray">
        <bgColor rgb="FFFFFF99"/>
      </patternFill>
    </fill>
    <fill>
      <patternFill patternType="lightGray">
        <bgColor theme="0" tint="-0.14999847407452621"/>
      </patternFill>
    </fill>
    <fill>
      <patternFill patternType="lightGray">
        <bgColor theme="0"/>
      </patternFill>
    </fill>
    <fill>
      <patternFill patternType="lightGray">
        <fgColor indexed="34"/>
        <bgColor theme="0"/>
      </patternFill>
    </fill>
    <fill>
      <patternFill patternType="solid">
        <fgColor indexed="65"/>
        <bgColor indexed="64"/>
      </patternFill>
    </fill>
    <fill>
      <patternFill patternType="gray125">
        <bgColor theme="0"/>
      </patternFill>
    </fill>
    <fill>
      <patternFill patternType="solid">
        <fgColor theme="0" tint="-0.249977111117893"/>
        <bgColor indexed="64"/>
      </patternFill>
    </fill>
    <fill>
      <patternFill patternType="solid">
        <fgColor rgb="FF7030A0"/>
        <bgColor indexed="34"/>
      </patternFill>
    </fill>
    <fill>
      <patternFill patternType="solid">
        <fgColor theme="0" tint="-0.499984740745262"/>
        <bgColor indexed="64"/>
      </patternFill>
    </fill>
    <fill>
      <patternFill patternType="gray125">
        <fgColor indexed="34"/>
        <bgColor theme="0"/>
      </patternFill>
    </fill>
    <fill>
      <patternFill patternType="gray125">
        <bgColor theme="0" tint="-0.14999847407452621"/>
      </patternFill>
    </fill>
    <fill>
      <patternFill patternType="gray125">
        <bgColor theme="4"/>
      </patternFill>
    </fill>
    <fill>
      <patternFill patternType="solid">
        <fgColor theme="0" tint="-0.14999847407452621"/>
        <bgColor indexed="34"/>
      </patternFill>
    </fill>
    <fill>
      <patternFill patternType="solid">
        <fgColor theme="9" tint="0.39997558519241921"/>
        <bgColor indexed="64"/>
      </patternFill>
    </fill>
    <fill>
      <patternFill patternType="solid">
        <fgColor theme="4" tint="0.79998168889431442"/>
        <bgColor indexed="64"/>
      </patternFill>
    </fill>
    <fill>
      <patternFill patternType="lightGray">
        <bgColor theme="7" tint="0.39997558519241921"/>
      </patternFill>
    </fill>
    <fill>
      <patternFill patternType="lightGray">
        <bgColor theme="0" tint="-0.249977111117893"/>
      </patternFill>
    </fill>
    <fill>
      <patternFill patternType="gray125">
        <bgColor theme="0" tint="-0.14996795556505021"/>
      </patternFill>
    </fill>
    <fill>
      <patternFill patternType="solid">
        <fgColor theme="1" tint="0.499984740745262"/>
        <bgColor indexed="34"/>
      </patternFill>
    </fill>
    <fill>
      <patternFill patternType="solid">
        <fgColor theme="1" tint="0.499984740745262"/>
        <bgColor indexed="64"/>
      </patternFill>
    </fill>
    <fill>
      <patternFill patternType="solid">
        <fgColor theme="4"/>
        <bgColor indexed="64"/>
      </patternFill>
    </fill>
    <fill>
      <patternFill patternType="solid">
        <fgColor theme="4" tint="0.59999389629810485"/>
        <bgColor indexed="64"/>
      </patternFill>
    </fill>
    <fill>
      <patternFill patternType="solid">
        <fgColor rgb="FF0070C0"/>
        <bgColor indexed="64"/>
      </patternFill>
    </fill>
    <fill>
      <patternFill patternType="lightGray">
        <bgColor theme="9" tint="0.39997558519241921"/>
      </patternFill>
    </fill>
    <fill>
      <patternFill patternType="lightGray">
        <bgColor rgb="FF00B0F0"/>
      </patternFill>
    </fill>
    <fill>
      <patternFill patternType="lightGray">
        <bgColor theme="0" tint="-0.34998626667073579"/>
      </patternFill>
    </fill>
    <fill>
      <patternFill patternType="solid">
        <fgColor rgb="FF00FF00"/>
        <bgColor indexed="64"/>
      </patternFill>
    </fill>
    <fill>
      <patternFill patternType="solid">
        <fgColor theme="7" tint="0.39997558519241921"/>
        <bgColor indexed="34"/>
      </patternFill>
    </fill>
    <fill>
      <patternFill patternType="solid">
        <fgColor theme="0" tint="-4.9989318521683403E-2"/>
        <bgColor indexed="34"/>
      </patternFill>
    </fill>
    <fill>
      <patternFill patternType="solid">
        <fgColor theme="7" tint="-0.249977111117893"/>
        <bgColor indexed="64"/>
      </patternFill>
    </fill>
  </fills>
  <borders count="240">
    <border>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diagonal/>
    </border>
    <border>
      <left style="thin">
        <color indexed="64"/>
      </left>
      <right/>
      <top/>
      <bottom/>
      <diagonal/>
    </border>
    <border>
      <left style="medium">
        <color auto="1"/>
      </left>
      <right/>
      <top/>
      <bottom style="hair">
        <color auto="1"/>
      </bottom>
      <diagonal/>
    </border>
    <border>
      <left/>
      <right/>
      <top/>
      <bottom style="hair">
        <color auto="1"/>
      </bottom>
      <diagonal/>
    </border>
    <border>
      <left style="medium">
        <color auto="1"/>
      </left>
      <right/>
      <top style="hair">
        <color indexed="64"/>
      </top>
      <bottom/>
      <diagonal/>
    </border>
    <border>
      <left/>
      <right/>
      <top style="hair">
        <color auto="1"/>
      </top>
      <bottom/>
      <diagonal/>
    </border>
    <border>
      <left style="medium">
        <color auto="1"/>
      </left>
      <right/>
      <top style="mediumDashed">
        <color auto="1"/>
      </top>
      <bottom/>
      <diagonal/>
    </border>
    <border>
      <left/>
      <right/>
      <top style="mediumDashed">
        <color indexed="64"/>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16"/>
      </left>
      <right/>
      <top/>
      <bottom/>
      <diagonal/>
    </border>
    <border>
      <left/>
      <right/>
      <top/>
      <bottom style="thin">
        <color indexed="16"/>
      </bottom>
      <diagonal/>
    </border>
    <border>
      <left/>
      <right style="thin">
        <color indexed="16"/>
      </right>
      <top/>
      <bottom/>
      <diagonal/>
    </border>
    <border>
      <left/>
      <right style="hair">
        <color indexed="16"/>
      </right>
      <top/>
      <bottom/>
      <diagonal/>
    </border>
    <border>
      <left style="medium">
        <color auto="1"/>
      </left>
      <right/>
      <top/>
      <bottom style="mediumDashed">
        <color indexed="64"/>
      </bottom>
      <diagonal/>
    </border>
    <border>
      <left/>
      <right/>
      <top/>
      <bottom style="mediumDashed">
        <color indexed="64"/>
      </bottom>
      <diagonal/>
    </border>
    <border>
      <left/>
      <right/>
      <top/>
      <bottom style="thin">
        <color indexed="64"/>
      </bottom>
      <diagonal/>
    </border>
    <border>
      <left style="thin">
        <color auto="1"/>
      </left>
      <right/>
      <top style="thin">
        <color auto="1"/>
      </top>
      <bottom/>
      <diagonal/>
    </border>
    <border>
      <left/>
      <right style="medium">
        <color auto="1"/>
      </right>
      <top style="hair">
        <color auto="1"/>
      </top>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bottom style="hair">
        <color auto="1"/>
      </bottom>
      <diagonal/>
    </border>
    <border>
      <left/>
      <right/>
      <top style="thin">
        <color indexed="64"/>
      </top>
      <bottom/>
      <diagonal/>
    </border>
    <border>
      <left style="thin">
        <color auto="1"/>
      </left>
      <right/>
      <top/>
      <bottom/>
      <diagonal/>
    </border>
    <border>
      <left/>
      <right style="thin">
        <color auto="1"/>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right style="medium">
        <color auto="1"/>
      </right>
      <top/>
      <bottom style="thin">
        <color auto="1"/>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medium">
        <color auto="1"/>
      </left>
      <right/>
      <top/>
      <bottom style="thin">
        <color indexed="64"/>
      </bottom>
      <diagonal/>
    </border>
    <border>
      <left/>
      <right style="mediumDashed">
        <color indexed="64"/>
      </right>
      <top/>
      <bottom/>
      <diagonal/>
    </border>
    <border>
      <left style="thin">
        <color indexed="64"/>
      </left>
      <right style="thin">
        <color indexed="64"/>
      </right>
      <top/>
      <bottom style="thin">
        <color indexed="64"/>
      </bottom>
      <diagonal/>
    </border>
    <border>
      <left style="hair">
        <color indexed="64"/>
      </left>
      <right/>
      <top/>
      <bottom/>
      <diagonal/>
    </border>
    <border>
      <left style="dotted">
        <color indexed="64"/>
      </left>
      <right/>
      <top style="thin">
        <color indexed="64"/>
      </top>
      <bottom/>
      <diagonal/>
    </border>
    <border>
      <left style="dotted">
        <color indexed="64"/>
      </left>
      <right/>
      <top/>
      <bottom/>
      <diagonal/>
    </border>
    <border>
      <left style="medium">
        <color auto="1"/>
      </left>
      <right/>
      <top/>
      <bottom style="dotted">
        <color auto="1"/>
      </bottom>
      <diagonal/>
    </border>
    <border>
      <left/>
      <right/>
      <top/>
      <bottom style="dotted">
        <color auto="1"/>
      </bottom>
      <diagonal/>
    </border>
    <border>
      <left style="dotted">
        <color indexed="64"/>
      </left>
      <right/>
      <top/>
      <bottom style="dotted">
        <color auto="1"/>
      </bottom>
      <diagonal/>
    </border>
    <border>
      <left/>
      <right style="medium">
        <color auto="1"/>
      </right>
      <top/>
      <bottom style="dotted">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right style="mediumDashed">
        <color indexed="64"/>
      </right>
      <top/>
      <bottom style="thin">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style="mediumDashed">
        <color auto="1"/>
      </left>
      <right/>
      <top/>
      <bottom style="mediumDashed">
        <color auto="1"/>
      </bottom>
      <diagonal/>
    </border>
    <border>
      <left/>
      <right style="mediumDashed">
        <color auto="1"/>
      </right>
      <top/>
      <bottom style="mediumDashed">
        <color auto="1"/>
      </bottom>
      <diagonal/>
    </border>
    <border>
      <left style="medium">
        <color indexed="16"/>
      </left>
      <right/>
      <top style="medium">
        <color indexed="16"/>
      </top>
      <bottom/>
      <diagonal/>
    </border>
    <border>
      <left/>
      <right/>
      <top style="medium">
        <color indexed="16"/>
      </top>
      <bottom/>
      <diagonal/>
    </border>
    <border>
      <left/>
      <right style="medium">
        <color indexed="53"/>
      </right>
      <top style="medium">
        <color indexed="16"/>
      </top>
      <bottom/>
      <diagonal/>
    </border>
    <border>
      <left style="medium">
        <color indexed="53"/>
      </left>
      <right style="medium">
        <color indexed="53"/>
      </right>
      <top style="medium">
        <color indexed="16"/>
      </top>
      <bottom/>
      <diagonal/>
    </border>
    <border>
      <left style="medium">
        <color indexed="16"/>
      </left>
      <right/>
      <top/>
      <bottom/>
      <diagonal/>
    </border>
    <border>
      <left style="thin">
        <color rgb="FFC00000"/>
      </left>
      <right style="thin">
        <color rgb="FFC00000"/>
      </right>
      <top/>
      <bottom/>
      <diagonal/>
    </border>
    <border>
      <left style="medium">
        <color indexed="16"/>
      </left>
      <right/>
      <top/>
      <bottom style="thin">
        <color indexed="16"/>
      </bottom>
      <diagonal/>
    </border>
    <border>
      <left style="medium">
        <color indexed="16"/>
      </left>
      <right/>
      <top style="thin">
        <color indexed="16"/>
      </top>
      <bottom/>
      <diagonal/>
    </border>
    <border>
      <left/>
      <right/>
      <top style="thin">
        <color indexed="16"/>
      </top>
      <bottom/>
      <diagonal/>
    </border>
    <border>
      <left/>
      <right style="hair">
        <color indexed="64"/>
      </right>
      <top style="thin">
        <color indexed="16"/>
      </top>
      <bottom/>
      <diagonal/>
    </border>
    <border>
      <left/>
      <right style="thin">
        <color indexed="16"/>
      </right>
      <top style="thin">
        <color indexed="16"/>
      </top>
      <bottom/>
      <diagonal/>
    </border>
    <border>
      <left style="thin">
        <color indexed="16"/>
      </left>
      <right/>
      <top style="thin">
        <color indexed="16"/>
      </top>
      <bottom/>
      <diagonal/>
    </border>
    <border>
      <left/>
      <right style="thin">
        <color indexed="16"/>
      </right>
      <top/>
      <bottom style="thin">
        <color indexed="16"/>
      </bottom>
      <diagonal/>
    </border>
    <border>
      <left style="hair">
        <color auto="1"/>
      </left>
      <right style="hair">
        <color auto="1"/>
      </right>
      <top style="thin">
        <color indexed="16"/>
      </top>
      <bottom/>
      <diagonal/>
    </border>
    <border>
      <left style="hair">
        <color auto="1"/>
      </left>
      <right/>
      <top style="thin">
        <color indexed="16"/>
      </top>
      <bottom/>
      <diagonal/>
    </border>
    <border>
      <left style="thin">
        <color indexed="16"/>
      </left>
      <right/>
      <top/>
      <bottom style="hair">
        <color indexed="16"/>
      </bottom>
      <diagonal/>
    </border>
    <border>
      <left/>
      <right/>
      <top/>
      <bottom style="hair">
        <color indexed="16"/>
      </bottom>
      <diagonal/>
    </border>
    <border>
      <left style="medium">
        <color indexed="16"/>
      </left>
      <right/>
      <top/>
      <bottom style="hair">
        <color indexed="64"/>
      </bottom>
      <diagonal/>
    </border>
    <border>
      <left style="hair">
        <color auto="1"/>
      </left>
      <right style="hair">
        <color auto="1"/>
      </right>
      <top/>
      <bottom style="thin">
        <color auto="1"/>
      </bottom>
      <diagonal/>
    </border>
    <border>
      <left/>
      <right/>
      <top/>
      <bottom style="hair">
        <color indexed="64"/>
      </bottom>
      <diagonal/>
    </border>
    <border>
      <left style="hair">
        <color indexed="64"/>
      </left>
      <right style="hair">
        <color indexed="64"/>
      </right>
      <top/>
      <bottom style="hair">
        <color indexed="64"/>
      </bottom>
      <diagonal/>
    </border>
    <border>
      <left style="hair">
        <color auto="1"/>
      </left>
      <right/>
      <top/>
      <bottom style="hair">
        <color indexed="64"/>
      </bottom>
      <diagonal/>
    </border>
    <border>
      <left/>
      <right style="thin">
        <color indexed="16"/>
      </right>
      <top/>
      <bottom style="hair">
        <color indexed="64"/>
      </bottom>
      <diagonal/>
    </border>
    <border>
      <left style="medium">
        <color indexed="16"/>
      </left>
      <right style="hair">
        <color indexed="64"/>
      </right>
      <top/>
      <bottom/>
      <diagonal/>
    </border>
    <border>
      <left style="medium">
        <color indexed="16"/>
      </left>
      <right/>
      <top style="thin">
        <color indexed="16"/>
      </top>
      <bottom style="thin">
        <color indexed="16"/>
      </bottom>
      <diagonal/>
    </border>
    <border>
      <left/>
      <right/>
      <top style="thin">
        <color indexed="16"/>
      </top>
      <bottom style="thin">
        <color indexed="16"/>
      </bottom>
      <diagonal/>
    </border>
    <border>
      <left/>
      <right/>
      <top style="hair">
        <color indexed="16"/>
      </top>
      <bottom/>
      <diagonal/>
    </border>
    <border>
      <left/>
      <right/>
      <top style="hair">
        <color indexed="64"/>
      </top>
      <bottom/>
      <diagonal/>
    </border>
    <border>
      <left/>
      <right style="thin">
        <color indexed="16"/>
      </right>
      <top style="hair">
        <color indexed="64"/>
      </top>
      <bottom/>
      <diagonal/>
    </border>
    <border>
      <left style="thin">
        <color indexed="16"/>
      </left>
      <right/>
      <top/>
      <bottom style="thin">
        <color indexed="16"/>
      </bottom>
      <diagonal/>
    </border>
    <border>
      <left style="thin">
        <color rgb="FFC00000"/>
      </left>
      <right style="thin">
        <color rgb="FFC0000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16"/>
      </left>
      <right/>
      <top/>
      <bottom style="thin">
        <color indexed="64"/>
      </bottom>
      <diagonal/>
    </border>
    <border>
      <left style="medium">
        <color indexed="64"/>
      </left>
      <right/>
      <top/>
      <bottom/>
      <diagonal/>
    </border>
    <border>
      <left style="medium">
        <color auto="1"/>
      </left>
      <right/>
      <top style="hair">
        <color indexed="64"/>
      </top>
      <bottom/>
      <diagonal/>
    </border>
    <border>
      <left/>
      <right style="medium">
        <color auto="1"/>
      </right>
      <top style="hair">
        <color auto="1"/>
      </top>
      <bottom/>
      <diagonal/>
    </border>
    <border>
      <left style="medium">
        <color auto="1"/>
      </left>
      <right style="medium">
        <color auto="1"/>
      </right>
      <top/>
      <bottom/>
      <diagonal/>
    </border>
    <border>
      <left/>
      <right/>
      <top/>
      <bottom style="thin">
        <color indexed="64"/>
      </bottom>
      <diagonal/>
    </border>
    <border>
      <left style="hair">
        <color auto="1"/>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style="hair">
        <color auto="1"/>
      </top>
      <bottom style="thin">
        <color auto="1"/>
      </bottom>
      <diagonal/>
    </border>
    <border>
      <left style="thin">
        <color auto="1"/>
      </left>
      <right/>
      <top/>
      <bottom style="thin">
        <color auto="1"/>
      </bottom>
      <diagonal/>
    </border>
    <border>
      <left/>
      <right/>
      <top style="hair">
        <color auto="1"/>
      </top>
      <bottom style="thin">
        <color auto="1"/>
      </bottom>
      <diagonal/>
    </border>
    <border>
      <left/>
      <right style="medium">
        <color auto="1"/>
      </right>
      <top/>
      <bottom style="thin">
        <color auto="1"/>
      </bottom>
      <diagonal/>
    </border>
    <border>
      <left/>
      <right/>
      <top style="thin">
        <color indexed="64"/>
      </top>
      <bottom/>
      <diagonal/>
    </border>
    <border>
      <left style="medium">
        <color auto="1"/>
      </left>
      <right/>
      <top style="thin">
        <color auto="1"/>
      </top>
      <bottom/>
      <diagonal/>
    </border>
    <border>
      <left/>
      <right/>
      <top style="dashed">
        <color auto="1"/>
      </top>
      <bottom/>
      <diagonal/>
    </border>
    <border>
      <left/>
      <right style="medium">
        <color auto="1"/>
      </right>
      <top style="dashed">
        <color auto="1"/>
      </top>
      <bottom/>
      <diagonal/>
    </border>
    <border>
      <left/>
      <right/>
      <top/>
      <bottom style="dashed">
        <color auto="1"/>
      </bottom>
      <diagonal/>
    </border>
    <border>
      <left/>
      <right style="medium">
        <color auto="1"/>
      </right>
      <top/>
      <bottom style="dashed">
        <color auto="1"/>
      </bottom>
      <diagonal/>
    </border>
    <border>
      <left style="dashDot">
        <color auto="1"/>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style="dashDot">
        <color auto="1"/>
      </right>
      <top/>
      <bottom style="dashDot">
        <color auto="1"/>
      </bottom>
      <diagonal/>
    </border>
    <border>
      <left/>
      <right/>
      <top style="thin">
        <color auto="1"/>
      </top>
      <bottom/>
      <diagonal/>
    </border>
    <border>
      <left/>
      <right style="medium">
        <color auto="1"/>
      </right>
      <top style="thin">
        <color auto="1"/>
      </top>
      <bottom/>
      <diagonal/>
    </border>
    <border>
      <left style="medium">
        <color auto="1"/>
      </left>
      <right/>
      <top style="dashDot">
        <color auto="1"/>
      </top>
      <bottom/>
      <diagonal/>
    </border>
    <border>
      <left/>
      <right/>
      <top style="dashDot">
        <color auto="1"/>
      </top>
      <bottom/>
      <diagonal/>
    </border>
    <border>
      <left/>
      <right style="medium">
        <color auto="1"/>
      </right>
      <top style="dashDot">
        <color auto="1"/>
      </top>
      <bottom/>
      <diagonal/>
    </border>
    <border>
      <left style="medium">
        <color auto="1"/>
      </left>
      <right/>
      <top style="dashed">
        <color auto="1"/>
      </top>
      <bottom/>
      <diagonal/>
    </border>
    <border>
      <left style="medium">
        <color auto="1"/>
      </left>
      <right/>
      <top/>
      <bottom style="dashed">
        <color auto="1"/>
      </bottom>
      <diagonal/>
    </border>
    <border>
      <left/>
      <right style="thin">
        <color auto="1"/>
      </right>
      <top/>
      <bottom style="thin">
        <color auto="1"/>
      </bottom>
      <diagonal/>
    </border>
    <border>
      <left style="medium">
        <color indexed="64"/>
      </left>
      <right/>
      <top/>
      <bottom style="thin">
        <color indexed="64"/>
      </bottom>
      <diagonal/>
    </border>
    <border>
      <left style="medium">
        <color auto="1"/>
      </left>
      <right/>
      <top style="mediumDashed">
        <color auto="1"/>
      </top>
      <bottom style="mediumDashed">
        <color auto="1"/>
      </bottom>
      <diagonal/>
    </border>
    <border>
      <left/>
      <right/>
      <top style="mediumDashed">
        <color auto="1"/>
      </top>
      <bottom style="mediumDashed">
        <color auto="1"/>
      </bottom>
      <diagonal/>
    </border>
    <border>
      <left/>
      <right style="mediumDashed">
        <color auto="1"/>
      </right>
      <top style="mediumDashed">
        <color auto="1"/>
      </top>
      <bottom style="mediumDashed">
        <color auto="1"/>
      </bottom>
      <diagonal/>
    </border>
    <border>
      <left/>
      <right/>
      <top/>
      <bottom style="mediumDashed">
        <color theme="1" tint="0.499984740745262"/>
      </bottom>
      <diagonal/>
    </border>
    <border>
      <left style="mediumDashed">
        <color rgb="FFC00000"/>
      </left>
      <right style="mediumDashed">
        <color rgb="FFC00000"/>
      </right>
      <top style="mediumDashed">
        <color rgb="FFC00000"/>
      </top>
      <bottom style="mediumDashed">
        <color rgb="FFC00000"/>
      </bottom>
      <diagonal/>
    </border>
    <border>
      <left style="double">
        <color rgb="FF002060"/>
      </left>
      <right/>
      <top style="double">
        <color rgb="FF002060"/>
      </top>
      <bottom/>
      <diagonal/>
    </border>
    <border>
      <left/>
      <right/>
      <top style="double">
        <color rgb="FF002060"/>
      </top>
      <bottom/>
      <diagonal/>
    </border>
    <border>
      <left/>
      <right style="double">
        <color rgb="FF002060"/>
      </right>
      <top style="double">
        <color rgb="FF002060"/>
      </top>
      <bottom/>
      <diagonal/>
    </border>
    <border>
      <left style="double">
        <color rgb="FF002060"/>
      </left>
      <right/>
      <top/>
      <bottom style="double">
        <color rgb="FF002060"/>
      </bottom>
      <diagonal/>
    </border>
    <border>
      <left/>
      <right/>
      <top/>
      <bottom style="double">
        <color rgb="FF002060"/>
      </bottom>
      <diagonal/>
    </border>
    <border>
      <left/>
      <right style="double">
        <color rgb="FF002060"/>
      </right>
      <top/>
      <bottom style="double">
        <color rgb="FF002060"/>
      </bottom>
      <diagonal/>
    </border>
    <border>
      <left style="medium">
        <color auto="1"/>
      </left>
      <right/>
      <top/>
      <bottom style="hair">
        <color auto="1"/>
      </bottom>
      <diagonal/>
    </border>
    <border>
      <left/>
      <right style="medium">
        <color auto="1"/>
      </right>
      <top/>
      <bottom style="hair">
        <color auto="1"/>
      </bottom>
      <diagonal/>
    </border>
    <border>
      <left style="double">
        <color theme="4" tint="-0.24994659260841701"/>
      </left>
      <right/>
      <top style="double">
        <color theme="4" tint="-0.24994659260841701"/>
      </top>
      <bottom/>
      <diagonal/>
    </border>
    <border>
      <left/>
      <right/>
      <top style="double">
        <color theme="4" tint="-0.24994659260841701"/>
      </top>
      <bottom/>
      <diagonal/>
    </border>
    <border>
      <left/>
      <right style="double">
        <color theme="4" tint="-0.24994659260841701"/>
      </right>
      <top style="double">
        <color theme="4" tint="-0.24994659260841701"/>
      </top>
      <bottom/>
      <diagonal/>
    </border>
    <border>
      <left style="double">
        <color theme="4" tint="-0.24994659260841701"/>
      </left>
      <right/>
      <top/>
      <bottom style="double">
        <color theme="4" tint="-0.24994659260841701"/>
      </bottom>
      <diagonal/>
    </border>
    <border>
      <left/>
      <right/>
      <top/>
      <bottom style="double">
        <color theme="4" tint="-0.24994659260841701"/>
      </bottom>
      <diagonal/>
    </border>
    <border>
      <left/>
      <right style="double">
        <color theme="4" tint="-0.24994659260841701"/>
      </right>
      <top/>
      <bottom style="double">
        <color theme="4" tint="-0.24994659260841701"/>
      </bottom>
      <diagonal/>
    </border>
    <border>
      <left/>
      <right style="hair">
        <color indexed="64"/>
      </right>
      <top style="hair">
        <color indexed="64"/>
      </top>
      <bottom/>
      <diagonal/>
    </border>
    <border>
      <left style="hair">
        <color auto="1"/>
      </left>
      <right style="hair">
        <color auto="1"/>
      </right>
      <top style="hair">
        <color auto="1"/>
      </top>
      <bottom/>
      <diagonal/>
    </border>
    <border>
      <left style="hair">
        <color auto="1"/>
      </left>
      <right/>
      <top style="hair">
        <color auto="1"/>
      </top>
      <bottom/>
      <diagonal/>
    </border>
    <border>
      <left/>
      <right style="hair">
        <color auto="1"/>
      </right>
      <top/>
      <bottom/>
      <diagonal/>
    </border>
    <border>
      <left style="hair">
        <color auto="1"/>
      </left>
      <right style="hair">
        <color auto="1"/>
      </right>
      <top/>
      <bottom/>
      <diagonal/>
    </border>
    <border>
      <left/>
      <right style="medium">
        <color auto="1"/>
      </right>
      <top style="hair">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style="hair">
        <color auto="1"/>
      </left>
      <right style="thin">
        <color auto="1"/>
      </right>
      <top/>
      <bottom style="medium">
        <color auto="1"/>
      </bottom>
      <diagonal/>
    </border>
    <border>
      <left/>
      <right style="thin">
        <color auto="1"/>
      </right>
      <top/>
      <bottom style="medium">
        <color auto="1"/>
      </bottom>
      <diagonal/>
    </border>
    <border>
      <left/>
      <right style="hair">
        <color auto="1"/>
      </right>
      <top/>
      <bottom style="medium">
        <color auto="1"/>
      </bottom>
      <diagonal/>
    </border>
    <border>
      <left style="hair">
        <color auto="1"/>
      </left>
      <right style="medium">
        <color auto="1"/>
      </right>
      <top style="hair">
        <color auto="1"/>
      </top>
      <bottom/>
      <diagonal/>
    </border>
    <border>
      <left style="hair">
        <color auto="1"/>
      </left>
      <right style="medium">
        <color auto="1"/>
      </right>
      <top/>
      <bottom/>
      <diagonal/>
    </border>
    <border>
      <left style="medium">
        <color auto="1"/>
      </left>
      <right style="hair">
        <color auto="1"/>
      </right>
      <top style="hair">
        <color auto="1"/>
      </top>
      <bottom/>
      <diagonal/>
    </border>
    <border>
      <left style="medium">
        <color auto="1"/>
      </left>
      <right style="hair">
        <color auto="1"/>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indexed="64"/>
      </right>
      <top style="thin">
        <color auto="1"/>
      </top>
      <bottom/>
      <diagonal/>
    </border>
    <border>
      <left style="thin">
        <color auto="1"/>
      </left>
      <right style="hair">
        <color auto="1"/>
      </right>
      <top/>
      <bottom/>
      <diagonal/>
    </border>
    <border>
      <left style="hair">
        <color auto="1"/>
      </left>
      <right style="thin">
        <color indexed="64"/>
      </right>
      <top/>
      <bottom/>
      <diagonal/>
    </border>
    <border>
      <left/>
      <right style="thin">
        <color indexed="64"/>
      </right>
      <top/>
      <bottom style="hair">
        <color auto="1"/>
      </bottom>
      <diagonal/>
    </border>
    <border>
      <left style="thin">
        <color auto="1"/>
      </left>
      <right/>
      <top style="hair">
        <color auto="1"/>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diagonal/>
    </border>
    <border>
      <left/>
      <right style="mediumDashDot">
        <color auto="1"/>
      </right>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thin">
        <color auto="1"/>
      </left>
      <right/>
      <top style="mediumDashed">
        <color indexed="64"/>
      </top>
      <bottom/>
      <diagonal/>
    </border>
    <border>
      <left/>
      <right style="thin">
        <color indexed="64"/>
      </right>
      <top style="mediumDashed">
        <color indexed="64"/>
      </top>
      <bottom/>
      <diagonal/>
    </border>
    <border>
      <left style="thin">
        <color auto="1"/>
      </left>
      <right/>
      <top/>
      <bottom style="hair">
        <color auto="1"/>
      </bottom>
      <diagonal/>
    </border>
    <border>
      <left style="thin">
        <color auto="1"/>
      </left>
      <right/>
      <top style="hair">
        <color auto="1"/>
      </top>
      <bottom/>
      <diagonal/>
    </border>
    <border>
      <left style="thin">
        <color auto="1"/>
      </left>
      <right style="hair">
        <color auto="1"/>
      </right>
      <top style="hair">
        <color auto="1"/>
      </top>
      <bottom/>
      <diagonal/>
    </border>
    <border>
      <left style="hair">
        <color auto="1"/>
      </left>
      <right style="thin">
        <color indexed="64"/>
      </right>
      <top style="hair">
        <color auto="1"/>
      </top>
      <bottom/>
      <diagonal/>
    </border>
    <border>
      <left/>
      <right style="thin">
        <color auto="1"/>
      </right>
      <top style="hair">
        <color auto="1"/>
      </top>
      <bottom/>
      <diagonal/>
    </border>
    <border>
      <left/>
      <right/>
      <top style="thin">
        <color rgb="FF7030A0"/>
      </top>
      <bottom/>
      <diagonal/>
    </border>
    <border>
      <left style="thin">
        <color rgb="FF7030A0"/>
      </left>
      <right style="thin">
        <color rgb="FF7030A0"/>
      </right>
      <top style="thin">
        <color rgb="FF7030A0"/>
      </top>
      <bottom/>
      <diagonal/>
    </border>
    <border>
      <left/>
      <right style="thin">
        <color rgb="FF7030A0"/>
      </right>
      <top/>
      <bottom/>
      <diagonal/>
    </border>
    <border>
      <left style="thin">
        <color rgb="FF7030A0"/>
      </left>
      <right style="thin">
        <color rgb="FF7030A0"/>
      </right>
      <top/>
      <bottom/>
      <diagonal/>
    </border>
    <border>
      <left/>
      <right style="thin">
        <color rgb="FF7030A0"/>
      </right>
      <top/>
      <bottom style="thin">
        <color auto="1"/>
      </bottom>
      <diagonal/>
    </border>
    <border>
      <left style="thin">
        <color rgb="FF7030A0"/>
      </left>
      <right/>
      <top/>
      <bottom/>
      <diagonal/>
    </border>
    <border>
      <left/>
      <right/>
      <top/>
      <bottom style="medium">
        <color theme="0" tint="-0.499984740745262"/>
      </bottom>
      <diagonal/>
    </border>
    <border>
      <left/>
      <right style="thin">
        <color rgb="FF7030A0"/>
      </right>
      <top/>
      <bottom style="thin">
        <color rgb="FF7030A0"/>
      </bottom>
      <diagonal/>
    </border>
    <border>
      <left style="thin">
        <color rgb="FF7030A0"/>
      </left>
      <right/>
      <top/>
      <bottom style="thin">
        <color rgb="FF7030A0"/>
      </bottom>
      <diagonal/>
    </border>
    <border>
      <left/>
      <right/>
      <top/>
      <bottom style="thin">
        <color rgb="FF7030A0"/>
      </bottom>
      <diagonal/>
    </border>
    <border>
      <left style="thin">
        <color rgb="FF7030A0"/>
      </left>
      <right style="thin">
        <color rgb="FF7030A0"/>
      </right>
      <top/>
      <bottom style="thin">
        <color rgb="FF7030A0"/>
      </bottom>
      <diagonal/>
    </border>
    <border>
      <left style="medium">
        <color auto="1"/>
      </left>
      <right/>
      <top style="thin">
        <color theme="1" tint="0.499984740745262"/>
      </top>
      <bottom/>
      <diagonal/>
    </border>
    <border>
      <left/>
      <right/>
      <top style="thin">
        <color theme="1" tint="0.499984740745262"/>
      </top>
      <bottom/>
      <diagonal/>
    </border>
    <border>
      <left/>
      <right style="medium">
        <color auto="1"/>
      </right>
      <top style="thin">
        <color theme="1" tint="0.499984740745262"/>
      </top>
      <bottom/>
      <diagonal/>
    </border>
    <border>
      <left/>
      <right style="hair">
        <color auto="1"/>
      </right>
      <top style="thin">
        <color indexed="64"/>
      </top>
      <bottom/>
      <diagonal/>
    </border>
    <border>
      <left style="hair">
        <color auto="1"/>
      </left>
      <right style="medium">
        <color auto="1"/>
      </right>
      <top style="thin">
        <color auto="1"/>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auto="1"/>
      </left>
      <right/>
      <top style="hair">
        <color auto="1"/>
      </top>
      <bottom style="thin">
        <color indexed="64"/>
      </bottom>
      <diagonal/>
    </border>
    <border>
      <left/>
      <right style="medium">
        <color auto="1"/>
      </right>
      <top style="hair">
        <color auto="1"/>
      </top>
      <bottom style="thin">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indexed="64"/>
      </bottom>
      <diagonal/>
    </border>
    <border>
      <left/>
      <right/>
      <top style="hair">
        <color auto="1"/>
      </top>
      <bottom style="hair">
        <color auto="1"/>
      </bottom>
      <diagonal/>
    </border>
    <border>
      <left style="hair">
        <color auto="1"/>
      </left>
      <right style="medium">
        <color auto="1"/>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medium">
        <color auto="1"/>
      </left>
      <right style="hair">
        <color indexed="64"/>
      </right>
      <top/>
      <bottom style="hair">
        <color auto="1"/>
      </bottom>
      <diagonal/>
    </border>
    <border>
      <left style="hair">
        <color indexed="64"/>
      </left>
      <right/>
      <top style="hair">
        <color indexed="64"/>
      </top>
      <bottom style="hair">
        <color indexed="64"/>
      </bottom>
      <diagonal/>
    </border>
    <border>
      <left/>
      <right style="medium">
        <color auto="1"/>
      </right>
      <top style="hair">
        <color auto="1"/>
      </top>
      <bottom style="hair">
        <color auto="1"/>
      </bottom>
      <diagonal/>
    </border>
    <border>
      <left/>
      <right style="hair">
        <color auto="1"/>
      </right>
      <top/>
      <bottom style="hair">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hair">
        <color auto="1"/>
      </right>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hair">
        <color auto="1"/>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right style="mediumDashed">
        <color indexed="64"/>
      </right>
      <top style="thin">
        <color indexed="64"/>
      </top>
      <bottom/>
      <diagonal/>
    </border>
  </borders>
  <cellStyleXfs count="13">
    <xf numFmtId="0" fontId="0" fillId="0" borderId="0"/>
    <xf numFmtId="0" fontId="3" fillId="0" borderId="0"/>
    <xf numFmtId="0" fontId="3" fillId="0" borderId="0"/>
    <xf numFmtId="0" fontId="3" fillId="0" borderId="0"/>
    <xf numFmtId="0" fontId="34" fillId="0" borderId="0"/>
    <xf numFmtId="0" fontId="45" fillId="0" borderId="0" applyNumberFormat="0" applyFill="0" applyBorder="0" applyAlignment="0" applyProtection="0"/>
    <xf numFmtId="0" fontId="1" fillId="0" borderId="0"/>
    <xf numFmtId="0" fontId="12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70" fillId="0" borderId="0" applyNumberFormat="0" applyFill="0" applyBorder="0" applyAlignment="0" applyProtection="0"/>
    <xf numFmtId="0" fontId="1" fillId="0" borderId="0"/>
    <xf numFmtId="0" fontId="1" fillId="0" borderId="0"/>
    <xf numFmtId="0" fontId="40" fillId="0" borderId="0"/>
  </cellStyleXfs>
  <cellXfs count="4177">
    <xf numFmtId="0" fontId="0" fillId="0" borderId="0" xfId="0"/>
    <xf numFmtId="0" fontId="6" fillId="2" borderId="2" xfId="0" applyFont="1" applyFill="1" applyBorder="1" applyAlignment="1">
      <alignment vertical="center"/>
    </xf>
    <xf numFmtId="0" fontId="0" fillId="2" borderId="0" xfId="0" applyFill="1"/>
    <xf numFmtId="0" fontId="5" fillId="2" borderId="0" xfId="0" applyFont="1" applyFill="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12" fillId="2" borderId="0" xfId="0" applyFont="1" applyFill="1" applyAlignment="1">
      <alignment vertical="center"/>
    </xf>
    <xf numFmtId="0" fontId="18" fillId="2" borderId="0" xfId="3" applyFont="1" applyFill="1" applyBorder="1" applyAlignment="1" applyProtection="1">
      <alignment horizontal="left" vertical="center"/>
      <protection hidden="1"/>
    </xf>
    <xf numFmtId="0" fontId="0" fillId="2" borderId="0" xfId="0" applyFill="1" applyBorder="1" applyAlignment="1">
      <alignment vertical="center"/>
    </xf>
    <xf numFmtId="165" fontId="26" fillId="0" borderId="0" xfId="1" applyNumberFormat="1" applyFont="1" applyFill="1" applyBorder="1" applyAlignment="1" applyProtection="1">
      <alignment horizontal="right" vertical="center"/>
      <protection locked="0"/>
    </xf>
    <xf numFmtId="164" fontId="27" fillId="0" borderId="0" xfId="1" applyNumberFormat="1" applyFont="1" applyFill="1" applyBorder="1" applyAlignment="1">
      <alignment horizontal="center" vertical="center"/>
    </xf>
    <xf numFmtId="164" fontId="27" fillId="0" borderId="0" xfId="3" applyNumberFormat="1" applyFont="1" applyFill="1" applyBorder="1" applyAlignment="1" applyProtection="1">
      <alignment horizontal="center" vertical="center"/>
      <protection hidden="1"/>
    </xf>
    <xf numFmtId="0" fontId="1" fillId="3" borderId="0" xfId="0" applyFont="1" applyFill="1" applyBorder="1"/>
    <xf numFmtId="0" fontId="0" fillId="3" borderId="0" xfId="0" applyFill="1" applyBorder="1"/>
    <xf numFmtId="0" fontId="2" fillId="2" borderId="0" xfId="0" applyFont="1" applyFill="1" applyBorder="1"/>
    <xf numFmtId="0" fontId="0" fillId="2" borderId="0" xfId="0" applyFont="1" applyFill="1" applyBorder="1"/>
    <xf numFmtId="0" fontId="0" fillId="2" borderId="0" xfId="0" applyFont="1" applyFill="1" applyBorder="1" applyAlignment="1">
      <alignment vertical="center"/>
    </xf>
    <xf numFmtId="0" fontId="19" fillId="2" borderId="0" xfId="0" applyFont="1" applyFill="1" applyBorder="1" applyAlignment="1">
      <alignment vertical="center"/>
    </xf>
    <xf numFmtId="0" fontId="19" fillId="2" borderId="21" xfId="0" applyFont="1" applyFill="1" applyBorder="1" applyAlignment="1">
      <alignment vertical="center"/>
    </xf>
    <xf numFmtId="0" fontId="18" fillId="2" borderId="0" xfId="3" applyFont="1" applyFill="1" applyBorder="1" applyAlignment="1" applyProtection="1">
      <alignment vertical="center" wrapText="1"/>
      <protection hidden="1"/>
    </xf>
    <xf numFmtId="0" fontId="18" fillId="2" borderId="11" xfId="3" applyFont="1" applyFill="1" applyBorder="1" applyAlignment="1" applyProtection="1">
      <alignment vertical="center" wrapText="1"/>
      <protection hidden="1"/>
    </xf>
    <xf numFmtId="2" fontId="18" fillId="11" borderId="0" xfId="3" applyNumberFormat="1" applyFont="1" applyFill="1" applyBorder="1" applyAlignment="1" applyProtection="1">
      <alignment horizontal="center" vertical="center"/>
      <protection locked="0"/>
    </xf>
    <xf numFmtId="2" fontId="18" fillId="11" borderId="0" xfId="3" applyNumberFormat="1" applyFont="1" applyFill="1" applyBorder="1" applyAlignment="1" applyProtection="1">
      <alignment horizontal="left" vertical="center"/>
      <protection locked="0"/>
    </xf>
    <xf numFmtId="0" fontId="13" fillId="4" borderId="30" xfId="3" applyFont="1" applyFill="1" applyBorder="1" applyAlignment="1">
      <alignment horizontal="center" vertical="center"/>
    </xf>
    <xf numFmtId="0" fontId="52" fillId="2" borderId="0" xfId="3" applyFont="1" applyFill="1" applyBorder="1" applyAlignment="1" applyProtection="1">
      <alignment vertical="center"/>
      <protection hidden="1"/>
    </xf>
    <xf numFmtId="0" fontId="18" fillId="2" borderId="0" xfId="3" applyFont="1" applyFill="1" applyBorder="1" applyAlignment="1" applyProtection="1">
      <alignment vertical="center"/>
      <protection hidden="1"/>
    </xf>
    <xf numFmtId="0" fontId="18" fillId="2" borderId="11" xfId="3" applyFont="1" applyFill="1" applyBorder="1" applyAlignment="1" applyProtection="1">
      <alignment vertical="center"/>
      <protection hidden="1"/>
    </xf>
    <xf numFmtId="0" fontId="55" fillId="0" borderId="0" xfId="0" applyFont="1" applyAlignment="1">
      <alignment vertical="top"/>
    </xf>
    <xf numFmtId="0" fontId="17" fillId="2" borderId="13" xfId="3" applyFont="1" applyFill="1" applyBorder="1" applyAlignment="1">
      <alignment horizontal="center" vertical="center"/>
    </xf>
    <xf numFmtId="0" fontId="49" fillId="2" borderId="17" xfId="1" applyNumberFormat="1" applyFont="1" applyFill="1" applyBorder="1" applyAlignment="1">
      <alignment horizontal="center" vertical="center" wrapText="1"/>
    </xf>
    <xf numFmtId="0" fontId="68" fillId="3" borderId="12" xfId="0" applyFont="1" applyFill="1" applyBorder="1"/>
    <xf numFmtId="0" fontId="52" fillId="3" borderId="0" xfId="3" applyFont="1" applyFill="1" applyBorder="1" applyAlignment="1" applyProtection="1">
      <alignment horizontal="right" vertical="center"/>
      <protection hidden="1"/>
    </xf>
    <xf numFmtId="165" fontId="69" fillId="15" borderId="0" xfId="1" applyNumberFormat="1" applyFont="1" applyFill="1" applyBorder="1" applyAlignment="1" applyProtection="1">
      <alignment horizontal="center" vertical="center"/>
      <protection locked="0"/>
    </xf>
    <xf numFmtId="166" fontId="70" fillId="16" borderId="12" xfId="3" applyNumberFormat="1" applyFont="1" applyFill="1" applyBorder="1" applyAlignment="1" applyProtection="1">
      <alignment horizontal="center" vertical="center"/>
      <protection hidden="1"/>
    </xf>
    <xf numFmtId="0" fontId="31" fillId="3" borderId="0" xfId="0" applyFont="1" applyFill="1" applyBorder="1" applyAlignment="1">
      <alignment vertical="center"/>
    </xf>
    <xf numFmtId="0" fontId="0" fillId="3" borderId="0" xfId="0" applyFill="1" applyBorder="1" applyAlignment="1"/>
    <xf numFmtId="0" fontId="71" fillId="2" borderId="12" xfId="0" applyFont="1" applyFill="1" applyBorder="1" applyAlignment="1">
      <alignment vertical="center"/>
    </xf>
    <xf numFmtId="0" fontId="47" fillId="2" borderId="0" xfId="0" applyFont="1" applyFill="1" applyBorder="1" applyAlignment="1">
      <alignment vertical="center"/>
    </xf>
    <xf numFmtId="0" fontId="72" fillId="14" borderId="11" xfId="1" applyFont="1" applyFill="1" applyBorder="1" applyAlignment="1" applyProtection="1">
      <alignment horizontal="center" vertical="center"/>
      <protection locked="0"/>
    </xf>
    <xf numFmtId="165" fontId="33" fillId="3" borderId="0" xfId="0" applyNumberFormat="1" applyFont="1" applyFill="1" applyBorder="1" applyAlignment="1">
      <alignment horizontal="center"/>
    </xf>
    <xf numFmtId="0" fontId="23" fillId="13" borderId="0" xfId="4" applyNumberFormat="1" applyFont="1" applyFill="1" applyBorder="1" applyAlignment="1">
      <alignment vertical="center"/>
    </xf>
    <xf numFmtId="0" fontId="61" fillId="2" borderId="0" xfId="3" applyFont="1" applyFill="1" applyBorder="1" applyAlignment="1" applyProtection="1">
      <alignment wrapText="1"/>
      <protection hidden="1"/>
    </xf>
    <xf numFmtId="0" fontId="60" fillId="2" borderId="0" xfId="0" applyFont="1" applyFill="1" applyBorder="1" applyAlignment="1">
      <alignment vertical="center" wrapText="1"/>
    </xf>
    <xf numFmtId="3" fontId="78" fillId="15" borderId="0" xfId="1" applyNumberFormat="1" applyFont="1" applyFill="1" applyBorder="1" applyAlignment="1" applyProtection="1">
      <alignment horizontal="center" vertical="center"/>
      <protection locked="0"/>
    </xf>
    <xf numFmtId="0" fontId="65" fillId="2" borderId="11" xfId="3" applyFont="1" applyFill="1" applyBorder="1" applyAlignment="1">
      <alignment horizontal="center" vertical="center"/>
    </xf>
    <xf numFmtId="165" fontId="25" fillId="9" borderId="11" xfId="3" applyNumberFormat="1" applyFont="1" applyFill="1" applyBorder="1" applyAlignment="1" applyProtection="1">
      <alignment horizontal="center" vertical="center"/>
      <protection hidden="1"/>
    </xf>
    <xf numFmtId="165" fontId="33" fillId="3" borderId="11" xfId="0" applyNumberFormat="1" applyFont="1" applyFill="1" applyBorder="1" applyAlignment="1">
      <alignment horizontal="center"/>
    </xf>
    <xf numFmtId="0" fontId="0" fillId="0" borderId="0" xfId="0" applyBorder="1"/>
    <xf numFmtId="0" fontId="75" fillId="2" borderId="11" xfId="3" applyFont="1" applyFill="1" applyBorder="1" applyAlignment="1">
      <alignment horizontal="center" vertical="center"/>
    </xf>
    <xf numFmtId="0" fontId="0" fillId="2" borderId="0" xfId="0" applyFill="1" applyBorder="1"/>
    <xf numFmtId="0" fontId="76" fillId="2" borderId="0" xfId="0" applyFont="1" applyFill="1" applyBorder="1" applyAlignment="1">
      <alignment horizontal="right" vertical="center"/>
    </xf>
    <xf numFmtId="165" fontId="33" fillId="3" borderId="11" xfId="0" applyNumberFormat="1" applyFont="1" applyFill="1" applyBorder="1" applyAlignment="1">
      <alignment horizontal="center" vertical="center"/>
    </xf>
    <xf numFmtId="0" fontId="36" fillId="2" borderId="11" xfId="1" applyFont="1" applyFill="1" applyBorder="1" applyAlignment="1" applyProtection="1">
      <alignment vertical="center"/>
      <protection locked="0"/>
    </xf>
    <xf numFmtId="0" fontId="17" fillId="2" borderId="12" xfId="3" applyFont="1" applyFill="1" applyBorder="1" applyAlignment="1">
      <alignment horizontal="center" vertical="center"/>
    </xf>
    <xf numFmtId="0" fontId="17" fillId="2" borderId="12" xfId="3" applyFont="1" applyFill="1" applyBorder="1" applyAlignment="1">
      <alignment vertical="center"/>
    </xf>
    <xf numFmtId="0" fontId="17" fillId="2" borderId="12" xfId="3" applyFont="1" applyFill="1" applyBorder="1" applyAlignment="1">
      <alignment horizontal="center" vertical="center" wrapText="1"/>
    </xf>
    <xf numFmtId="0" fontId="19" fillId="2" borderId="20" xfId="0" applyFont="1" applyFill="1" applyBorder="1" applyAlignment="1">
      <alignment vertical="center"/>
    </xf>
    <xf numFmtId="0" fontId="61" fillId="2" borderId="0" xfId="3" applyFont="1" applyFill="1" applyBorder="1" applyAlignment="1" applyProtection="1">
      <alignment horizontal="center" vertical="center"/>
      <protection hidden="1"/>
    </xf>
    <xf numFmtId="0" fontId="59" fillId="0" borderId="17" xfId="3" applyFont="1" applyBorder="1" applyProtection="1">
      <protection hidden="1"/>
    </xf>
    <xf numFmtId="0" fontId="71" fillId="2" borderId="0" xfId="0" applyFont="1" applyFill="1" applyBorder="1" applyAlignment="1">
      <alignment vertical="center"/>
    </xf>
    <xf numFmtId="165" fontId="16" fillId="3" borderId="0" xfId="3" applyNumberFormat="1" applyFont="1" applyFill="1" applyBorder="1" applyAlignment="1" applyProtection="1">
      <alignment horizontal="center" vertical="center"/>
      <protection hidden="1"/>
    </xf>
    <xf numFmtId="165" fontId="16" fillId="16" borderId="0" xfId="3" applyNumberFormat="1" applyFont="1" applyFill="1" applyBorder="1" applyAlignment="1" applyProtection="1">
      <alignment horizontal="center" vertical="center"/>
      <protection hidden="1"/>
    </xf>
    <xf numFmtId="0" fontId="0" fillId="3" borderId="12" xfId="0" applyFill="1" applyBorder="1"/>
    <xf numFmtId="0" fontId="0" fillId="2" borderId="11" xfId="0" applyFill="1" applyBorder="1"/>
    <xf numFmtId="0" fontId="79" fillId="2" borderId="0" xfId="3" applyFont="1" applyFill="1" applyAlignment="1" applyProtection="1">
      <alignment horizontal="center"/>
      <protection hidden="1"/>
    </xf>
    <xf numFmtId="165" fontId="26" fillId="2" borderId="0" xfId="1" applyNumberFormat="1" applyFont="1" applyFill="1" applyBorder="1" applyAlignment="1" applyProtection="1">
      <alignment horizontal="right" vertical="center"/>
      <protection locked="0"/>
    </xf>
    <xf numFmtId="164" fontId="19" fillId="3" borderId="0" xfId="0" applyNumberFormat="1" applyFont="1" applyFill="1" applyBorder="1" applyAlignment="1">
      <alignment horizontal="center"/>
    </xf>
    <xf numFmtId="0" fontId="0" fillId="3" borderId="0" xfId="0" applyFont="1" applyFill="1" applyBorder="1" applyAlignment="1">
      <alignment horizontal="right"/>
    </xf>
    <xf numFmtId="164" fontId="19" fillId="3" borderId="12" xfId="0" applyNumberFormat="1" applyFont="1" applyFill="1" applyBorder="1" applyAlignment="1">
      <alignment horizontal="center"/>
    </xf>
    <xf numFmtId="165" fontId="53" fillId="3" borderId="0" xfId="0" applyNumberFormat="1" applyFont="1" applyFill="1" applyBorder="1" applyAlignment="1">
      <alignment horizontal="center"/>
    </xf>
    <xf numFmtId="164" fontId="53" fillId="3" borderId="12" xfId="0" applyNumberFormat="1" applyFont="1" applyFill="1" applyBorder="1" applyAlignment="1">
      <alignment horizontal="center"/>
    </xf>
    <xf numFmtId="164" fontId="53" fillId="3" borderId="0" xfId="0" applyNumberFormat="1" applyFont="1" applyFill="1" applyBorder="1" applyAlignment="1">
      <alignment horizontal="center"/>
    </xf>
    <xf numFmtId="165" fontId="19" fillId="3" borderId="0" xfId="0" applyNumberFormat="1" applyFont="1" applyFill="1" applyBorder="1" applyAlignment="1">
      <alignment horizontal="center"/>
    </xf>
    <xf numFmtId="164" fontId="84" fillId="3" borderId="0" xfId="0" applyNumberFormat="1" applyFont="1" applyFill="1" applyBorder="1" applyAlignment="1">
      <alignment horizontal="center"/>
    </xf>
    <xf numFmtId="164" fontId="84" fillId="3" borderId="0" xfId="0" applyNumberFormat="1" applyFont="1" applyFill="1" applyBorder="1" applyAlignment="1">
      <alignment horizontal="center" vertical="center"/>
    </xf>
    <xf numFmtId="165" fontId="26" fillId="3" borderId="27" xfId="1" applyNumberFormat="1" applyFont="1" applyFill="1" applyBorder="1" applyAlignment="1" applyProtection="1">
      <alignment horizontal="right" vertical="center"/>
      <protection locked="0"/>
    </xf>
    <xf numFmtId="165" fontId="26" fillId="3" borderId="28" xfId="1" applyNumberFormat="1" applyFont="1" applyFill="1" applyBorder="1" applyAlignment="1" applyProtection="1">
      <alignment horizontal="right" vertical="center"/>
      <protection locked="0"/>
    </xf>
    <xf numFmtId="165" fontId="26" fillId="3" borderId="33" xfId="1" applyNumberFormat="1" applyFont="1" applyFill="1" applyBorder="1" applyAlignment="1" applyProtection="1">
      <alignment horizontal="right" vertical="center"/>
      <protection locked="0"/>
    </xf>
    <xf numFmtId="164" fontId="0" fillId="3" borderId="12" xfId="0" applyNumberFormat="1" applyFont="1" applyFill="1" applyBorder="1" applyAlignment="1">
      <alignment horizontal="center"/>
    </xf>
    <xf numFmtId="165" fontId="0" fillId="3" borderId="0" xfId="0" applyNumberFormat="1" applyFont="1" applyFill="1" applyBorder="1" applyAlignment="1">
      <alignment horizontal="center"/>
    </xf>
    <xf numFmtId="2" fontId="18" fillId="11" borderId="11" xfId="3" applyNumberFormat="1" applyFont="1" applyFill="1" applyBorder="1" applyAlignment="1" applyProtection="1">
      <alignment horizontal="center" vertical="center"/>
      <protection locked="0"/>
    </xf>
    <xf numFmtId="0" fontId="54" fillId="2" borderId="27" xfId="3" applyFont="1" applyFill="1" applyBorder="1" applyAlignment="1" applyProtection="1">
      <alignment vertical="center" wrapText="1"/>
      <protection hidden="1"/>
    </xf>
    <xf numFmtId="0" fontId="54" fillId="2" borderId="28" xfId="3" applyFont="1" applyFill="1" applyBorder="1" applyAlignment="1" applyProtection="1">
      <alignment vertical="center" wrapText="1"/>
      <protection hidden="1"/>
    </xf>
    <xf numFmtId="0" fontId="14" fillId="2" borderId="12" xfId="3" applyFont="1" applyFill="1" applyBorder="1" applyAlignment="1" applyProtection="1">
      <alignment vertical="center"/>
      <protection hidden="1"/>
    </xf>
    <xf numFmtId="0" fontId="14" fillId="2" borderId="0" xfId="3" applyFont="1" applyFill="1" applyBorder="1" applyAlignment="1" applyProtection="1">
      <alignment vertical="center"/>
      <protection hidden="1"/>
    </xf>
    <xf numFmtId="0" fontId="14" fillId="2" borderId="11" xfId="3" applyFont="1" applyFill="1" applyBorder="1" applyAlignment="1" applyProtection="1">
      <alignment vertical="center"/>
      <protection hidden="1"/>
    </xf>
    <xf numFmtId="0" fontId="0" fillId="2" borderId="12" xfId="0" applyFill="1" applyBorder="1"/>
    <xf numFmtId="0" fontId="0" fillId="2" borderId="21" xfId="0" applyFill="1" applyBorder="1"/>
    <xf numFmtId="0" fontId="0" fillId="2" borderId="22" xfId="0" applyFill="1" applyBorder="1"/>
    <xf numFmtId="0" fontId="19" fillId="2" borderId="0" xfId="0" applyFont="1" applyFill="1" applyBorder="1" applyAlignment="1">
      <alignment horizontal="center" vertical="center" wrapText="1"/>
    </xf>
    <xf numFmtId="164" fontId="73" fillId="6" borderId="0" xfId="1" applyNumberFormat="1" applyFont="1" applyFill="1" applyBorder="1" applyAlignment="1">
      <alignment vertical="center"/>
    </xf>
    <xf numFmtId="164" fontId="56" fillId="6" borderId="0" xfId="1" applyNumberFormat="1" applyFont="1" applyFill="1" applyBorder="1" applyAlignment="1">
      <alignment vertical="center"/>
    </xf>
    <xf numFmtId="165" fontId="54" fillId="3" borderId="19" xfId="1" applyNumberFormat="1" applyFont="1" applyFill="1" applyBorder="1" applyAlignment="1" applyProtection="1">
      <alignment vertical="center"/>
      <protection locked="0"/>
    </xf>
    <xf numFmtId="166" fontId="70" fillId="3" borderId="18" xfId="3" applyNumberFormat="1" applyFont="1" applyFill="1" applyBorder="1" applyAlignment="1" applyProtection="1">
      <alignment horizontal="center" vertical="center"/>
      <protection hidden="1"/>
    </xf>
    <xf numFmtId="165" fontId="16" fillId="3" borderId="19" xfId="3" applyNumberFormat="1" applyFont="1" applyFill="1" applyBorder="1" applyAlignment="1" applyProtection="1">
      <alignment horizontal="center" vertical="center"/>
      <protection hidden="1"/>
    </xf>
    <xf numFmtId="3" fontId="78" fillId="3" borderId="19" xfId="1" applyNumberFormat="1" applyFont="1" applyFill="1" applyBorder="1" applyAlignment="1" applyProtection="1">
      <alignment horizontal="center" vertical="center"/>
      <protection locked="0"/>
    </xf>
    <xf numFmtId="164" fontId="60" fillId="3" borderId="19" xfId="1" applyNumberFormat="1" applyFont="1" applyFill="1" applyBorder="1" applyAlignment="1">
      <alignment horizontal="center" vertical="center"/>
    </xf>
    <xf numFmtId="164" fontId="27" fillId="3" borderId="19" xfId="1" applyNumberFormat="1" applyFont="1" applyFill="1" applyBorder="1" applyAlignment="1">
      <alignment horizontal="center" vertical="center"/>
    </xf>
    <xf numFmtId="164" fontId="28" fillId="3" borderId="19" xfId="1" applyNumberFormat="1" applyFont="1" applyFill="1" applyBorder="1" applyAlignment="1">
      <alignment horizontal="center" vertical="center"/>
    </xf>
    <xf numFmtId="164" fontId="29" fillId="3" borderId="19" xfId="1" applyNumberFormat="1" applyFont="1" applyFill="1" applyBorder="1" applyAlignment="1">
      <alignment horizontal="center" vertical="center"/>
    </xf>
    <xf numFmtId="164" fontId="30" fillId="3" borderId="19" xfId="1" applyNumberFormat="1" applyFont="1" applyFill="1" applyBorder="1" applyAlignment="1">
      <alignment horizontal="center" vertical="center"/>
    </xf>
    <xf numFmtId="165" fontId="69" fillId="3" borderId="19" xfId="1" applyNumberFormat="1" applyFont="1" applyFill="1" applyBorder="1" applyAlignment="1" applyProtection="1">
      <alignment horizontal="center" vertical="center"/>
      <protection locked="0"/>
    </xf>
    <xf numFmtId="165" fontId="25" fillId="3" borderId="32" xfId="3" applyNumberFormat="1" applyFont="1" applyFill="1" applyBorder="1" applyAlignment="1" applyProtection="1">
      <alignment horizontal="center" vertical="center"/>
      <protection hidden="1"/>
    </xf>
    <xf numFmtId="0" fontId="53" fillId="2" borderId="12" xfId="0" applyFont="1" applyFill="1" applyBorder="1" applyAlignment="1">
      <alignment vertical="center" wrapText="1"/>
    </xf>
    <xf numFmtId="0" fontId="53" fillId="2" borderId="0" xfId="0" applyFont="1" applyFill="1" applyBorder="1" applyAlignment="1">
      <alignment vertical="center" wrapText="1"/>
    </xf>
    <xf numFmtId="0" fontId="53" fillId="2" borderId="12" xfId="0" applyFont="1" applyFill="1" applyBorder="1" applyAlignment="1">
      <alignment vertical="center"/>
    </xf>
    <xf numFmtId="0" fontId="53" fillId="2" borderId="0" xfId="0" applyFont="1" applyFill="1" applyBorder="1" applyAlignment="1">
      <alignment vertical="center"/>
    </xf>
    <xf numFmtId="0" fontId="51" fillId="2" borderId="12" xfId="0" applyFont="1" applyFill="1" applyBorder="1" applyAlignment="1">
      <alignment vertical="center"/>
    </xf>
    <xf numFmtId="0" fontId="86" fillId="2" borderId="0" xfId="0" applyFont="1" applyFill="1" applyBorder="1" applyAlignment="1">
      <alignment vertical="center"/>
    </xf>
    <xf numFmtId="0" fontId="45" fillId="0" borderId="0" xfId="5"/>
    <xf numFmtId="0" fontId="0" fillId="2" borderId="0" xfId="0" applyFill="1" applyBorder="1" applyAlignment="1"/>
    <xf numFmtId="0" fontId="0" fillId="0" borderId="0" xfId="0" applyAlignment="1"/>
    <xf numFmtId="0" fontId="87" fillId="2" borderId="0" xfId="3" applyFont="1" applyFill="1" applyBorder="1" applyAlignment="1" applyProtection="1">
      <alignment horizontal="left" vertical="center"/>
      <protection hidden="1"/>
    </xf>
    <xf numFmtId="164" fontId="69" fillId="6" borderId="0" xfId="1" applyNumberFormat="1" applyFont="1" applyFill="1" applyBorder="1" applyAlignment="1">
      <alignment horizontal="center" vertical="center"/>
    </xf>
    <xf numFmtId="0" fontId="18" fillId="2" borderId="0" xfId="3" applyFont="1" applyFill="1" applyBorder="1" applyAlignment="1" applyProtection="1">
      <alignment horizontal="right" vertical="center"/>
      <protection hidden="1"/>
    </xf>
    <xf numFmtId="164" fontId="88" fillId="3" borderId="0" xfId="1" applyNumberFormat="1" applyFont="1" applyFill="1" applyBorder="1" applyAlignment="1">
      <alignment horizontal="center" vertical="center"/>
    </xf>
    <xf numFmtId="164" fontId="54" fillId="2" borderId="0" xfId="1" applyNumberFormat="1" applyFont="1" applyFill="1" applyBorder="1" applyAlignment="1">
      <alignment horizontal="center" vertical="center"/>
    </xf>
    <xf numFmtId="164" fontId="28" fillId="6" borderId="0" xfId="0" applyNumberFormat="1" applyFont="1" applyFill="1" applyBorder="1" applyAlignment="1">
      <alignment horizontal="center"/>
    </xf>
    <xf numFmtId="0" fontId="0" fillId="2" borderId="0" xfId="0" applyFill="1" applyAlignment="1">
      <alignment vertical="center"/>
    </xf>
    <xf numFmtId="1" fontId="28" fillId="2" borderId="0" xfId="0" applyNumberFormat="1" applyFont="1" applyFill="1" applyBorder="1" applyAlignment="1">
      <alignment horizontal="center" vertical="center"/>
    </xf>
    <xf numFmtId="1" fontId="90" fillId="3" borderId="0" xfId="0" applyNumberFormat="1" applyFont="1" applyFill="1" applyBorder="1" applyAlignment="1">
      <alignment horizontal="center" vertical="center"/>
    </xf>
    <xf numFmtId="169" fontId="65" fillId="2" borderId="0" xfId="0" applyNumberFormat="1" applyFont="1" applyFill="1" applyBorder="1" applyAlignment="1">
      <alignment horizontal="center" vertical="center"/>
    </xf>
    <xf numFmtId="0" fontId="91" fillId="2" borderId="0" xfId="0" applyFont="1" applyFill="1" applyBorder="1" applyAlignment="1">
      <alignment horizontal="right"/>
    </xf>
    <xf numFmtId="167" fontId="90" fillId="3" borderId="12" xfId="0" applyNumberFormat="1" applyFont="1" applyFill="1" applyBorder="1" applyAlignment="1">
      <alignment horizontal="center" vertical="center"/>
    </xf>
    <xf numFmtId="0" fontId="92" fillId="2" borderId="12" xfId="0" applyFont="1" applyFill="1" applyBorder="1" applyAlignment="1">
      <alignment horizontal="center" vertical="center" wrapText="1"/>
    </xf>
    <xf numFmtId="0" fontId="94" fillId="2" borderId="12" xfId="3" applyFont="1" applyFill="1" applyBorder="1" applyAlignment="1">
      <alignment horizontal="center" vertical="center"/>
    </xf>
    <xf numFmtId="0" fontId="93" fillId="2" borderId="0" xfId="3" applyFont="1" applyFill="1" applyBorder="1" applyAlignment="1">
      <alignment horizontal="center" vertical="center"/>
    </xf>
    <xf numFmtId="0" fontId="85" fillId="2" borderId="0" xfId="3" applyFont="1" applyFill="1" applyBorder="1" applyAlignment="1" applyProtection="1">
      <alignment horizontal="right" vertical="center"/>
      <protection hidden="1"/>
    </xf>
    <xf numFmtId="1" fontId="85" fillId="6" borderId="11" xfId="0" applyNumberFormat="1" applyFont="1" applyFill="1" applyBorder="1" applyAlignment="1">
      <alignment horizontal="center" vertical="center"/>
    </xf>
    <xf numFmtId="164" fontId="82" fillId="2" borderId="11" xfId="0" applyNumberFormat="1" applyFont="1" applyFill="1" applyBorder="1" applyAlignment="1">
      <alignment horizontal="center"/>
    </xf>
    <xf numFmtId="164" fontId="54" fillId="2" borderId="11" xfId="0" applyNumberFormat="1" applyFont="1" applyFill="1" applyBorder="1" applyAlignment="1">
      <alignment horizontal="center"/>
    </xf>
    <xf numFmtId="0" fontId="85" fillId="0" borderId="0" xfId="0" applyFont="1" applyBorder="1" applyAlignment="1">
      <alignment horizontal="right"/>
    </xf>
    <xf numFmtId="164" fontId="61" fillId="6" borderId="0" xfId="1" applyNumberFormat="1" applyFont="1" applyFill="1" applyBorder="1" applyAlignment="1">
      <alignment horizontal="center" vertical="center"/>
    </xf>
    <xf numFmtId="2" fontId="69" fillId="11" borderId="0" xfId="3" applyNumberFormat="1" applyFont="1" applyFill="1" applyBorder="1" applyAlignment="1" applyProtection="1">
      <alignment horizontal="right" vertical="center"/>
      <protection locked="0"/>
    </xf>
    <xf numFmtId="164" fontId="77" fillId="3" borderId="0" xfId="1" applyNumberFormat="1" applyFont="1" applyFill="1" applyBorder="1" applyAlignment="1">
      <alignment horizontal="center" vertical="center"/>
    </xf>
    <xf numFmtId="1" fontId="54" fillId="11" borderId="0" xfId="3" applyNumberFormat="1" applyFont="1" applyFill="1" applyBorder="1" applyAlignment="1" applyProtection="1">
      <alignment horizontal="right" vertical="center"/>
      <protection locked="0"/>
    </xf>
    <xf numFmtId="2" fontId="54" fillId="11" borderId="0" xfId="3" applyNumberFormat="1" applyFont="1" applyFill="1" applyBorder="1" applyAlignment="1" applyProtection="1">
      <alignment horizontal="left" vertical="center"/>
      <protection locked="0"/>
    </xf>
    <xf numFmtId="0" fontId="54" fillId="2" borderId="28" xfId="3" applyFont="1" applyFill="1" applyBorder="1" applyAlignment="1" applyProtection="1">
      <alignment wrapText="1"/>
      <protection hidden="1"/>
    </xf>
    <xf numFmtId="164" fontId="53" fillId="2" borderId="28" xfId="0" applyNumberFormat="1" applyFont="1" applyFill="1" applyBorder="1" applyAlignment="1"/>
    <xf numFmtId="0" fontId="95" fillId="2" borderId="28" xfId="3" applyFont="1" applyFill="1" applyBorder="1" applyAlignment="1" applyProtection="1">
      <alignment horizontal="right"/>
      <protection hidden="1"/>
    </xf>
    <xf numFmtId="0" fontId="85" fillId="0" borderId="16" xfId="3" applyFont="1" applyBorder="1" applyProtection="1">
      <protection hidden="1"/>
    </xf>
    <xf numFmtId="170" fontId="33" fillId="2" borderId="28" xfId="0" applyNumberFormat="1" applyFont="1" applyFill="1" applyBorder="1" applyAlignment="1">
      <alignment vertical="center"/>
    </xf>
    <xf numFmtId="170" fontId="33" fillId="2" borderId="33" xfId="0" applyNumberFormat="1" applyFont="1" applyFill="1" applyBorder="1" applyAlignment="1">
      <alignment vertical="center"/>
    </xf>
    <xf numFmtId="0" fontId="96" fillId="2" borderId="28" xfId="3" applyFont="1" applyFill="1" applyBorder="1" applyAlignment="1" applyProtection="1">
      <alignment vertical="center"/>
      <protection hidden="1"/>
    </xf>
    <xf numFmtId="0" fontId="57" fillId="2" borderId="0" xfId="0" applyFont="1" applyFill="1" applyBorder="1" applyAlignment="1">
      <alignment horizontal="right" vertical="center"/>
    </xf>
    <xf numFmtId="0" fontId="32" fillId="2" borderId="0" xfId="0" applyFont="1" applyFill="1" applyBorder="1" applyAlignment="1">
      <alignment horizontal="right" vertical="center"/>
    </xf>
    <xf numFmtId="0" fontId="61" fillId="2" borderId="0" xfId="3" applyFont="1" applyFill="1" applyBorder="1" applyAlignment="1" applyProtection="1">
      <alignment horizontal="right"/>
      <protection hidden="1"/>
    </xf>
    <xf numFmtId="0" fontId="21" fillId="8" borderId="0" xfId="3" applyFont="1" applyFill="1" applyBorder="1" applyAlignment="1" applyProtection="1">
      <alignment vertical="center"/>
      <protection hidden="1"/>
    </xf>
    <xf numFmtId="0" fontId="22" fillId="10" borderId="0" xfId="3" applyFont="1" applyFill="1" applyBorder="1" applyAlignment="1" applyProtection="1">
      <alignment vertical="center"/>
      <protection hidden="1"/>
    </xf>
    <xf numFmtId="0" fontId="72" fillId="14" borderId="0" xfId="1" applyFont="1" applyFill="1" applyBorder="1" applyAlignment="1" applyProtection="1">
      <alignment horizontal="center" vertical="center"/>
      <protection locked="0"/>
    </xf>
    <xf numFmtId="0" fontId="67" fillId="2" borderId="12" xfId="3" applyFont="1" applyFill="1" applyBorder="1" applyAlignment="1">
      <alignment horizontal="center" vertical="center"/>
    </xf>
    <xf numFmtId="165" fontId="69" fillId="2" borderId="0" xfId="1" applyNumberFormat="1" applyFont="1" applyFill="1" applyBorder="1" applyAlignment="1" applyProtection="1">
      <alignment horizontal="center" vertical="center"/>
      <protection locked="0"/>
    </xf>
    <xf numFmtId="0" fontId="64" fillId="2" borderId="0" xfId="0" applyFont="1" applyFill="1" applyBorder="1" applyAlignment="1">
      <alignment horizontal="right"/>
    </xf>
    <xf numFmtId="0" fontId="17" fillId="2" borderId="12" xfId="3" applyFont="1" applyFill="1" applyBorder="1" applyAlignment="1">
      <alignment horizontal="center" vertical="center" wrapText="1"/>
    </xf>
    <xf numFmtId="0" fontId="17" fillId="2" borderId="13" xfId="3" applyFont="1" applyFill="1" applyBorder="1" applyAlignment="1">
      <alignment horizontal="center" vertical="center"/>
    </xf>
    <xf numFmtId="0" fontId="0" fillId="0" borderId="0" xfId="0" applyBorder="1" applyAlignment="1">
      <alignment horizontal="right"/>
    </xf>
    <xf numFmtId="2" fontId="97" fillId="0" borderId="0" xfId="1" applyNumberFormat="1" applyFont="1" applyFill="1" applyBorder="1" applyAlignment="1" applyProtection="1">
      <alignment vertical="center"/>
      <protection locked="0"/>
    </xf>
    <xf numFmtId="2" fontId="4" fillId="0" borderId="0" xfId="1" applyNumberFormat="1" applyFont="1" applyFill="1" applyBorder="1" applyAlignment="1" applyProtection="1">
      <alignment vertical="center"/>
      <protection locked="0"/>
    </xf>
    <xf numFmtId="0" fontId="40" fillId="0" borderId="0" xfId="1" applyFont="1" applyFill="1" applyBorder="1" applyAlignment="1" applyProtection="1">
      <alignment vertical="center"/>
      <protection locked="0"/>
    </xf>
    <xf numFmtId="0" fontId="40" fillId="0" borderId="0" xfId="1" applyFont="1" applyFill="1" applyBorder="1" applyAlignment="1">
      <alignment vertical="center"/>
    </xf>
    <xf numFmtId="0" fontId="98" fillId="2" borderId="0" xfId="0" applyFont="1" applyFill="1"/>
    <xf numFmtId="0" fontId="98" fillId="0" borderId="0" xfId="0" applyFont="1"/>
    <xf numFmtId="0" fontId="100" fillId="2" borderId="0" xfId="2" applyFont="1" applyFill="1" applyBorder="1" applyAlignment="1" applyProtection="1">
      <alignment vertical="center"/>
      <protection hidden="1"/>
    </xf>
    <xf numFmtId="166" fontId="99" fillId="2" borderId="0" xfId="2" applyNumberFormat="1" applyFont="1" applyFill="1" applyBorder="1" applyAlignment="1" applyProtection="1">
      <alignment horizontal="center" vertical="center"/>
      <protection hidden="1"/>
    </xf>
    <xf numFmtId="168" fontId="82" fillId="2" borderId="0" xfId="2" applyNumberFormat="1" applyFont="1" applyFill="1" applyBorder="1" applyAlignment="1" applyProtection="1">
      <alignment horizontal="left" vertical="center"/>
      <protection hidden="1"/>
    </xf>
    <xf numFmtId="0" fontId="100" fillId="2" borderId="35" xfId="2" applyFont="1" applyFill="1" applyBorder="1" applyAlignment="1" applyProtection="1">
      <alignment vertical="center"/>
      <protection hidden="1"/>
    </xf>
    <xf numFmtId="0" fontId="3" fillId="2" borderId="35" xfId="2" applyFill="1" applyBorder="1" applyAlignment="1" applyProtection="1">
      <alignment vertical="center"/>
      <protection hidden="1"/>
    </xf>
    <xf numFmtId="0" fontId="105" fillId="2" borderId="0" xfId="2" applyFont="1" applyFill="1" applyBorder="1" applyAlignment="1" applyProtection="1">
      <alignment horizontal="left" vertical="center"/>
      <protection hidden="1"/>
    </xf>
    <xf numFmtId="168" fontId="100" fillId="2" borderId="0" xfId="2" applyNumberFormat="1" applyFont="1" applyFill="1" applyBorder="1" applyAlignment="1" applyProtection="1">
      <alignment horizontal="left" vertical="center"/>
      <protection hidden="1"/>
    </xf>
    <xf numFmtId="0" fontId="3" fillId="2" borderId="0" xfId="2" applyFill="1" applyBorder="1" applyAlignment="1" applyProtection="1">
      <alignment vertical="center"/>
      <protection hidden="1"/>
    </xf>
    <xf numFmtId="0" fontId="100" fillId="2" borderId="0" xfId="2" applyFont="1" applyFill="1" applyBorder="1" applyAlignment="1" applyProtection="1">
      <alignment horizontal="left" vertical="center"/>
      <protection hidden="1"/>
    </xf>
    <xf numFmtId="166" fontId="100" fillId="2" borderId="0" xfId="2" applyNumberFormat="1" applyFont="1" applyFill="1" applyBorder="1" applyAlignment="1" applyProtection="1">
      <alignment horizontal="left" vertical="center"/>
      <protection hidden="1"/>
    </xf>
    <xf numFmtId="0" fontId="82" fillId="2" borderId="0" xfId="2" applyFont="1" applyFill="1" applyBorder="1" applyAlignment="1" applyProtection="1">
      <alignment horizontal="left" vertical="center"/>
      <protection hidden="1"/>
    </xf>
    <xf numFmtId="168" fontId="100" fillId="2" borderId="0" xfId="2" applyNumberFormat="1" applyFont="1" applyFill="1" applyBorder="1" applyAlignment="1" applyProtection="1">
      <alignment horizontal="center" vertical="center"/>
      <protection hidden="1"/>
    </xf>
    <xf numFmtId="0" fontId="105" fillId="2" borderId="35" xfId="2" applyFont="1" applyFill="1" applyBorder="1" applyAlignment="1" applyProtection="1">
      <alignment horizontal="left" vertical="center"/>
      <protection hidden="1"/>
    </xf>
    <xf numFmtId="166" fontId="100" fillId="2" borderId="35" xfId="2" applyNumberFormat="1" applyFont="1" applyFill="1" applyBorder="1" applyAlignment="1" applyProtection="1">
      <alignment horizontal="left" vertical="center"/>
      <protection hidden="1"/>
    </xf>
    <xf numFmtId="168" fontId="100" fillId="2" borderId="35" xfId="2" applyNumberFormat="1" applyFont="1" applyFill="1" applyBorder="1" applyAlignment="1" applyProtection="1">
      <alignment horizontal="center" vertical="center"/>
      <protection hidden="1"/>
    </xf>
    <xf numFmtId="0" fontId="100" fillId="2" borderId="35" xfId="2" applyFont="1" applyFill="1" applyBorder="1" applyAlignment="1" applyProtection="1">
      <alignment horizontal="left" vertical="center"/>
      <protection hidden="1"/>
    </xf>
    <xf numFmtId="0" fontId="106" fillId="2" borderId="0" xfId="2" applyFont="1" applyFill="1" applyBorder="1" applyAlignment="1" applyProtection="1">
      <alignment horizontal="left" vertical="center"/>
      <protection hidden="1"/>
    </xf>
    <xf numFmtId="0" fontId="107" fillId="2" borderId="0" xfId="2" applyFont="1" applyFill="1" applyBorder="1" applyAlignment="1">
      <alignment horizontal="center" vertical="center"/>
    </xf>
    <xf numFmtId="0" fontId="100" fillId="2" borderId="29" xfId="2" applyFont="1" applyFill="1" applyBorder="1" applyAlignment="1" applyProtection="1">
      <alignment vertical="center"/>
      <protection hidden="1"/>
    </xf>
    <xf numFmtId="0" fontId="100" fillId="2" borderId="12" xfId="2" applyFont="1" applyFill="1" applyBorder="1" applyAlignment="1" applyProtection="1">
      <alignment vertical="center"/>
      <protection hidden="1"/>
    </xf>
    <xf numFmtId="0" fontId="3" fillId="2" borderId="11" xfId="2" applyFill="1" applyBorder="1" applyAlignment="1" applyProtection="1">
      <alignment vertical="center"/>
      <protection hidden="1"/>
    </xf>
    <xf numFmtId="166" fontId="104" fillId="2" borderId="12" xfId="2" applyNumberFormat="1" applyFont="1" applyFill="1" applyBorder="1" applyAlignment="1" applyProtection="1">
      <alignment horizontal="left" vertical="center"/>
      <protection hidden="1"/>
    </xf>
    <xf numFmtId="166" fontId="104" fillId="2" borderId="38" xfId="2" applyNumberFormat="1" applyFont="1" applyFill="1" applyBorder="1" applyAlignment="1" applyProtection="1">
      <alignment horizontal="left" vertical="center"/>
      <protection hidden="1"/>
    </xf>
    <xf numFmtId="0" fontId="3" fillId="2" borderId="39" xfId="2" applyFill="1" applyBorder="1" applyAlignment="1" applyProtection="1">
      <alignment vertical="center"/>
      <protection hidden="1"/>
    </xf>
    <xf numFmtId="0" fontId="100" fillId="2" borderId="11" xfId="2" applyFont="1" applyFill="1" applyBorder="1" applyAlignment="1" applyProtection="1">
      <alignment horizontal="left" vertical="center"/>
      <protection hidden="1"/>
    </xf>
    <xf numFmtId="164" fontId="18" fillId="2" borderId="0" xfId="0" applyNumberFormat="1" applyFont="1" applyFill="1" applyBorder="1" applyAlignment="1">
      <alignment horizontal="center"/>
    </xf>
    <xf numFmtId="166" fontId="108" fillId="2" borderId="12" xfId="2" applyNumberFormat="1" applyFont="1" applyFill="1" applyBorder="1" applyAlignment="1" applyProtection="1">
      <alignment horizontal="left" vertical="center"/>
      <protection hidden="1"/>
    </xf>
    <xf numFmtId="164" fontId="111" fillId="9" borderId="0" xfId="1" applyNumberFormat="1" applyFont="1" applyFill="1" applyBorder="1" applyAlignment="1">
      <alignment horizontal="center" vertical="center"/>
    </xf>
    <xf numFmtId="0" fontId="42" fillId="2" borderId="0" xfId="2" applyFont="1" applyFill="1" applyBorder="1" applyAlignment="1">
      <alignment vertical="center" wrapText="1"/>
    </xf>
    <xf numFmtId="0" fontId="42" fillId="2" borderId="11" xfId="2" applyFont="1" applyFill="1" applyBorder="1" applyAlignment="1">
      <alignment vertical="center" wrapText="1"/>
    </xf>
    <xf numFmtId="0" fontId="42" fillId="2" borderId="0" xfId="2" applyFont="1" applyFill="1" applyBorder="1" applyAlignment="1">
      <alignment horizontal="left" vertical="center" wrapText="1"/>
    </xf>
    <xf numFmtId="0" fontId="42" fillId="2" borderId="11" xfId="2" applyFont="1" applyFill="1" applyBorder="1" applyAlignment="1">
      <alignment horizontal="left" vertical="center" wrapText="1"/>
    </xf>
    <xf numFmtId="0" fontId="42" fillId="2" borderId="12" xfId="2" applyFont="1" applyFill="1" applyBorder="1" applyAlignment="1">
      <alignment horizontal="left" vertical="center"/>
    </xf>
    <xf numFmtId="0" fontId="42" fillId="2" borderId="0" xfId="2" applyFont="1" applyFill="1" applyBorder="1" applyAlignment="1">
      <alignment horizontal="left" vertical="center"/>
    </xf>
    <xf numFmtId="0" fontId="42" fillId="2" borderId="11" xfId="2" applyFont="1" applyFill="1" applyBorder="1" applyAlignment="1">
      <alignment horizontal="left" vertical="center"/>
    </xf>
    <xf numFmtId="0" fontId="0" fillId="0" borderId="20" xfId="0" applyBorder="1" applyAlignment="1"/>
    <xf numFmtId="0" fontId="0" fillId="0" borderId="21" xfId="0" applyBorder="1" applyAlignment="1"/>
    <xf numFmtId="0" fontId="0" fillId="2" borderId="21" xfId="0" applyFill="1" applyBorder="1" applyAlignment="1"/>
    <xf numFmtId="0" fontId="42" fillId="2" borderId="21" xfId="2" applyFont="1" applyFill="1" applyBorder="1" applyAlignment="1">
      <alignment vertical="center"/>
    </xf>
    <xf numFmtId="0" fontId="42" fillId="2" borderId="22" xfId="2" applyFont="1" applyFill="1" applyBorder="1" applyAlignment="1">
      <alignment vertical="center"/>
    </xf>
    <xf numFmtId="0" fontId="45" fillId="2" borderId="0" xfId="5" applyFill="1" applyBorder="1" applyAlignment="1">
      <alignment horizontal="left" vertical="center"/>
    </xf>
    <xf numFmtId="164" fontId="18" fillId="19" borderId="41" xfId="1" applyNumberFormat="1" applyFont="1" applyFill="1" applyBorder="1" applyAlignment="1">
      <alignment horizontal="center" vertical="center"/>
    </xf>
    <xf numFmtId="0" fontId="114" fillId="18" borderId="42" xfId="0" applyFont="1" applyFill="1" applyBorder="1" applyAlignment="1">
      <alignment horizontal="center" vertical="center" wrapText="1"/>
    </xf>
    <xf numFmtId="0" fontId="114" fillId="18" borderId="43" xfId="0" applyFont="1" applyFill="1" applyBorder="1" applyAlignment="1">
      <alignment horizontal="center" vertical="center" wrapText="1"/>
    </xf>
    <xf numFmtId="164" fontId="18" fillId="19" borderId="45" xfId="1" applyNumberFormat="1" applyFont="1" applyFill="1" applyBorder="1" applyAlignment="1">
      <alignment horizontal="center" vertical="center"/>
    </xf>
    <xf numFmtId="164" fontId="18" fillId="19" borderId="47" xfId="1" applyNumberFormat="1" applyFont="1" applyFill="1" applyBorder="1" applyAlignment="1">
      <alignment horizontal="center" vertical="center"/>
    </xf>
    <xf numFmtId="164" fontId="18" fillId="19" borderId="48" xfId="1" applyNumberFormat="1" applyFont="1" applyFill="1" applyBorder="1" applyAlignment="1">
      <alignment horizontal="center" vertical="center"/>
    </xf>
    <xf numFmtId="164" fontId="90" fillId="3" borderId="0" xfId="0" applyNumberFormat="1" applyFont="1" applyFill="1" applyBorder="1" applyAlignment="1">
      <alignment horizontal="center" vertical="center"/>
    </xf>
    <xf numFmtId="0" fontId="0" fillId="2" borderId="11" xfId="0" applyFill="1" applyBorder="1" applyAlignment="1"/>
    <xf numFmtId="0" fontId="115" fillId="2" borderId="0" xfId="3" applyFont="1" applyFill="1" applyBorder="1" applyAlignment="1" applyProtection="1">
      <alignment horizontal="right" vertical="center"/>
      <protection hidden="1"/>
    </xf>
    <xf numFmtId="0" fontId="63" fillId="2" borderId="0" xfId="3" applyFont="1" applyFill="1" applyBorder="1" applyAlignment="1">
      <alignment horizontal="center" vertical="center"/>
    </xf>
    <xf numFmtId="0" fontId="63" fillId="2" borderId="12" xfId="3" applyFont="1" applyFill="1" applyBorder="1" applyAlignment="1">
      <alignment horizontal="center" vertical="center"/>
    </xf>
    <xf numFmtId="0" fontId="1" fillId="19" borderId="11" xfId="0" applyFont="1" applyFill="1" applyBorder="1" applyAlignment="1">
      <alignment horizontal="center"/>
    </xf>
    <xf numFmtId="0" fontId="82" fillId="19" borderId="0" xfId="3" applyFont="1" applyFill="1" applyBorder="1" applyAlignment="1">
      <alignment horizontal="center" vertical="center"/>
    </xf>
    <xf numFmtId="0" fontId="54" fillId="19" borderId="51" xfId="3" applyFont="1" applyFill="1" applyBorder="1" applyAlignment="1">
      <alignment horizontal="center" vertical="center"/>
    </xf>
    <xf numFmtId="0" fontId="54" fillId="19" borderId="0" xfId="3" applyFont="1" applyFill="1" applyBorder="1" applyAlignment="1">
      <alignment horizontal="center" vertical="center"/>
    </xf>
    <xf numFmtId="0" fontId="10" fillId="2" borderId="0" xfId="0" applyFont="1" applyFill="1" applyBorder="1" applyAlignment="1">
      <alignment vertical="center"/>
    </xf>
    <xf numFmtId="0" fontId="66" fillId="2" borderId="12" xfId="3" applyFont="1" applyFill="1" applyBorder="1" applyAlignment="1">
      <alignment vertical="center"/>
    </xf>
    <xf numFmtId="0" fontId="0" fillId="0" borderId="0" xfId="0" applyAlignment="1">
      <alignment vertical="center"/>
    </xf>
    <xf numFmtId="0" fontId="0" fillId="2" borderId="0" xfId="0" applyFont="1" applyFill="1" applyAlignment="1">
      <alignment horizontal="center" vertical="center" wrapText="1"/>
    </xf>
    <xf numFmtId="0" fontId="105" fillId="2" borderId="0" xfId="2" applyFont="1" applyFill="1" applyBorder="1" applyAlignment="1" applyProtection="1">
      <alignment horizontal="center" vertical="center"/>
      <protection hidden="1"/>
    </xf>
    <xf numFmtId="164" fontId="48" fillId="2" borderId="0" xfId="0" applyNumberFormat="1" applyFont="1" applyFill="1" applyBorder="1" applyAlignment="1">
      <alignment horizontal="center" vertical="center"/>
    </xf>
    <xf numFmtId="164" fontId="20" fillId="2" borderId="0" xfId="1" applyNumberFormat="1" applyFont="1" applyFill="1" applyBorder="1" applyAlignment="1">
      <alignment horizontal="center" vertical="center"/>
    </xf>
    <xf numFmtId="0" fontId="20" fillId="2" borderId="0" xfId="2" applyFont="1" applyFill="1" applyBorder="1" applyAlignment="1" applyProtection="1">
      <alignment horizontal="left" vertical="center"/>
      <protection hidden="1"/>
    </xf>
    <xf numFmtId="0" fontId="105" fillId="2" borderId="0" xfId="2" applyFont="1" applyFill="1" applyBorder="1" applyAlignment="1" applyProtection="1">
      <alignment horizontal="right" vertical="center"/>
      <protection hidden="1"/>
    </xf>
    <xf numFmtId="0" fontId="10" fillId="2" borderId="0" xfId="0" applyFont="1" applyFill="1" applyBorder="1" applyAlignment="1">
      <alignment horizontal="center" vertical="center"/>
    </xf>
    <xf numFmtId="166" fontId="104" fillId="2" borderId="50" xfId="2" applyNumberFormat="1" applyFont="1" applyFill="1" applyBorder="1" applyAlignment="1" applyProtection="1">
      <alignment horizontal="left" vertical="center"/>
      <protection hidden="1"/>
    </xf>
    <xf numFmtId="166" fontId="99" fillId="2" borderId="29" xfId="2" applyNumberFormat="1" applyFont="1" applyFill="1" applyBorder="1" applyAlignment="1" applyProtection="1">
      <alignment horizontal="center" vertical="center"/>
      <protection hidden="1"/>
    </xf>
    <xf numFmtId="0" fontId="3" fillId="2" borderId="29" xfId="2" applyFill="1" applyBorder="1" applyAlignment="1" applyProtection="1">
      <alignment vertical="center"/>
      <protection hidden="1"/>
    </xf>
    <xf numFmtId="168" fontId="82" fillId="2" borderId="29" xfId="2" applyNumberFormat="1" applyFont="1" applyFill="1" applyBorder="1" applyAlignment="1" applyProtection="1">
      <alignment horizontal="left" vertical="center"/>
      <protection hidden="1"/>
    </xf>
    <xf numFmtId="0" fontId="10" fillId="2" borderId="11" xfId="0" applyFont="1" applyFill="1" applyBorder="1" applyAlignment="1">
      <alignment vertical="center"/>
    </xf>
    <xf numFmtId="0" fontId="10" fillId="2" borderId="11" xfId="0" applyFont="1" applyFill="1" applyBorder="1" applyAlignment="1">
      <alignment horizontal="center" vertical="center"/>
    </xf>
    <xf numFmtId="0" fontId="112" fillId="2" borderId="20" xfId="2" applyFont="1" applyFill="1" applyBorder="1" applyAlignment="1" applyProtection="1">
      <alignment horizontal="left" vertical="center"/>
      <protection hidden="1"/>
    </xf>
    <xf numFmtId="0" fontId="100" fillId="2" borderId="21" xfId="2" applyFont="1" applyFill="1" applyBorder="1" applyAlignment="1" applyProtection="1">
      <alignment horizontal="left" vertical="center"/>
      <protection hidden="1"/>
    </xf>
    <xf numFmtId="166" fontId="100" fillId="2" borderId="21" xfId="2" applyNumberFormat="1" applyFont="1" applyFill="1" applyBorder="1" applyAlignment="1" applyProtection="1">
      <alignment horizontal="left" vertical="center"/>
      <protection hidden="1"/>
    </xf>
    <xf numFmtId="0" fontId="82" fillId="2" borderId="21" xfId="2" applyFont="1" applyFill="1" applyBorder="1" applyAlignment="1" applyProtection="1">
      <alignment horizontal="left" vertical="center"/>
      <protection hidden="1"/>
    </xf>
    <xf numFmtId="168" fontId="100" fillId="2" borderId="21" xfId="2" applyNumberFormat="1" applyFont="1" applyFill="1" applyBorder="1" applyAlignment="1" applyProtection="1">
      <alignment horizontal="left" vertical="center"/>
      <protection hidden="1"/>
    </xf>
    <xf numFmtId="0" fontId="10" fillId="2" borderId="21" xfId="0" applyFont="1" applyFill="1" applyBorder="1" applyAlignment="1">
      <alignment vertical="center"/>
    </xf>
    <xf numFmtId="0" fontId="10" fillId="2" borderId="22" xfId="0" applyFont="1" applyFill="1" applyBorder="1" applyAlignment="1">
      <alignment vertical="center"/>
    </xf>
    <xf numFmtId="0" fontId="112" fillId="2" borderId="9" xfId="2" applyFont="1" applyFill="1" applyBorder="1" applyAlignment="1" applyProtection="1">
      <alignment horizontal="left" vertical="center"/>
      <protection hidden="1"/>
    </xf>
    <xf numFmtId="0" fontId="100" fillId="2" borderId="9" xfId="2" applyFont="1" applyFill="1" applyBorder="1" applyAlignment="1" applyProtection="1">
      <alignment horizontal="left" vertical="center"/>
      <protection hidden="1"/>
    </xf>
    <xf numFmtId="166" fontId="100" fillId="2" borderId="9" xfId="2" applyNumberFormat="1" applyFont="1" applyFill="1" applyBorder="1" applyAlignment="1" applyProtection="1">
      <alignment horizontal="left" vertical="center"/>
      <protection hidden="1"/>
    </xf>
    <xf numFmtId="0" fontId="82" fillId="2" borderId="9" xfId="2" applyFont="1" applyFill="1" applyBorder="1" applyAlignment="1" applyProtection="1">
      <alignment horizontal="left" vertical="center"/>
      <protection hidden="1"/>
    </xf>
    <xf numFmtId="168" fontId="100" fillId="2" borderId="9" xfId="2" applyNumberFormat="1" applyFont="1" applyFill="1" applyBorder="1" applyAlignment="1" applyProtection="1">
      <alignment horizontal="left" vertical="center"/>
      <protection hidden="1"/>
    </xf>
    <xf numFmtId="0" fontId="0" fillId="2" borderId="9" xfId="0" applyFill="1" applyBorder="1" applyAlignment="1"/>
    <xf numFmtId="0" fontId="42" fillId="2" borderId="9" xfId="2" applyFont="1" applyFill="1" applyBorder="1" applyAlignment="1">
      <alignment vertical="center"/>
    </xf>
    <xf numFmtId="0" fontId="42" fillId="2" borderId="12" xfId="2" applyFont="1" applyFill="1" applyBorder="1" applyAlignment="1">
      <alignment vertical="center" wrapText="1"/>
    </xf>
    <xf numFmtId="0" fontId="117" fillId="2" borderId="0" xfId="0" applyFont="1" applyFill="1" applyBorder="1" applyAlignment="1">
      <alignment horizontal="center" vertical="center"/>
    </xf>
    <xf numFmtId="0" fontId="117" fillId="2" borderId="11" xfId="0" applyFont="1" applyFill="1" applyBorder="1" applyAlignment="1">
      <alignment horizontal="center" vertical="center"/>
    </xf>
    <xf numFmtId="164" fontId="45" fillId="2" borderId="0" xfId="5" applyNumberFormat="1" applyFill="1" applyBorder="1" applyAlignment="1">
      <alignment horizontal="left" vertical="center"/>
    </xf>
    <xf numFmtId="166" fontId="15" fillId="2" borderId="12" xfId="2" applyNumberFormat="1" applyFont="1" applyFill="1" applyBorder="1" applyAlignment="1" applyProtection="1">
      <alignment horizontal="left" vertical="center"/>
      <protection hidden="1"/>
    </xf>
    <xf numFmtId="166" fontId="101" fillId="2" borderId="12" xfId="2" applyNumberFormat="1" applyFont="1" applyFill="1" applyBorder="1" applyAlignment="1" applyProtection="1">
      <alignment horizontal="left" vertical="center"/>
      <protection hidden="1"/>
    </xf>
    <xf numFmtId="166" fontId="101" fillId="2" borderId="12" xfId="2" applyNumberFormat="1" applyFont="1" applyFill="1" applyBorder="1" applyAlignment="1" applyProtection="1">
      <alignment horizontal="right" vertical="center"/>
      <protection hidden="1"/>
    </xf>
    <xf numFmtId="0" fontId="116" fillId="2" borderId="0" xfId="0" applyFont="1" applyFill="1" applyBorder="1" applyAlignment="1">
      <alignment vertical="center"/>
    </xf>
    <xf numFmtId="0" fontId="116" fillId="2" borderId="11" xfId="0" applyFont="1" applyFill="1" applyBorder="1" applyAlignment="1">
      <alignment vertical="center"/>
    </xf>
    <xf numFmtId="1" fontId="111" fillId="9" borderId="0" xfId="1" applyNumberFormat="1" applyFont="1" applyFill="1" applyBorder="1" applyAlignment="1">
      <alignment horizontal="center" vertical="center"/>
    </xf>
    <xf numFmtId="2" fontId="18" fillId="2" borderId="0" xfId="0" applyNumberFormat="1" applyFont="1" applyFill="1" applyBorder="1" applyAlignment="1">
      <alignment horizontal="center"/>
    </xf>
    <xf numFmtId="0" fontId="17" fillId="2" borderId="36" xfId="3" applyFont="1" applyFill="1" applyBorder="1" applyAlignment="1">
      <alignment horizontal="center" vertical="center"/>
    </xf>
    <xf numFmtId="0" fontId="118" fillId="2" borderId="0" xfId="3" applyFont="1" applyFill="1" applyBorder="1" applyAlignment="1" applyProtection="1">
      <alignment horizontal="left" vertical="center"/>
      <protection hidden="1"/>
    </xf>
    <xf numFmtId="0" fontId="115" fillId="2" borderId="60" xfId="3" applyFont="1" applyFill="1" applyBorder="1" applyAlignment="1" applyProtection="1">
      <alignment horizontal="center" vertical="center"/>
      <protection hidden="1"/>
    </xf>
    <xf numFmtId="0" fontId="115" fillId="2" borderId="61" xfId="3" applyFont="1" applyFill="1" applyBorder="1" applyAlignment="1" applyProtection="1">
      <alignment horizontal="center" vertical="center"/>
      <protection hidden="1"/>
    </xf>
    <xf numFmtId="0" fontId="115" fillId="2" borderId="62" xfId="3" applyFont="1" applyFill="1" applyBorder="1" applyAlignment="1" applyProtection="1">
      <alignment horizontal="center" vertical="center"/>
      <protection hidden="1"/>
    </xf>
    <xf numFmtId="0" fontId="64" fillId="6" borderId="60" xfId="3" applyFont="1" applyFill="1" applyBorder="1" applyAlignment="1">
      <alignment horizontal="center" vertical="center"/>
    </xf>
    <xf numFmtId="0" fontId="82" fillId="19" borderId="61" xfId="3" applyFont="1" applyFill="1" applyBorder="1" applyAlignment="1">
      <alignment horizontal="center" vertical="center"/>
    </xf>
    <xf numFmtId="0" fontId="54" fillId="19" borderId="63" xfId="3" applyFont="1" applyFill="1" applyBorder="1" applyAlignment="1">
      <alignment horizontal="center" vertical="center"/>
    </xf>
    <xf numFmtId="0" fontId="64" fillId="6" borderId="61" xfId="3" applyFont="1" applyFill="1" applyBorder="1" applyAlignment="1">
      <alignment horizontal="center" vertical="center"/>
    </xf>
    <xf numFmtId="0" fontId="1" fillId="19" borderId="61" xfId="0" applyFont="1" applyFill="1" applyBorder="1" applyAlignment="1">
      <alignment horizontal="center"/>
    </xf>
    <xf numFmtId="0" fontId="33" fillId="19" borderId="63" xfId="0" applyFont="1" applyFill="1" applyBorder="1" applyAlignment="1">
      <alignment horizontal="center"/>
    </xf>
    <xf numFmtId="0" fontId="33" fillId="19" borderId="61" xfId="0" applyFont="1" applyFill="1" applyBorder="1" applyAlignment="1">
      <alignment horizontal="center"/>
    </xf>
    <xf numFmtId="0" fontId="1" fillId="19" borderId="62" xfId="0" applyFont="1" applyFill="1" applyBorder="1" applyAlignment="1">
      <alignment horizontal="center"/>
    </xf>
    <xf numFmtId="2" fontId="15" fillId="11" borderId="0" xfId="3" applyNumberFormat="1" applyFont="1" applyFill="1" applyBorder="1" applyAlignment="1" applyProtection="1">
      <alignment horizontal="right" vertical="center"/>
      <protection locked="0"/>
    </xf>
    <xf numFmtId="164" fontId="54" fillId="2" borderId="0" xfId="3" applyNumberFormat="1" applyFont="1" applyFill="1" applyBorder="1" applyAlignment="1">
      <alignment horizontal="center" vertical="center"/>
    </xf>
    <xf numFmtId="164" fontId="54" fillId="2" borderId="11" xfId="1" applyNumberFormat="1" applyFont="1" applyFill="1" applyBorder="1" applyAlignment="1">
      <alignment horizontal="center" vertical="center"/>
    </xf>
    <xf numFmtId="0" fontId="0" fillId="2" borderId="12" xfId="0" applyFont="1" applyFill="1" applyBorder="1" applyAlignment="1">
      <alignment horizontal="right" vertical="center"/>
    </xf>
    <xf numFmtId="0" fontId="0" fillId="2" borderId="0" xfId="0" applyFont="1" applyFill="1" applyBorder="1" applyAlignment="1">
      <alignment horizontal="right" vertical="center"/>
    </xf>
    <xf numFmtId="0" fontId="0" fillId="2" borderId="0" xfId="0" applyFont="1" applyFill="1" applyBorder="1" applyAlignment="1">
      <alignment horizontal="right" vertical="center" wrapText="1"/>
    </xf>
    <xf numFmtId="0" fontId="0" fillId="16" borderId="0" xfId="0" applyFill="1"/>
    <xf numFmtId="0" fontId="7" fillId="16" borderId="0" xfId="0" applyFont="1" applyFill="1" applyBorder="1" applyAlignment="1">
      <alignment vertical="center"/>
    </xf>
    <xf numFmtId="0" fontId="7" fillId="16" borderId="0" xfId="0" applyFont="1" applyFill="1" applyAlignment="1">
      <alignment vertical="center"/>
    </xf>
    <xf numFmtId="0" fontId="6" fillId="16" borderId="0" xfId="0" applyFont="1" applyFill="1" applyAlignment="1">
      <alignment vertical="center"/>
    </xf>
    <xf numFmtId="0" fontId="0" fillId="0" borderId="0" xfId="0" applyFill="1" applyAlignment="1"/>
    <xf numFmtId="1" fontId="92" fillId="12" borderId="0" xfId="3" applyNumberFormat="1" applyFont="1" applyFill="1" applyBorder="1" applyAlignment="1" applyProtection="1">
      <alignment horizontal="center" vertical="center"/>
      <protection locked="0"/>
    </xf>
    <xf numFmtId="1" fontId="119" fillId="12" borderId="0" xfId="3" applyNumberFormat="1" applyFont="1" applyFill="1" applyBorder="1" applyAlignment="1" applyProtection="1">
      <alignment horizontal="center" vertical="center"/>
      <protection locked="0"/>
    </xf>
    <xf numFmtId="164" fontId="101" fillId="2" borderId="0" xfId="1" applyNumberFormat="1" applyFont="1" applyFill="1" applyBorder="1" applyAlignment="1">
      <alignment horizontal="right" vertical="center"/>
    </xf>
    <xf numFmtId="164" fontId="101" fillId="2" borderId="0" xfId="1" applyNumberFormat="1" applyFont="1" applyFill="1" applyBorder="1" applyAlignment="1">
      <alignment horizontal="center" vertical="center"/>
    </xf>
    <xf numFmtId="0" fontId="96" fillId="2" borderId="28" xfId="3" applyFont="1" applyFill="1" applyBorder="1" applyAlignment="1" applyProtection="1">
      <alignment horizontal="left" vertical="center"/>
      <protection hidden="1"/>
    </xf>
    <xf numFmtId="0" fontId="0" fillId="0" borderId="65" xfId="0" applyBorder="1"/>
    <xf numFmtId="2" fontId="28" fillId="11" borderId="51" xfId="3" applyNumberFormat="1" applyFont="1" applyFill="1" applyBorder="1" applyAlignment="1" applyProtection="1">
      <alignment horizontal="center" vertical="center"/>
      <protection locked="0"/>
    </xf>
    <xf numFmtId="0" fontId="0" fillId="0" borderId="64" xfId="0" applyBorder="1"/>
    <xf numFmtId="0" fontId="19" fillId="2" borderId="32" xfId="0" applyFont="1" applyFill="1" applyBorder="1" applyAlignment="1">
      <alignment wrapText="1"/>
    </xf>
    <xf numFmtId="2" fontId="18" fillId="11" borderId="66" xfId="3" applyNumberFormat="1" applyFont="1" applyFill="1" applyBorder="1" applyAlignment="1" applyProtection="1">
      <alignment horizontal="center" vertical="center"/>
      <protection locked="0"/>
    </xf>
    <xf numFmtId="2" fontId="52" fillId="11" borderId="11" xfId="3" quotePrefix="1" applyNumberFormat="1" applyFont="1" applyFill="1" applyBorder="1" applyAlignment="1" applyProtection="1">
      <alignment horizontal="center" vertical="center"/>
      <protection locked="0"/>
    </xf>
    <xf numFmtId="165" fontId="26" fillId="6" borderId="0" xfId="1" applyNumberFormat="1" applyFont="1" applyFill="1" applyBorder="1" applyAlignment="1" applyProtection="1">
      <alignment horizontal="right" vertical="center"/>
      <protection locked="0"/>
    </xf>
    <xf numFmtId="2" fontId="121" fillId="12" borderId="0" xfId="3" applyNumberFormat="1" applyFont="1" applyFill="1" applyBorder="1" applyAlignment="1" applyProtection="1">
      <alignment horizontal="right"/>
      <protection locked="0"/>
    </xf>
    <xf numFmtId="164" fontId="101" fillId="6" borderId="0" xfId="1" applyNumberFormat="1" applyFont="1" applyFill="1" applyBorder="1" applyAlignment="1">
      <alignment horizontal="right" vertical="center"/>
    </xf>
    <xf numFmtId="164" fontId="101" fillId="6" borderId="0" xfId="1" applyNumberFormat="1" applyFont="1" applyFill="1" applyBorder="1" applyAlignment="1">
      <alignment horizontal="center" vertical="center"/>
    </xf>
    <xf numFmtId="165" fontId="54" fillId="3" borderId="19" xfId="1" applyNumberFormat="1" applyFont="1" applyFill="1" applyBorder="1" applyAlignment="1" applyProtection="1">
      <alignment horizontal="right" vertical="center"/>
      <protection locked="0"/>
    </xf>
    <xf numFmtId="0" fontId="61" fillId="2" borderId="0" xfId="3" applyFont="1" applyFill="1" applyBorder="1" applyAlignment="1">
      <alignment horizontal="right" vertical="center"/>
    </xf>
    <xf numFmtId="164" fontId="54" fillId="3" borderId="28" xfId="1" applyNumberFormat="1" applyFont="1" applyFill="1" applyBorder="1" applyAlignment="1">
      <alignment horizontal="center" vertical="center"/>
    </xf>
    <xf numFmtId="164" fontId="28" fillId="2" borderId="0" xfId="1" applyNumberFormat="1" applyFont="1" applyFill="1" applyBorder="1" applyAlignment="1">
      <alignment horizontal="center" vertical="center"/>
    </xf>
    <xf numFmtId="164" fontId="29" fillId="2" borderId="0" xfId="1" applyNumberFormat="1" applyFont="1" applyFill="1" applyBorder="1" applyAlignment="1">
      <alignment horizontal="center" vertical="center"/>
    </xf>
    <xf numFmtId="164" fontId="30" fillId="2" borderId="0" xfId="1" applyNumberFormat="1" applyFont="1" applyFill="1" applyBorder="1" applyAlignment="1">
      <alignment horizontal="center" vertical="center"/>
    </xf>
    <xf numFmtId="165" fontId="25" fillId="2" borderId="11" xfId="3" applyNumberFormat="1" applyFont="1" applyFill="1" applyBorder="1" applyAlignment="1" applyProtection="1">
      <alignment horizontal="center" vertical="center"/>
      <protection hidden="1"/>
    </xf>
    <xf numFmtId="165" fontId="16" fillId="2" borderId="0" xfId="3" applyNumberFormat="1" applyFont="1" applyFill="1" applyBorder="1" applyAlignment="1" applyProtection="1">
      <alignment horizontal="center" vertical="center"/>
      <protection hidden="1"/>
    </xf>
    <xf numFmtId="164" fontId="54" fillId="3" borderId="18" xfId="1" applyNumberFormat="1" applyFont="1" applyFill="1" applyBorder="1" applyAlignment="1">
      <alignment horizontal="center" vertical="center"/>
    </xf>
    <xf numFmtId="165" fontId="69" fillId="15" borderId="19" xfId="1" applyNumberFormat="1" applyFont="1" applyFill="1" applyBorder="1" applyAlignment="1" applyProtection="1">
      <alignment horizontal="center" vertical="center"/>
      <protection locked="0"/>
    </xf>
    <xf numFmtId="165" fontId="25" fillId="9" borderId="32" xfId="3" applyNumberFormat="1" applyFont="1" applyFill="1" applyBorder="1" applyAlignment="1" applyProtection="1">
      <alignment horizontal="center" vertical="center"/>
      <protection hidden="1"/>
    </xf>
    <xf numFmtId="165" fontId="54" fillId="3" borderId="0" xfId="1" applyNumberFormat="1" applyFont="1" applyFill="1" applyBorder="1" applyAlignment="1" applyProtection="1">
      <alignment horizontal="right" vertical="center"/>
      <protection locked="0"/>
    </xf>
    <xf numFmtId="0" fontId="60" fillId="2" borderId="0" xfId="0" applyFont="1" applyFill="1" applyBorder="1" applyAlignment="1">
      <alignment vertical="center"/>
    </xf>
    <xf numFmtId="165" fontId="54" fillId="3" borderId="28" xfId="1" applyNumberFormat="1" applyFont="1" applyFill="1" applyBorder="1" applyAlignment="1" applyProtection="1">
      <alignment horizontal="right" vertical="top"/>
      <protection locked="0"/>
    </xf>
    <xf numFmtId="0" fontId="3" fillId="0" borderId="0" xfId="2" applyFont="1"/>
    <xf numFmtId="0" fontId="3" fillId="0" borderId="0" xfId="2" applyFont="1" applyFill="1" applyAlignment="1">
      <alignment horizontal="center" vertical="center"/>
    </xf>
    <xf numFmtId="0" fontId="3" fillId="0" borderId="0" xfId="2" applyFont="1" applyFill="1" applyAlignment="1">
      <alignment vertical="center"/>
    </xf>
    <xf numFmtId="0" fontId="3" fillId="2" borderId="0" xfId="2" applyFont="1" applyFill="1" applyAlignment="1">
      <alignment horizontal="center"/>
    </xf>
    <xf numFmtId="0" fontId="38" fillId="20" borderId="69" xfId="4" applyFont="1" applyFill="1" applyBorder="1" applyAlignment="1">
      <alignment horizontal="centerContinuous" vertical="center"/>
    </xf>
    <xf numFmtId="0" fontId="38" fillId="20" borderId="70" xfId="4" applyFont="1" applyFill="1" applyBorder="1" applyAlignment="1">
      <alignment horizontal="centerContinuous" vertical="center"/>
    </xf>
    <xf numFmtId="0" fontId="124" fillId="2" borderId="70" xfId="2" applyFont="1" applyFill="1" applyBorder="1" applyAlignment="1">
      <alignment horizontal="left" vertical="center"/>
    </xf>
    <xf numFmtId="0" fontId="3" fillId="2" borderId="70" xfId="2" applyFont="1" applyFill="1" applyBorder="1"/>
    <xf numFmtId="0" fontId="125" fillId="2" borderId="70" xfId="2" applyFont="1" applyFill="1" applyBorder="1" applyAlignment="1">
      <alignment horizontal="left" vertical="center"/>
    </xf>
    <xf numFmtId="0" fontId="127" fillId="2" borderId="70" xfId="8" applyFont="1" applyFill="1" applyBorder="1" applyAlignment="1" applyProtection="1">
      <alignment horizontal="centerContinuous" vertical="center"/>
    </xf>
    <xf numFmtId="0" fontId="128" fillId="2" borderId="70" xfId="2" applyFont="1" applyFill="1" applyBorder="1" applyAlignment="1">
      <alignment horizontal="right" vertical="center"/>
    </xf>
    <xf numFmtId="0" fontId="128" fillId="2" borderId="71" xfId="4" applyNumberFormat="1" applyFont="1" applyFill="1" applyBorder="1" applyAlignment="1">
      <alignment horizontal="left" vertical="center"/>
    </xf>
    <xf numFmtId="0" fontId="129" fillId="21" borderId="72" xfId="2" applyFont="1" applyFill="1" applyBorder="1" applyAlignment="1">
      <alignment horizontal="center" vertical="top" textRotation="255"/>
    </xf>
    <xf numFmtId="0" fontId="3" fillId="2" borderId="73" xfId="4" applyFont="1" applyFill="1" applyBorder="1" applyAlignment="1">
      <alignment horizontal="left" vertical="center"/>
    </xf>
    <xf numFmtId="0" fontId="3" fillId="2" borderId="0" xfId="4" applyFont="1" applyFill="1" applyBorder="1" applyAlignment="1">
      <alignment horizontal="left" vertical="center"/>
    </xf>
    <xf numFmtId="0" fontId="130" fillId="2" borderId="0" xfId="4" applyFont="1" applyFill="1" applyBorder="1" applyAlignment="1">
      <alignment horizontal="left" vertical="center"/>
    </xf>
    <xf numFmtId="0" fontId="3" fillId="2" borderId="0" xfId="2" applyFont="1" applyFill="1" applyBorder="1"/>
    <xf numFmtId="0" fontId="125" fillId="2" borderId="0" xfId="2" applyFont="1" applyFill="1" applyBorder="1" applyAlignment="1">
      <alignment horizontal="left" vertical="center"/>
    </xf>
    <xf numFmtId="0" fontId="127" fillId="2" borderId="0" xfId="8" applyFont="1" applyFill="1" applyBorder="1" applyAlignment="1" applyProtection="1">
      <alignment horizontal="centerContinuous" vertical="center"/>
    </xf>
    <xf numFmtId="0" fontId="3" fillId="2" borderId="0" xfId="4" applyFont="1" applyFill="1" applyBorder="1" applyAlignment="1">
      <alignment horizontal="centerContinuous" vertical="center"/>
    </xf>
    <xf numFmtId="0" fontId="131" fillId="2" borderId="0" xfId="4" applyFont="1" applyFill="1" applyBorder="1" applyAlignment="1">
      <alignment horizontal="right" vertical="center"/>
    </xf>
    <xf numFmtId="0" fontId="39" fillId="2" borderId="73" xfId="2" applyFont="1" applyFill="1" applyBorder="1" applyAlignment="1">
      <alignment horizontal="left"/>
    </xf>
    <xf numFmtId="0" fontId="125" fillId="22" borderId="0" xfId="4" applyNumberFormat="1" applyFont="1" applyFill="1" applyBorder="1" applyAlignment="1">
      <alignment horizontal="right" vertical="center" wrapText="1"/>
    </xf>
    <xf numFmtId="0" fontId="3" fillId="2" borderId="75" xfId="2" applyFont="1" applyFill="1" applyBorder="1"/>
    <xf numFmtId="0" fontId="40" fillId="0" borderId="76" xfId="4" applyNumberFormat="1" applyFont="1" applyFill="1" applyBorder="1" applyAlignment="1">
      <alignment horizontal="center" wrapText="1"/>
    </xf>
    <xf numFmtId="0" fontId="134" fillId="2" borderId="77" xfId="4" applyNumberFormat="1" applyFont="1" applyFill="1" applyBorder="1" applyAlignment="1">
      <alignment horizontal="center" vertical="center"/>
    </xf>
    <xf numFmtId="166" fontId="135" fillId="2" borderId="77" xfId="4" applyNumberFormat="1" applyFont="1" applyFill="1" applyBorder="1" applyAlignment="1">
      <alignment horizontal="left" vertical="center"/>
    </xf>
    <xf numFmtId="166" fontId="39" fillId="2" borderId="77" xfId="4" applyNumberFormat="1" applyFont="1" applyFill="1" applyBorder="1" applyAlignment="1">
      <alignment horizontal="center" vertical="center"/>
    </xf>
    <xf numFmtId="0" fontId="39" fillId="2" borderId="77" xfId="2" applyFont="1" applyFill="1" applyBorder="1" applyAlignment="1">
      <alignment horizontal="left" vertical="center"/>
    </xf>
    <xf numFmtId="0" fontId="39" fillId="2" borderId="78" xfId="2" applyFont="1" applyFill="1" applyBorder="1"/>
    <xf numFmtId="0" fontId="136" fillId="2" borderId="77" xfId="4" applyNumberFormat="1" applyFont="1" applyFill="1" applyBorder="1" applyAlignment="1">
      <alignment horizontal="center" vertical="center" wrapText="1"/>
    </xf>
    <xf numFmtId="0" fontId="136" fillId="2" borderId="77" xfId="4" applyNumberFormat="1" applyFont="1" applyFill="1" applyBorder="1" applyAlignment="1">
      <alignment horizontal="center" vertical="center"/>
    </xf>
    <xf numFmtId="0" fontId="137" fillId="2" borderId="79" xfId="4" applyNumberFormat="1" applyFont="1" applyFill="1" applyBorder="1" applyAlignment="1">
      <alignment horizontal="center" vertical="center"/>
    </xf>
    <xf numFmtId="0" fontId="138" fillId="2" borderId="80" xfId="4" applyNumberFormat="1" applyFont="1" applyFill="1" applyBorder="1" applyAlignment="1">
      <alignment vertical="center" wrapText="1"/>
    </xf>
    <xf numFmtId="0" fontId="138" fillId="2" borderId="77" xfId="4" applyNumberFormat="1" applyFont="1" applyFill="1" applyBorder="1" applyAlignment="1">
      <alignment vertical="center" wrapText="1"/>
    </xf>
    <xf numFmtId="0" fontId="135" fillId="2" borderId="77" xfId="4" applyNumberFormat="1" applyFont="1" applyFill="1" applyBorder="1" applyAlignment="1">
      <alignment horizontal="right" vertical="center"/>
    </xf>
    <xf numFmtId="0" fontId="3" fillId="2" borderId="77" xfId="2" applyFont="1" applyFill="1" applyBorder="1" applyAlignment="1">
      <alignment vertical="center" wrapText="1"/>
    </xf>
    <xf numFmtId="0" fontId="139" fillId="23" borderId="73" xfId="2" applyFont="1" applyFill="1" applyBorder="1" applyAlignment="1">
      <alignment horizontal="center" vertical="center" wrapText="1"/>
    </xf>
    <xf numFmtId="0" fontId="139" fillId="2" borderId="0" xfId="2" applyFont="1" applyFill="1" applyBorder="1" applyAlignment="1">
      <alignment horizontal="center" vertical="center" wrapText="1"/>
    </xf>
    <xf numFmtId="0" fontId="140" fillId="2" borderId="24" xfId="4" applyNumberFormat="1" applyFont="1" applyFill="1" applyBorder="1" applyAlignment="1">
      <alignment horizontal="right" vertical="center" wrapText="1"/>
    </xf>
    <xf numFmtId="0" fontId="141" fillId="2" borderId="0" xfId="4" applyNumberFormat="1" applyFont="1" applyFill="1" applyBorder="1" applyAlignment="1">
      <alignment horizontal="center" vertical="center"/>
    </xf>
    <xf numFmtId="0" fontId="134" fillId="2" borderId="0" xfId="4" applyNumberFormat="1" applyFont="1" applyFill="1" applyBorder="1" applyAlignment="1">
      <alignment horizontal="left" vertical="center"/>
    </xf>
    <xf numFmtId="0" fontId="142" fillId="2" borderId="24" xfId="4" applyNumberFormat="1" applyFont="1" applyFill="1" applyBorder="1" applyAlignment="1">
      <alignment horizontal="center" vertical="center" wrapText="1"/>
    </xf>
    <xf numFmtId="0" fontId="142" fillId="2" borderId="81" xfId="4" applyNumberFormat="1" applyFont="1" applyFill="1" applyBorder="1" applyAlignment="1">
      <alignment horizontal="center" vertical="center" wrapText="1"/>
    </xf>
    <xf numFmtId="0" fontId="3" fillId="2" borderId="0" xfId="2" applyFont="1" applyFill="1" applyBorder="1" applyAlignment="1">
      <alignment vertical="center" wrapText="1"/>
    </xf>
    <xf numFmtId="0" fontId="35" fillId="2" borderId="76" xfId="4" applyFont="1" applyFill="1" applyBorder="1" applyAlignment="1">
      <alignment horizontal="centerContinuous" vertical="center" wrapText="1"/>
    </xf>
    <xf numFmtId="0" fontId="145" fillId="2" borderId="82" xfId="4" applyFont="1" applyFill="1" applyBorder="1" applyAlignment="1">
      <alignment horizontal="center" vertical="center" wrapText="1"/>
    </xf>
    <xf numFmtId="0" fontId="146" fillId="2" borderId="77" xfId="4" applyFont="1" applyFill="1" applyBorder="1" applyAlignment="1">
      <alignment horizontal="centerContinuous" vertical="center" wrapText="1"/>
    </xf>
    <xf numFmtId="0" fontId="147" fillId="2" borderId="82" xfId="4" applyFont="1" applyFill="1" applyBorder="1" applyAlignment="1">
      <alignment horizontal="centerContinuous" vertical="center"/>
    </xf>
    <xf numFmtId="0" fontId="42" fillId="2" borderId="83" xfId="4" applyFont="1" applyFill="1" applyBorder="1" applyAlignment="1">
      <alignment horizontal="centerContinuous" vertical="center" wrapText="1"/>
    </xf>
    <xf numFmtId="0" fontId="37" fillId="24" borderId="24" xfId="4" applyFont="1" applyFill="1" applyBorder="1" applyAlignment="1">
      <alignment horizontal="centerContinuous" vertical="center" wrapText="1"/>
    </xf>
    <xf numFmtId="0" fontId="3" fillId="25" borderId="0" xfId="2" applyFont="1" applyFill="1" applyBorder="1" applyAlignment="1">
      <alignment vertical="center"/>
    </xf>
    <xf numFmtId="0" fontId="3" fillId="0" borderId="0" xfId="4" applyFont="1" applyFill="1" applyBorder="1" applyAlignment="1">
      <alignment horizontal="centerContinuous" vertical="center" wrapText="1"/>
    </xf>
    <xf numFmtId="0" fontId="3" fillId="0" borderId="25" xfId="4" applyFont="1" applyFill="1" applyBorder="1" applyAlignment="1">
      <alignment horizontal="centerContinuous" vertical="center" wrapText="1"/>
    </xf>
    <xf numFmtId="0" fontId="3" fillId="2" borderId="85" xfId="2" applyFont="1" applyFill="1" applyBorder="1" applyAlignment="1">
      <alignment vertical="center" wrapText="1"/>
    </xf>
    <xf numFmtId="166" fontId="39" fillId="2" borderId="86" xfId="2" applyNumberFormat="1" applyFont="1" applyFill="1" applyBorder="1" applyAlignment="1" applyProtection="1">
      <alignment horizontal="center" vertical="center"/>
    </xf>
    <xf numFmtId="166" fontId="148" fillId="2" borderId="87" xfId="2" applyNumberFormat="1" applyFont="1" applyFill="1" applyBorder="1" applyAlignment="1" applyProtection="1">
      <alignment horizontal="center" vertical="center"/>
    </xf>
    <xf numFmtId="166" fontId="149" fillId="2" borderId="88" xfId="2" applyNumberFormat="1" applyFont="1" applyFill="1" applyBorder="1" applyAlignment="1" applyProtection="1">
      <alignment horizontal="center" vertical="center"/>
    </xf>
    <xf numFmtId="0" fontId="43" fillId="2" borderId="89" xfId="2" applyFont="1" applyFill="1" applyBorder="1" applyAlignment="1">
      <alignment horizontal="center" vertical="center"/>
    </xf>
    <xf numFmtId="166" fontId="3" fillId="2" borderId="90" xfId="2" applyNumberFormat="1" applyFont="1" applyFill="1" applyBorder="1" applyAlignment="1" applyProtection="1">
      <alignment horizontal="center" vertical="center"/>
    </xf>
    <xf numFmtId="0" fontId="41" fillId="0" borderId="0" xfId="2" applyNumberFormat="1" applyFont="1" applyFill="1" applyBorder="1" applyAlignment="1" applyProtection="1">
      <alignment horizontal="center" vertical="center"/>
    </xf>
    <xf numFmtId="165" fontId="149" fillId="0" borderId="88" xfId="2" applyNumberFormat="1" applyFont="1" applyBorder="1" applyAlignment="1">
      <alignment vertical="center"/>
    </xf>
    <xf numFmtId="165" fontId="149" fillId="0" borderId="91" xfId="2" applyNumberFormat="1" applyFont="1" applyBorder="1" applyAlignment="1">
      <alignment vertical="center"/>
    </xf>
    <xf numFmtId="0" fontId="3" fillId="0" borderId="73" xfId="2" applyFont="1" applyBorder="1"/>
    <xf numFmtId="0" fontId="3" fillId="0" borderId="0" xfId="2" applyFont="1" applyBorder="1"/>
    <xf numFmtId="0" fontId="135" fillId="0" borderId="0" xfId="2" applyFont="1" applyBorder="1"/>
    <xf numFmtId="0" fontId="3" fillId="0" borderId="0" xfId="2" applyNumberFormat="1" applyFont="1" applyBorder="1"/>
    <xf numFmtId="0" fontId="150" fillId="2" borderId="23" xfId="4" applyNumberFormat="1" applyFont="1" applyFill="1" applyBorder="1" applyAlignment="1">
      <alignment horizontal="center" vertical="center"/>
    </xf>
    <xf numFmtId="0" fontId="134" fillId="2" borderId="0" xfId="2" applyFont="1" applyFill="1" applyBorder="1" applyAlignment="1">
      <alignment horizontal="centerContinuous" vertical="center"/>
    </xf>
    <xf numFmtId="0" fontId="3" fillId="2" borderId="0" xfId="2" applyFont="1" applyFill="1" applyBorder="1" applyAlignment="1">
      <alignment horizontal="centerContinuous" vertical="center"/>
    </xf>
    <xf numFmtId="168" fontId="42" fillId="0" borderId="92" xfId="4" applyNumberFormat="1" applyFont="1" applyFill="1" applyBorder="1" applyAlignment="1">
      <alignment horizontal="center" vertical="center"/>
    </xf>
    <xf numFmtId="166" fontId="151" fillId="0" borderId="0" xfId="4" applyNumberFormat="1" applyFont="1" applyFill="1" applyBorder="1" applyAlignment="1">
      <alignment horizontal="center" vertical="center"/>
    </xf>
    <xf numFmtId="0" fontId="152" fillId="2" borderId="0" xfId="2" applyFont="1" applyFill="1" applyBorder="1" applyAlignment="1">
      <alignment horizontal="left" vertical="center"/>
    </xf>
    <xf numFmtId="0" fontId="151" fillId="0" borderId="0" xfId="2" applyFont="1" applyFill="1" applyBorder="1" applyAlignment="1">
      <alignment horizontal="center" vertical="center"/>
    </xf>
    <xf numFmtId="166" fontId="135" fillId="22" borderId="26" xfId="2" applyNumberFormat="1" applyFont="1" applyFill="1" applyBorder="1" applyAlignment="1" applyProtection="1">
      <alignment horizontal="center" vertical="center"/>
    </xf>
    <xf numFmtId="0" fontId="44" fillId="0" borderId="0" xfId="2" applyNumberFormat="1" applyFont="1" applyFill="1" applyBorder="1" applyAlignment="1">
      <alignment horizontal="center" vertical="center"/>
    </xf>
    <xf numFmtId="165" fontId="151" fillId="0" borderId="0" xfId="2" applyNumberFormat="1" applyFont="1" applyFill="1" applyBorder="1" applyAlignment="1">
      <alignment vertical="center"/>
    </xf>
    <xf numFmtId="165" fontId="43" fillId="22" borderId="25" xfId="2" applyNumberFormat="1" applyFont="1" applyFill="1" applyBorder="1" applyAlignment="1">
      <alignment vertical="center"/>
    </xf>
    <xf numFmtId="0" fontId="134" fillId="2" borderId="23" xfId="4" applyNumberFormat="1" applyFont="1" applyFill="1" applyBorder="1" applyAlignment="1">
      <alignment horizontal="center" vertical="center"/>
    </xf>
    <xf numFmtId="0" fontId="135" fillId="2" borderId="0" xfId="4" applyNumberFormat="1" applyFont="1" applyFill="1" applyBorder="1" applyAlignment="1">
      <alignment horizontal="left" vertical="center"/>
    </xf>
    <xf numFmtId="0" fontId="39" fillId="2" borderId="0" xfId="4" applyNumberFormat="1" applyFont="1" applyFill="1" applyBorder="1" applyAlignment="1">
      <alignment horizontal="left" vertical="center"/>
    </xf>
    <xf numFmtId="166" fontId="153" fillId="0" borderId="0" xfId="4" applyNumberFormat="1" applyFont="1" applyFill="1" applyBorder="1" applyAlignment="1">
      <alignment horizontal="center" vertical="center"/>
    </xf>
    <xf numFmtId="0" fontId="154" fillId="0" borderId="0" xfId="2" applyFont="1" applyFill="1" applyBorder="1" applyAlignment="1">
      <alignment horizontal="right" vertical="center"/>
    </xf>
    <xf numFmtId="0" fontId="155" fillId="0" borderId="0" xfId="2" applyFont="1" applyFill="1" applyBorder="1" applyAlignment="1">
      <alignment horizontal="center" vertical="center"/>
    </xf>
    <xf numFmtId="0" fontId="44" fillId="0" borderId="26" xfId="2" applyNumberFormat="1" applyFont="1" applyFill="1" applyBorder="1" applyAlignment="1">
      <alignment horizontal="center" vertical="center"/>
    </xf>
    <xf numFmtId="0" fontId="125" fillId="2" borderId="0" xfId="4" applyNumberFormat="1" applyFont="1" applyFill="1" applyBorder="1" applyAlignment="1">
      <alignment horizontal="left" vertical="center"/>
    </xf>
    <xf numFmtId="0" fontId="156" fillId="0" borderId="0" xfId="2" applyFont="1" applyFill="1" applyBorder="1" applyAlignment="1">
      <alignment horizontal="right" vertical="center"/>
    </xf>
    <xf numFmtId="168" fontId="40" fillId="26" borderId="93" xfId="4" applyNumberFormat="1" applyFont="1" applyFill="1" applyBorder="1" applyAlignment="1">
      <alignment horizontal="center" vertical="center"/>
    </xf>
    <xf numFmtId="168" fontId="40" fillId="26" borderId="94" xfId="4" applyNumberFormat="1" applyFont="1" applyFill="1" applyBorder="1" applyAlignment="1">
      <alignment horizontal="center" vertical="center"/>
    </xf>
    <xf numFmtId="168" fontId="157" fillId="26" borderId="94" xfId="4" applyNumberFormat="1" applyFont="1" applyFill="1" applyBorder="1" applyAlignment="1">
      <alignment horizontal="center" vertical="center"/>
    </xf>
    <xf numFmtId="0" fontId="134" fillId="2" borderId="95" xfId="2" applyFont="1" applyFill="1" applyBorder="1" applyAlignment="1">
      <alignment horizontal="centerContinuous" vertical="center"/>
    </xf>
    <xf numFmtId="0" fontId="3" fillId="2" borderId="95" xfId="2" applyFont="1" applyFill="1" applyBorder="1" applyAlignment="1">
      <alignment horizontal="centerContinuous" vertical="center"/>
    </xf>
    <xf numFmtId="0" fontId="3" fillId="2" borderId="73" xfId="2" applyFont="1" applyFill="1" applyBorder="1"/>
    <xf numFmtId="0" fontId="3" fillId="2" borderId="0" xfId="2" applyFont="1" applyFill="1" applyBorder="1" applyAlignment="1">
      <alignment vertical="center"/>
    </xf>
    <xf numFmtId="0" fontId="149" fillId="2" borderId="0" xfId="4" applyNumberFormat="1" applyFont="1" applyFill="1" applyBorder="1" applyAlignment="1">
      <alignment horizontal="right" vertical="center" wrapText="1"/>
    </xf>
    <xf numFmtId="165" fontId="3" fillId="2" borderId="0" xfId="2" applyNumberFormat="1" applyFont="1" applyFill="1" applyBorder="1" applyAlignment="1">
      <alignment vertical="center"/>
    </xf>
    <xf numFmtId="165" fontId="149" fillId="2" borderId="25" xfId="2" applyNumberFormat="1" applyFont="1" applyFill="1" applyBorder="1" applyAlignment="1">
      <alignment vertical="center"/>
    </xf>
    <xf numFmtId="0" fontId="37" fillId="24" borderId="94" xfId="4" applyFont="1" applyFill="1" applyBorder="1" applyAlignment="1">
      <alignment horizontal="centerContinuous" vertical="center" wrapText="1"/>
    </xf>
    <xf numFmtId="0" fontId="3" fillId="25" borderId="77" xfId="2" applyFont="1" applyFill="1" applyBorder="1" applyAlignment="1">
      <alignment vertical="center"/>
    </xf>
    <xf numFmtId="0" fontId="3" fillId="0" borderId="77" xfId="4" applyFont="1" applyFill="1" applyBorder="1" applyAlignment="1">
      <alignment horizontal="centerContinuous" vertical="center" wrapText="1"/>
    </xf>
    <xf numFmtId="0" fontId="3" fillId="0" borderId="79" xfId="4" applyFont="1" applyFill="1" applyBorder="1" applyAlignment="1">
      <alignment horizontal="centerContinuous" vertical="center" wrapText="1"/>
    </xf>
    <xf numFmtId="166" fontId="148" fillId="2" borderId="89" xfId="2" applyNumberFormat="1" applyFont="1" applyFill="1" applyBorder="1" applyAlignment="1" applyProtection="1">
      <alignment horizontal="center" vertical="center"/>
    </xf>
    <xf numFmtId="0" fontId="41" fillId="0" borderId="88" xfId="2" applyNumberFormat="1" applyFont="1" applyFill="1" applyBorder="1" applyAlignment="1" applyProtection="1">
      <alignment horizontal="center" vertical="center"/>
    </xf>
    <xf numFmtId="0" fontId="3" fillId="25" borderId="88" xfId="2" applyFont="1" applyFill="1" applyBorder="1" applyAlignment="1">
      <alignment vertical="center"/>
    </xf>
    <xf numFmtId="166" fontId="43" fillId="0" borderId="0" xfId="2" applyNumberFormat="1" applyFont="1" applyFill="1" applyBorder="1" applyAlignment="1" applyProtection="1">
      <alignment horizontal="center" vertical="center"/>
    </xf>
    <xf numFmtId="0" fontId="149" fillId="22" borderId="0" xfId="4" applyNumberFormat="1" applyFont="1" applyFill="1" applyBorder="1" applyAlignment="1">
      <alignment horizontal="right" vertical="center" wrapText="1"/>
    </xf>
    <xf numFmtId="0" fontId="43" fillId="0" borderId="0" xfId="2" applyFont="1" applyBorder="1" applyAlignment="1">
      <alignment horizontal="center" vertical="center"/>
    </xf>
    <xf numFmtId="166" fontId="3" fillId="0" borderId="0" xfId="2" applyNumberFormat="1" applyFont="1" applyFill="1" applyBorder="1" applyAlignment="1" applyProtection="1">
      <alignment horizontal="center" vertical="center"/>
    </xf>
    <xf numFmtId="165" fontId="3" fillId="0" borderId="96" xfId="2" applyNumberFormat="1" applyFont="1" applyBorder="1" applyAlignment="1">
      <alignment vertical="center"/>
    </xf>
    <xf numFmtId="165" fontId="149" fillId="0" borderId="97" xfId="2" applyNumberFormat="1" applyFont="1" applyBorder="1" applyAlignment="1">
      <alignment vertical="center"/>
    </xf>
    <xf numFmtId="0" fontId="3" fillId="0" borderId="0" xfId="2" applyFont="1" applyFill="1" applyBorder="1" applyAlignment="1">
      <alignment vertical="center"/>
    </xf>
    <xf numFmtId="0" fontId="142" fillId="22" borderId="0" xfId="4" applyNumberFormat="1" applyFont="1" applyFill="1" applyBorder="1" applyAlignment="1">
      <alignment horizontal="center" vertical="center" wrapText="1"/>
    </xf>
    <xf numFmtId="0" fontId="142" fillId="22" borderId="25" xfId="4" applyNumberFormat="1" applyFont="1" applyFill="1" applyBorder="1" applyAlignment="1">
      <alignment horizontal="center" vertical="center" wrapText="1"/>
    </xf>
    <xf numFmtId="166" fontId="135" fillId="22" borderId="0" xfId="2" applyNumberFormat="1" applyFont="1" applyFill="1" applyBorder="1" applyAlignment="1" applyProtection="1">
      <alignment horizontal="center" vertical="center"/>
    </xf>
    <xf numFmtId="0" fontId="134" fillId="2" borderId="0" xfId="2" applyFont="1" applyFill="1" applyBorder="1" applyAlignment="1">
      <alignment horizontal="center" vertical="center"/>
    </xf>
    <xf numFmtId="0" fontId="3" fillId="2" borderId="0" xfId="2" applyFont="1" applyFill="1" applyBorder="1" applyAlignment="1">
      <alignment horizontal="center" vertical="center"/>
    </xf>
    <xf numFmtId="166" fontId="42" fillId="22" borderId="0" xfId="2" applyNumberFormat="1" applyFont="1" applyFill="1" applyBorder="1" applyAlignment="1" applyProtection="1">
      <alignment horizontal="center" vertical="center"/>
    </xf>
    <xf numFmtId="1" fontId="44" fillId="0" borderId="0" xfId="2" applyNumberFormat="1" applyFont="1" applyFill="1" applyBorder="1" applyAlignment="1">
      <alignment horizontal="center" vertical="center"/>
    </xf>
    <xf numFmtId="1" fontId="44" fillId="0" borderId="26" xfId="2" applyNumberFormat="1" applyFont="1" applyFill="1" applyBorder="1" applyAlignment="1">
      <alignment horizontal="center" vertical="center"/>
    </xf>
    <xf numFmtId="0" fontId="3" fillId="0" borderId="24" xfId="2" applyFont="1" applyFill="1" applyBorder="1" applyAlignment="1">
      <alignment vertical="center"/>
    </xf>
    <xf numFmtId="0" fontId="134" fillId="2" borderId="98" xfId="4" applyNumberFormat="1" applyFont="1" applyFill="1" applyBorder="1" applyAlignment="1">
      <alignment horizontal="center" vertical="center"/>
    </xf>
    <xf numFmtId="0" fontId="125" fillId="2" borderId="24" xfId="4" applyNumberFormat="1" applyFont="1" applyFill="1" applyBorder="1" applyAlignment="1">
      <alignment horizontal="left" vertical="center"/>
    </xf>
    <xf numFmtId="0" fontId="39" fillId="2" borderId="24" xfId="4" applyNumberFormat="1" applyFont="1" applyFill="1" applyBorder="1" applyAlignment="1">
      <alignment horizontal="left" vertical="center"/>
    </xf>
    <xf numFmtId="0" fontId="3" fillId="2" borderId="25" xfId="2" applyFont="1" applyFill="1" applyBorder="1"/>
    <xf numFmtId="166" fontId="125" fillId="2" borderId="0" xfId="4" applyNumberFormat="1" applyFont="1" applyFill="1" applyBorder="1" applyAlignment="1">
      <alignment horizontal="left" vertical="center"/>
    </xf>
    <xf numFmtId="0" fontId="134" fillId="0" borderId="73" xfId="4" applyNumberFormat="1" applyFont="1" applyFill="1" applyBorder="1" applyAlignment="1">
      <alignment horizontal="center" vertical="center"/>
    </xf>
    <xf numFmtId="0" fontId="125" fillId="2" borderId="53" xfId="2" applyFont="1" applyFill="1" applyBorder="1" applyAlignment="1">
      <alignment horizontal="left" vertical="center"/>
    </xf>
    <xf numFmtId="0" fontId="43" fillId="2" borderId="0" xfId="2" applyFont="1" applyFill="1" applyBorder="1" applyAlignment="1">
      <alignment horizontal="center" vertical="center"/>
    </xf>
    <xf numFmtId="166" fontId="42" fillId="2" borderId="0" xfId="2" applyNumberFormat="1" applyFont="1" applyFill="1" applyBorder="1" applyAlignment="1" applyProtection="1">
      <alignment horizontal="center" vertical="center"/>
    </xf>
    <xf numFmtId="1" fontId="41" fillId="2" borderId="0" xfId="2" applyNumberFormat="1" applyFont="1" applyFill="1" applyBorder="1" applyAlignment="1">
      <alignment horizontal="center" vertical="center"/>
    </xf>
    <xf numFmtId="165" fontId="43" fillId="2" borderId="0" xfId="2" applyNumberFormat="1" applyFont="1" applyFill="1" applyBorder="1" applyAlignment="1">
      <alignment vertical="center"/>
    </xf>
    <xf numFmtId="0" fontId="134" fillId="2" borderId="25" xfId="2" applyFont="1" applyFill="1" applyBorder="1" applyAlignment="1">
      <alignment vertical="center"/>
    </xf>
    <xf numFmtId="165" fontId="43" fillId="2" borderId="25" xfId="2" applyNumberFormat="1" applyFont="1" applyFill="1" applyBorder="1" applyAlignment="1">
      <alignment vertical="center"/>
    </xf>
    <xf numFmtId="0" fontId="151" fillId="2" borderId="0" xfId="2" applyFont="1" applyFill="1" applyBorder="1" applyAlignment="1">
      <alignment horizontal="center" vertical="center"/>
    </xf>
    <xf numFmtId="1" fontId="44" fillId="2" borderId="0" xfId="2" applyNumberFormat="1" applyFont="1" applyFill="1" applyBorder="1" applyAlignment="1">
      <alignment horizontal="center" vertical="center"/>
    </xf>
    <xf numFmtId="165" fontId="151" fillId="2" borderId="0" xfId="2" applyNumberFormat="1" applyFont="1" applyFill="1" applyBorder="1" applyAlignment="1">
      <alignment vertical="center"/>
    </xf>
    <xf numFmtId="0" fontId="158" fillId="2" borderId="53" xfId="2" applyFont="1" applyFill="1" applyBorder="1" applyAlignment="1">
      <alignment horizontal="left" vertical="center"/>
    </xf>
    <xf numFmtId="168" fontId="42" fillId="2" borderId="53" xfId="4" applyNumberFormat="1" applyFont="1" applyFill="1" applyBorder="1" applyAlignment="1">
      <alignment horizontal="center" vertical="center"/>
    </xf>
    <xf numFmtId="0" fontId="3" fillId="7" borderId="102" xfId="2" applyFont="1" applyFill="1" applyBorder="1" applyAlignment="1">
      <alignment vertical="center"/>
    </xf>
    <xf numFmtId="0" fontId="3" fillId="7" borderId="29" xfId="2" applyFont="1" applyFill="1" applyBorder="1" applyAlignment="1">
      <alignment vertical="center"/>
    </xf>
    <xf numFmtId="0" fontId="3" fillId="7" borderId="37" xfId="2" applyFont="1" applyFill="1" applyBorder="1" applyAlignment="1">
      <alignment vertical="center"/>
    </xf>
    <xf numFmtId="0" fontId="135" fillId="7" borderId="29" xfId="2" applyFont="1" applyFill="1" applyBorder="1" applyAlignment="1">
      <alignment vertical="center"/>
    </xf>
    <xf numFmtId="2" fontId="3" fillId="0" borderId="0" xfId="2" applyNumberFormat="1" applyFont="1" applyFill="1" applyBorder="1" applyAlignment="1">
      <alignment horizontal="center" vertical="center"/>
    </xf>
    <xf numFmtId="167" fontId="36" fillId="0" borderId="0" xfId="2" applyNumberFormat="1" applyFont="1" applyFill="1" applyBorder="1" applyAlignment="1">
      <alignment horizontal="center" vertical="center"/>
    </xf>
    <xf numFmtId="0" fontId="3" fillId="0" borderId="0" xfId="2" applyFont="1" applyAlignment="1">
      <alignment horizontal="center" vertical="center"/>
    </xf>
    <xf numFmtId="0" fontId="85" fillId="0" borderId="104" xfId="3" applyFont="1" applyBorder="1" applyProtection="1">
      <protection hidden="1"/>
    </xf>
    <xf numFmtId="164" fontId="54" fillId="3" borderId="11" xfId="1" applyNumberFormat="1" applyFont="1" applyFill="1" applyBorder="1" applyAlignment="1">
      <alignment horizontal="center" vertical="center"/>
    </xf>
    <xf numFmtId="0" fontId="28" fillId="2" borderId="103" xfId="0" applyFont="1" applyFill="1" applyBorder="1" applyAlignment="1">
      <alignment horizontal="left"/>
    </xf>
    <xf numFmtId="0" fontId="19" fillId="2" borderId="0" xfId="0" applyFont="1" applyFill="1" applyBorder="1" applyAlignment="1">
      <alignment horizontal="right"/>
    </xf>
    <xf numFmtId="0" fontId="53" fillId="2" borderId="11" xfId="0" quotePrefix="1" applyNumberFormat="1" applyFont="1" applyFill="1" applyBorder="1" applyAlignment="1">
      <alignment horizontal="right"/>
    </xf>
    <xf numFmtId="166" fontId="70" fillId="16" borderId="103" xfId="3" applyNumberFormat="1" applyFont="1" applyFill="1" applyBorder="1" applyAlignment="1" applyProtection="1">
      <alignment horizontal="center" vertical="center"/>
      <protection hidden="1"/>
    </xf>
    <xf numFmtId="166" fontId="70" fillId="2" borderId="103" xfId="3" applyNumberFormat="1" applyFont="1" applyFill="1" applyBorder="1" applyAlignment="1" applyProtection="1">
      <alignment horizontal="center" vertical="center"/>
      <protection hidden="1"/>
    </xf>
    <xf numFmtId="0" fontId="122" fillId="0" borderId="0" xfId="0" applyFont="1" applyBorder="1" applyAlignment="1">
      <alignment horizontal="left" vertical="center" indent="1"/>
    </xf>
    <xf numFmtId="164" fontId="19" fillId="3" borderId="103" xfId="0" applyNumberFormat="1" applyFont="1" applyFill="1" applyBorder="1" applyAlignment="1">
      <alignment horizontal="center"/>
    </xf>
    <xf numFmtId="164" fontId="0" fillId="3" borderId="103" xfId="0" applyNumberFormat="1" applyFont="1" applyFill="1" applyBorder="1" applyAlignment="1">
      <alignment horizontal="center"/>
    </xf>
    <xf numFmtId="0" fontId="0" fillId="3" borderId="103" xfId="0" applyFill="1" applyBorder="1"/>
    <xf numFmtId="0" fontId="71" fillId="2" borderId="103" xfId="0" applyFont="1" applyFill="1" applyBorder="1" applyAlignment="1">
      <alignment vertical="center"/>
    </xf>
    <xf numFmtId="0" fontId="51" fillId="2" borderId="103" xfId="0" applyFont="1" applyFill="1" applyBorder="1" applyAlignment="1">
      <alignment vertical="center"/>
    </xf>
    <xf numFmtId="0" fontId="53" fillId="2" borderId="103" xfId="0" applyFont="1" applyFill="1" applyBorder="1" applyAlignment="1">
      <alignment vertical="center"/>
    </xf>
    <xf numFmtId="0" fontId="45" fillId="0" borderId="0" xfId="5" applyBorder="1"/>
    <xf numFmtId="0" fontId="53" fillId="2" borderId="103" xfId="0" applyFont="1" applyFill="1" applyBorder="1" applyAlignment="1">
      <alignment vertical="center" wrapText="1"/>
    </xf>
    <xf numFmtId="0" fontId="15" fillId="5" borderId="0" xfId="3" applyFont="1" applyFill="1" applyBorder="1" applyAlignment="1">
      <alignment horizontal="center" vertical="center" textRotation="90"/>
    </xf>
    <xf numFmtId="0" fontId="159" fillId="0" borderId="0" xfId="0" applyFont="1" applyBorder="1" applyAlignment="1">
      <alignment horizontal="left" vertical="center" indent="1"/>
    </xf>
    <xf numFmtId="0" fontId="0" fillId="2" borderId="103" xfId="0" applyFill="1" applyBorder="1"/>
    <xf numFmtId="0" fontId="17" fillId="2" borderId="103" xfId="3" applyFont="1" applyFill="1" applyBorder="1" applyAlignment="1">
      <alignment vertical="center"/>
    </xf>
    <xf numFmtId="0" fontId="162" fillId="2" borderId="0" xfId="0" applyFont="1" applyFill="1" applyAlignment="1">
      <alignment horizontal="left" vertical="center" indent="1"/>
    </xf>
    <xf numFmtId="0" fontId="18" fillId="2" borderId="0" xfId="3" quotePrefix="1" applyFont="1" applyFill="1" applyBorder="1" applyAlignment="1" applyProtection="1">
      <alignment vertical="center"/>
      <protection hidden="1"/>
    </xf>
    <xf numFmtId="0" fontId="161" fillId="2" borderId="0" xfId="0" applyFont="1" applyFill="1" applyAlignment="1">
      <alignment horizontal="left" vertical="center" indent="1"/>
    </xf>
    <xf numFmtId="165" fontId="54" fillId="3" borderId="0" xfId="1" applyNumberFormat="1" applyFont="1" applyFill="1" applyBorder="1" applyAlignment="1" applyProtection="1">
      <alignment horizontal="left" vertical="center"/>
      <protection locked="0"/>
    </xf>
    <xf numFmtId="165" fontId="54" fillId="2" borderId="0" xfId="1" applyNumberFormat="1" applyFont="1" applyFill="1" applyBorder="1" applyAlignment="1" applyProtection="1">
      <alignment horizontal="right" vertical="center"/>
      <protection locked="0"/>
    </xf>
    <xf numFmtId="165" fontId="54" fillId="3" borderId="0" xfId="1" applyNumberFormat="1" applyFont="1" applyFill="1" applyBorder="1" applyAlignment="1" applyProtection="1">
      <alignment vertical="center"/>
      <protection locked="0"/>
    </xf>
    <xf numFmtId="165" fontId="54" fillId="3" borderId="11" xfId="1" applyNumberFormat="1" applyFont="1" applyFill="1" applyBorder="1" applyAlignment="1" applyProtection="1">
      <alignment horizontal="right" vertical="center"/>
      <protection locked="0"/>
    </xf>
    <xf numFmtId="0" fontId="51" fillId="2" borderId="0" xfId="0" applyFont="1" applyFill="1" applyBorder="1" applyAlignment="1">
      <alignment vertical="center"/>
    </xf>
    <xf numFmtId="0" fontId="17" fillId="2" borderId="103" xfId="3" applyFont="1" applyFill="1" applyBorder="1" applyAlignment="1">
      <alignment horizontal="center" vertical="center"/>
    </xf>
    <xf numFmtId="0" fontId="33" fillId="2" borderId="0" xfId="0" applyFont="1" applyFill="1"/>
    <xf numFmtId="0" fontId="122" fillId="2" borderId="0" xfId="0" applyFont="1" applyFill="1" applyBorder="1" applyAlignment="1">
      <alignment horizontal="left" vertical="center" indent="1"/>
    </xf>
    <xf numFmtId="0" fontId="159" fillId="2" borderId="0" xfId="0" applyFont="1" applyFill="1" applyBorder="1" applyAlignment="1">
      <alignment horizontal="left" vertical="center" indent="1"/>
    </xf>
    <xf numFmtId="166" fontId="101" fillId="2" borderId="103" xfId="2" applyNumberFormat="1" applyFont="1" applyFill="1" applyBorder="1" applyAlignment="1" applyProtection="1">
      <alignment horizontal="right" vertical="center"/>
      <protection hidden="1"/>
    </xf>
    <xf numFmtId="0" fontId="100" fillId="2" borderId="0" xfId="2" applyFont="1" applyFill="1" applyBorder="1" applyAlignment="1" applyProtection="1">
      <alignment vertical="center" shrinkToFit="1"/>
      <protection hidden="1"/>
    </xf>
    <xf numFmtId="168" fontId="25" fillId="9" borderId="0" xfId="1" applyNumberFormat="1" applyFont="1" applyFill="1" applyBorder="1" applyAlignment="1">
      <alignment horizontal="center" vertical="center"/>
    </xf>
    <xf numFmtId="10" fontId="25" fillId="9" borderId="0" xfId="1" applyNumberFormat="1" applyFont="1" applyFill="1" applyBorder="1" applyAlignment="1">
      <alignment horizontal="center" vertical="center"/>
    </xf>
    <xf numFmtId="166" fontId="48" fillId="2" borderId="103" xfId="2" applyNumberFormat="1" applyFont="1" applyFill="1" applyBorder="1" applyAlignment="1" applyProtection="1">
      <alignment horizontal="center" vertical="center"/>
      <protection hidden="1"/>
    </xf>
    <xf numFmtId="0" fontId="84" fillId="2" borderId="12" xfId="0" applyFont="1" applyFill="1" applyBorder="1" applyAlignment="1">
      <alignment horizontal="center"/>
    </xf>
    <xf numFmtId="166" fontId="48" fillId="2" borderId="0" xfId="2" applyNumberFormat="1" applyFont="1" applyFill="1" applyBorder="1" applyAlignment="1" applyProtection="1">
      <alignment horizontal="center" vertical="center"/>
      <protection hidden="1"/>
    </xf>
    <xf numFmtId="0" fontId="84" fillId="2" borderId="0" xfId="0" applyFont="1" applyFill="1" applyBorder="1" applyAlignment="1">
      <alignment horizontal="center"/>
    </xf>
    <xf numFmtId="164" fontId="52" fillId="2" borderId="0" xfId="0" applyNumberFormat="1" applyFont="1" applyFill="1" applyBorder="1" applyAlignment="1">
      <alignment horizontal="center"/>
    </xf>
    <xf numFmtId="166" fontId="108" fillId="2" borderId="103" xfId="2" applyNumberFormat="1" applyFont="1" applyFill="1" applyBorder="1" applyAlignment="1" applyProtection="1">
      <alignment horizontal="left" vertical="center"/>
      <protection hidden="1"/>
    </xf>
    <xf numFmtId="0" fontId="45" fillId="2" borderId="0" xfId="5" applyFill="1" applyBorder="1" applyAlignment="1" applyProtection="1">
      <alignment horizontal="left" vertical="center"/>
      <protection hidden="1"/>
    </xf>
    <xf numFmtId="166" fontId="101" fillId="2" borderId="103" xfId="2" applyNumberFormat="1" applyFont="1" applyFill="1" applyBorder="1" applyAlignment="1" applyProtection="1">
      <alignment horizontal="left" vertical="center"/>
      <protection hidden="1"/>
    </xf>
    <xf numFmtId="0" fontId="166" fillId="2" borderId="103" xfId="2" applyFont="1" applyFill="1" applyBorder="1" applyAlignment="1" applyProtection="1">
      <alignment horizontal="left" vertical="center"/>
      <protection hidden="1"/>
    </xf>
    <xf numFmtId="0" fontId="84" fillId="2" borderId="106" xfId="0" applyFont="1" applyFill="1" applyBorder="1" applyAlignment="1">
      <alignment horizontal="center"/>
    </xf>
    <xf numFmtId="164" fontId="48" fillId="2" borderId="0" xfId="0" applyNumberFormat="1" applyFont="1" applyFill="1" applyBorder="1" applyAlignment="1">
      <alignment vertical="center"/>
    </xf>
    <xf numFmtId="0" fontId="50" fillId="2" borderId="0" xfId="0" applyFont="1" applyFill="1" applyBorder="1" applyAlignment="1">
      <alignment horizontal="left" vertical="center"/>
    </xf>
    <xf numFmtId="0" fontId="50" fillId="2" borderId="0" xfId="0" applyFont="1" applyFill="1" applyBorder="1" applyAlignment="1">
      <alignment horizontal="center" vertical="center"/>
    </xf>
    <xf numFmtId="0" fontId="33" fillId="2" borderId="0" xfId="0" applyFont="1" applyFill="1" applyBorder="1" applyAlignment="1">
      <alignment vertical="center"/>
    </xf>
    <xf numFmtId="0" fontId="49" fillId="2" borderId="103" xfId="1" applyNumberFormat="1" applyFont="1" applyFill="1" applyBorder="1" applyAlignment="1">
      <alignment vertical="center" wrapText="1"/>
    </xf>
    <xf numFmtId="0" fontId="49" fillId="2" borderId="0" xfId="1" applyNumberFormat="1" applyFont="1" applyFill="1" applyBorder="1" applyAlignment="1">
      <alignment vertical="center" wrapText="1"/>
    </xf>
    <xf numFmtId="0" fontId="49" fillId="2" borderId="11" xfId="1" applyNumberFormat="1" applyFont="1" applyFill="1" applyBorder="1" applyAlignment="1">
      <alignment vertical="center" wrapText="1"/>
    </xf>
    <xf numFmtId="0" fontId="33" fillId="2" borderId="0" xfId="0" applyFont="1" applyFill="1" applyBorder="1"/>
    <xf numFmtId="0" fontId="161" fillId="2" borderId="0" xfId="0" applyFont="1" applyFill="1" applyBorder="1" applyAlignment="1">
      <alignment horizontal="left" vertical="center" indent="1"/>
    </xf>
    <xf numFmtId="0" fontId="84" fillId="2" borderId="0" xfId="0" applyFont="1" applyFill="1" applyBorder="1" applyAlignment="1">
      <alignment vertical="center"/>
    </xf>
    <xf numFmtId="0" fontId="84" fillId="2" borderId="0" xfId="0" applyFont="1" applyFill="1" applyBorder="1" applyAlignment="1">
      <alignment horizontal="left" vertical="center"/>
    </xf>
    <xf numFmtId="0" fontId="84" fillId="2" borderId="103" xfId="0" applyFont="1" applyFill="1" applyBorder="1" applyAlignment="1">
      <alignment horizontal="right" vertical="center"/>
    </xf>
    <xf numFmtId="0" fontId="0" fillId="2" borderId="103" xfId="0" applyFill="1" applyBorder="1" applyAlignment="1">
      <alignment horizontal="right" vertical="center"/>
    </xf>
    <xf numFmtId="0" fontId="123" fillId="2" borderId="0" xfId="7" applyFill="1" applyBorder="1" applyAlignment="1" applyProtection="1">
      <alignment vertical="center"/>
    </xf>
    <xf numFmtId="0" fontId="33" fillId="2" borderId="103" xfId="0" applyFont="1" applyFill="1" applyBorder="1" applyAlignment="1">
      <alignment vertical="center"/>
    </xf>
    <xf numFmtId="0" fontId="167" fillId="2" borderId="0" xfId="7" applyFont="1" applyFill="1" applyBorder="1" applyAlignment="1" applyProtection="1">
      <alignment vertical="center"/>
    </xf>
    <xf numFmtId="0" fontId="50" fillId="6" borderId="0" xfId="0" applyFont="1" applyFill="1" applyBorder="1" applyAlignment="1">
      <alignment horizontal="center" vertical="center"/>
    </xf>
    <xf numFmtId="164" fontId="54" fillId="3" borderId="0" xfId="1" applyNumberFormat="1" applyFont="1" applyFill="1" applyBorder="1" applyAlignment="1">
      <alignment horizontal="center" vertical="center"/>
    </xf>
    <xf numFmtId="164" fontId="62" fillId="6" borderId="0" xfId="1" applyNumberFormat="1" applyFont="1" applyFill="1" applyBorder="1" applyAlignment="1">
      <alignment horizontal="center" vertical="center"/>
    </xf>
    <xf numFmtId="1" fontId="63" fillId="6" borderId="0" xfId="1" applyNumberFormat="1" applyFont="1" applyFill="1" applyBorder="1" applyAlignment="1">
      <alignment horizontal="center" vertical="center"/>
    </xf>
    <xf numFmtId="0" fontId="61" fillId="2" borderId="0" xfId="3" applyFont="1" applyFill="1" applyBorder="1" applyAlignment="1" applyProtection="1">
      <alignment horizontal="center" wrapText="1"/>
      <protection hidden="1"/>
    </xf>
    <xf numFmtId="164" fontId="0" fillId="3" borderId="0" xfId="0" applyNumberFormat="1" applyFont="1" applyFill="1" applyBorder="1" applyAlignment="1">
      <alignment horizontal="center"/>
    </xf>
    <xf numFmtId="0" fontId="48" fillId="2" borderId="11" xfId="3" applyFont="1" applyFill="1" applyBorder="1" applyAlignment="1" applyProtection="1">
      <alignment horizontal="center" vertical="center" wrapText="1"/>
      <protection hidden="1"/>
    </xf>
    <xf numFmtId="0" fontId="75" fillId="2" borderId="0" xfId="3" applyFont="1" applyFill="1" applyBorder="1" applyAlignment="1">
      <alignment horizontal="center" vertical="center"/>
    </xf>
    <xf numFmtId="164" fontId="28" fillId="9" borderId="0" xfId="1" applyNumberFormat="1" applyFont="1" applyFill="1" applyBorder="1" applyAlignment="1">
      <alignment horizontal="center" vertical="center"/>
    </xf>
    <xf numFmtId="0" fontId="25" fillId="9" borderId="0" xfId="3" applyFont="1" applyFill="1" applyBorder="1" applyAlignment="1" applyProtection="1">
      <alignment horizontal="center" vertical="center"/>
      <protection hidden="1"/>
    </xf>
    <xf numFmtId="0" fontId="65" fillId="2" borderId="0" xfId="3" applyFont="1" applyFill="1" applyBorder="1" applyAlignment="1">
      <alignment horizontal="center" vertical="center"/>
    </xf>
    <xf numFmtId="0" fontId="81" fillId="2" borderId="0" xfId="3" applyFont="1" applyFill="1" applyBorder="1" applyAlignment="1">
      <alignment horizontal="center" vertical="center"/>
    </xf>
    <xf numFmtId="0" fontId="80" fillId="2" borderId="0" xfId="3" applyFont="1" applyFill="1" applyBorder="1" applyAlignment="1">
      <alignment horizontal="center" vertical="center"/>
    </xf>
    <xf numFmtId="164" fontId="27" fillId="2" borderId="0" xfId="1" applyNumberFormat="1" applyFont="1" applyFill="1" applyBorder="1" applyAlignment="1">
      <alignment horizontal="center" vertical="center"/>
    </xf>
    <xf numFmtId="0" fontId="169" fillId="3" borderId="0" xfId="0" applyFont="1" applyFill="1" applyBorder="1" applyAlignment="1">
      <alignment horizontal="left"/>
    </xf>
    <xf numFmtId="0" fontId="169" fillId="3" borderId="28" xfId="0" applyFont="1" applyFill="1" applyBorder="1" applyAlignment="1">
      <alignment horizontal="right"/>
    </xf>
    <xf numFmtId="0" fontId="0" fillId="0" borderId="0" xfId="0"/>
    <xf numFmtId="0" fontId="36" fillId="2" borderId="0" xfId="1" applyFont="1" applyFill="1" applyBorder="1" applyAlignment="1" applyProtection="1">
      <alignment vertical="center"/>
      <protection locked="0"/>
    </xf>
    <xf numFmtId="0" fontId="0" fillId="2" borderId="0" xfId="0" applyFill="1" applyBorder="1"/>
    <xf numFmtId="0" fontId="13" fillId="4" borderId="30" xfId="3" applyFont="1" applyFill="1" applyBorder="1" applyAlignment="1">
      <alignment horizontal="center" vertical="center"/>
    </xf>
    <xf numFmtId="0" fontId="19" fillId="2" borderId="0" xfId="0" applyFont="1" applyFill="1" applyBorder="1" applyAlignment="1">
      <alignment horizontal="center" vertical="center" wrapText="1"/>
    </xf>
    <xf numFmtId="0" fontId="64" fillId="2" borderId="0" xfId="3" applyFont="1" applyFill="1" applyBorder="1" applyAlignment="1">
      <alignment vertical="center"/>
    </xf>
    <xf numFmtId="0" fontId="0" fillId="0" borderId="0" xfId="0" applyBorder="1"/>
    <xf numFmtId="0" fontId="0" fillId="2" borderId="0" xfId="0" applyFill="1" applyBorder="1" applyAlignment="1"/>
    <xf numFmtId="0" fontId="0" fillId="2" borderId="19" xfId="0" applyFill="1" applyBorder="1"/>
    <xf numFmtId="164" fontId="19" fillId="3" borderId="0" xfId="0" applyNumberFormat="1" applyFont="1" applyFill="1" applyBorder="1" applyAlignment="1">
      <alignment horizontal="center"/>
    </xf>
    <xf numFmtId="0" fontId="0" fillId="2" borderId="0" xfId="0" applyFont="1" applyFill="1" applyBorder="1" applyAlignment="1">
      <alignment horizontal="center" vertical="center" wrapText="1"/>
    </xf>
    <xf numFmtId="0" fontId="175" fillId="3" borderId="0" xfId="1" applyNumberFormat="1" applyFont="1" applyFill="1" applyBorder="1" applyAlignment="1" applyProtection="1">
      <alignment horizontal="right"/>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left" vertical="center"/>
      <protection locked="0"/>
    </xf>
    <xf numFmtId="165" fontId="62" fillId="2" borderId="0" xfId="1" applyNumberFormat="1" applyFont="1" applyFill="1" applyBorder="1" applyAlignment="1" applyProtection="1">
      <alignment horizontal="right" vertical="center"/>
      <protection locked="0"/>
    </xf>
    <xf numFmtId="1" fontId="52" fillId="2" borderId="0" xfId="1" applyNumberFormat="1" applyFont="1" applyFill="1" applyBorder="1" applyAlignment="1">
      <alignment horizontal="right" vertical="center"/>
    </xf>
    <xf numFmtId="1" fontId="52" fillId="2" borderId="0" xfId="1" applyNumberFormat="1" applyFont="1" applyFill="1" applyBorder="1" applyAlignment="1">
      <alignment horizontal="left" vertical="center"/>
    </xf>
    <xf numFmtId="0" fontId="0" fillId="2" borderId="0" xfId="0" applyFill="1" applyBorder="1" applyAlignment="1">
      <alignment horizontal="center" vertical="center"/>
    </xf>
    <xf numFmtId="0" fontId="172" fillId="2" borderId="11" xfId="3" applyFont="1" applyFill="1" applyBorder="1" applyAlignment="1">
      <alignment horizontal="center" vertical="center"/>
    </xf>
    <xf numFmtId="0" fontId="19" fillId="2" borderId="66" xfId="0" applyFont="1" applyFill="1" applyBorder="1" applyAlignment="1" applyProtection="1">
      <alignment horizontal="center" vertical="center"/>
      <protection locked="0"/>
    </xf>
    <xf numFmtId="0" fontId="19" fillId="2" borderId="51" xfId="0" applyFont="1" applyFill="1" applyBorder="1" applyAlignment="1" applyProtection="1">
      <alignment horizontal="center" vertical="center"/>
      <protection locked="0"/>
    </xf>
    <xf numFmtId="0" fontId="80" fillId="2" borderId="66" xfId="3" applyFont="1" applyFill="1" applyBorder="1" applyAlignment="1">
      <alignment horizontal="center" vertical="center"/>
    </xf>
    <xf numFmtId="0" fontId="80" fillId="2" borderId="51" xfId="3" applyFont="1" applyFill="1" applyBorder="1" applyAlignment="1">
      <alignment horizontal="center" vertical="center"/>
    </xf>
    <xf numFmtId="0" fontId="0" fillId="2" borderId="66" xfId="0" applyFill="1" applyBorder="1"/>
    <xf numFmtId="0" fontId="0" fillId="0" borderId="66" xfId="0" applyBorder="1"/>
    <xf numFmtId="0" fontId="57" fillId="2" borderId="66" xfId="0" applyFont="1" applyFill="1" applyBorder="1" applyAlignment="1">
      <alignment vertical="center"/>
    </xf>
    <xf numFmtId="0" fontId="64" fillId="2" borderId="66" xfId="0" applyFont="1" applyFill="1" applyBorder="1"/>
    <xf numFmtId="0" fontId="173" fillId="2" borderId="66" xfId="3" applyFont="1" applyFill="1" applyBorder="1" applyAlignment="1">
      <alignment horizontal="center" vertical="center"/>
    </xf>
    <xf numFmtId="0" fontId="1" fillId="2" borderId="66" xfId="0" applyFont="1" applyFill="1" applyBorder="1"/>
    <xf numFmtId="0" fontId="176" fillId="2" borderId="66" xfId="3" applyFont="1" applyFill="1" applyBorder="1" applyAlignment="1">
      <alignment horizontal="center" vertical="center"/>
    </xf>
    <xf numFmtId="0" fontId="177" fillId="2" borderId="66" xfId="3" applyFont="1" applyFill="1" applyBorder="1" applyAlignment="1">
      <alignment horizontal="center" vertical="center"/>
    </xf>
    <xf numFmtId="0" fontId="174" fillId="2" borderId="66" xfId="3" applyFont="1" applyFill="1" applyBorder="1" applyAlignment="1">
      <alignment horizontal="center" vertical="center"/>
    </xf>
    <xf numFmtId="0" fontId="19" fillId="2" borderId="66"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19" fillId="2" borderId="67"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68" xfId="0" applyFont="1" applyFill="1" applyBorder="1" applyAlignment="1">
      <alignment horizontal="center" vertical="center" wrapText="1"/>
    </xf>
    <xf numFmtId="0" fontId="175" fillId="3" borderId="33" xfId="1" applyNumberFormat="1" applyFont="1" applyFill="1" applyBorder="1" applyAlignment="1" applyProtection="1">
      <alignment horizontal="right"/>
      <protection locked="0"/>
    </xf>
    <xf numFmtId="0" fontId="0" fillId="2" borderId="0" xfId="0" applyFont="1" applyFill="1" applyBorder="1" applyAlignment="1" applyProtection="1">
      <alignment horizontal="left" vertical="center"/>
      <protection locked="0"/>
    </xf>
    <xf numFmtId="0" fontId="52" fillId="2" borderId="0" xfId="1" applyNumberFormat="1" applyFont="1" applyFill="1" applyBorder="1" applyAlignment="1" applyProtection="1">
      <alignment horizontal="center"/>
      <protection locked="0"/>
    </xf>
    <xf numFmtId="0" fontId="33" fillId="2" borderId="0" xfId="0" applyFont="1" applyFill="1" applyBorder="1" applyAlignment="1" applyProtection="1">
      <alignment horizontal="right" vertical="center"/>
      <protection locked="0"/>
    </xf>
    <xf numFmtId="0" fontId="0" fillId="2" borderId="64" xfId="0" applyFill="1" applyBorder="1"/>
    <xf numFmtId="0" fontId="0" fillId="2" borderId="19" xfId="0" applyFill="1" applyBorder="1" applyAlignment="1"/>
    <xf numFmtId="0" fontId="19" fillId="2" borderId="19" xfId="0" applyFont="1" applyFill="1" applyBorder="1" applyAlignment="1" applyProtection="1">
      <alignment horizontal="center" vertical="center"/>
      <protection locked="0"/>
    </xf>
    <xf numFmtId="0" fontId="19" fillId="2" borderId="65" xfId="0" applyFont="1" applyFill="1" applyBorder="1" applyAlignment="1" applyProtection="1">
      <alignment horizontal="center" vertical="center"/>
      <protection locked="0"/>
    </xf>
    <xf numFmtId="0" fontId="19" fillId="2" borderId="66" xfId="0" applyFont="1" applyFill="1" applyBorder="1" applyAlignment="1" applyProtection="1">
      <alignment horizontal="left" vertical="center"/>
      <protection locked="0"/>
    </xf>
    <xf numFmtId="0" fontId="19" fillId="2" borderId="51" xfId="0" applyFont="1" applyFill="1" applyBorder="1" applyAlignment="1" applyProtection="1">
      <alignment horizontal="left" vertical="center"/>
      <protection locked="0"/>
    </xf>
    <xf numFmtId="164" fontId="54" fillId="3" borderId="66" xfId="3" applyNumberFormat="1" applyFont="1" applyFill="1" applyBorder="1" applyAlignment="1">
      <alignment horizontal="center" vertical="center"/>
    </xf>
    <xf numFmtId="2" fontId="54" fillId="28" borderId="12" xfId="3" applyNumberFormat="1" applyFont="1" applyFill="1" applyBorder="1" applyAlignment="1" applyProtection="1">
      <alignment vertical="center"/>
      <protection locked="0"/>
    </xf>
    <xf numFmtId="2" fontId="54" fillId="28" borderId="0" xfId="3" applyNumberFormat="1" applyFont="1" applyFill="1" applyBorder="1" applyAlignment="1" applyProtection="1">
      <alignment vertical="center"/>
      <protection locked="0"/>
    </xf>
    <xf numFmtId="2" fontId="54" fillId="28" borderId="11" xfId="3" applyNumberFormat="1" applyFont="1" applyFill="1" applyBorder="1" applyAlignment="1" applyProtection="1">
      <alignment vertical="center"/>
      <protection locked="0"/>
    </xf>
    <xf numFmtId="0" fontId="18" fillId="3" borderId="103" xfId="0" applyFont="1" applyFill="1" applyBorder="1"/>
    <xf numFmtId="0" fontId="16" fillId="3" borderId="0" xfId="3" applyFont="1" applyFill="1" applyBorder="1" applyAlignment="1" applyProtection="1">
      <alignment horizontal="center" vertical="center"/>
      <protection hidden="1"/>
    </xf>
    <xf numFmtId="165" fontId="54" fillId="3" borderId="0" xfId="1" applyNumberFormat="1" applyFont="1" applyFill="1" applyBorder="1" applyAlignment="1" applyProtection="1">
      <alignment horizontal="center" vertical="center"/>
      <protection locked="0"/>
    </xf>
    <xf numFmtId="165" fontId="16" fillId="3" borderId="11" xfId="3" applyNumberFormat="1" applyFont="1" applyFill="1" applyBorder="1" applyAlignment="1" applyProtection="1">
      <alignment horizontal="center" vertical="center"/>
      <protection hidden="1"/>
    </xf>
    <xf numFmtId="164" fontId="33" fillId="3" borderId="103" xfId="0" applyNumberFormat="1" applyFont="1" applyFill="1" applyBorder="1" applyAlignment="1">
      <alignment horizontal="center"/>
    </xf>
    <xf numFmtId="164" fontId="82" fillId="3" borderId="18" xfId="1" applyNumberFormat="1" applyFont="1" applyFill="1" applyBorder="1" applyAlignment="1">
      <alignment horizontal="center" vertical="center"/>
    </xf>
    <xf numFmtId="164" fontId="33" fillId="3" borderId="0" xfId="0" applyNumberFormat="1" applyFont="1" applyFill="1" applyBorder="1" applyAlignment="1">
      <alignment horizontal="center"/>
    </xf>
    <xf numFmtId="0" fontId="19" fillId="2" borderId="67" xfId="0" applyFont="1" applyFill="1" applyBorder="1" applyAlignment="1" applyProtection="1">
      <alignment horizontal="left" vertical="center"/>
      <protection locked="0"/>
    </xf>
    <xf numFmtId="0" fontId="19" fillId="2" borderId="28" xfId="0" applyFont="1" applyFill="1" applyBorder="1" applyAlignment="1" applyProtection="1">
      <alignment horizontal="left" vertical="center"/>
      <protection locked="0"/>
    </xf>
    <xf numFmtId="0" fontId="19" fillId="2" borderId="68" xfId="0" applyFont="1" applyFill="1" applyBorder="1" applyAlignment="1" applyProtection="1">
      <alignment horizontal="left" vertical="center"/>
      <protection locked="0"/>
    </xf>
    <xf numFmtId="0" fontId="28" fillId="2" borderId="0" xfId="0" applyFont="1" applyFill="1" applyBorder="1" applyAlignment="1">
      <alignment vertical="center"/>
    </xf>
    <xf numFmtId="0" fontId="0" fillId="0" borderId="0" xfId="0" applyBorder="1" applyAlignment="1">
      <alignment horizontal="right" vertical="center"/>
    </xf>
    <xf numFmtId="164" fontId="28" fillId="9" borderId="0" xfId="1" applyNumberFormat="1" applyFont="1" applyFill="1" applyBorder="1" applyAlignment="1">
      <alignment horizontal="center" vertical="center"/>
    </xf>
    <xf numFmtId="0" fontId="24" fillId="2" borderId="0" xfId="3" applyFont="1" applyFill="1" applyBorder="1" applyAlignment="1">
      <alignment horizontal="center" vertical="center"/>
    </xf>
    <xf numFmtId="1" fontId="179" fillId="6" borderId="0" xfId="2" applyNumberFormat="1" applyFont="1" applyFill="1" applyBorder="1" applyAlignment="1" applyProtection="1">
      <alignment horizontal="center" vertical="center"/>
      <protection hidden="1"/>
    </xf>
    <xf numFmtId="0" fontId="0" fillId="6" borderId="113" xfId="0" applyFill="1" applyBorder="1"/>
    <xf numFmtId="0" fontId="0" fillId="6" borderId="111" xfId="0" applyFill="1" applyBorder="1"/>
    <xf numFmtId="0" fontId="0" fillId="2" borderId="108" xfId="0" applyFill="1" applyBorder="1"/>
    <xf numFmtId="0" fontId="0" fillId="2" borderId="109" xfId="0" applyFill="1" applyBorder="1"/>
    <xf numFmtId="0" fontId="0" fillId="2" borderId="53" xfId="0" applyFill="1" applyBorder="1"/>
    <xf numFmtId="0" fontId="0" fillId="2" borderId="110" xfId="0" applyFill="1" applyBorder="1"/>
    <xf numFmtId="164" fontId="180" fillId="2" borderId="0" xfId="1" applyNumberFormat="1" applyFont="1" applyFill="1" applyBorder="1" applyAlignment="1">
      <alignment horizontal="left" vertical="center"/>
    </xf>
    <xf numFmtId="1" fontId="182" fillId="2" borderId="0" xfId="2" applyNumberFormat="1" applyFont="1" applyFill="1" applyBorder="1" applyAlignment="1" applyProtection="1">
      <alignment horizontal="center" vertical="center"/>
      <protection hidden="1"/>
    </xf>
    <xf numFmtId="0" fontId="66" fillId="2" borderId="0" xfId="3" applyFont="1" applyFill="1" applyBorder="1" applyAlignment="1">
      <alignment horizontal="center" vertical="center"/>
    </xf>
    <xf numFmtId="0" fontId="187" fillId="2" borderId="0" xfId="3" applyFont="1" applyFill="1" applyBorder="1" applyAlignment="1">
      <alignment horizontal="right" vertical="center"/>
    </xf>
    <xf numFmtId="0" fontId="0" fillId="0" borderId="0" xfId="0"/>
    <xf numFmtId="0" fontId="0" fillId="2" borderId="0" xfId="0" applyFill="1" applyBorder="1"/>
    <xf numFmtId="0" fontId="0" fillId="2" borderId="0" xfId="0" applyFill="1"/>
    <xf numFmtId="164" fontId="52" fillId="2" borderId="0" xfId="1" applyNumberFormat="1" applyFont="1" applyFill="1" applyBorder="1" applyAlignment="1">
      <alignment horizontal="center" vertical="center"/>
    </xf>
    <xf numFmtId="0" fontId="27" fillId="2" borderId="0" xfId="3" applyFont="1" applyFill="1" applyBorder="1" applyAlignment="1">
      <alignment horizontal="center" vertical="center"/>
    </xf>
    <xf numFmtId="0" fontId="15" fillId="2" borderId="0" xfId="2" applyFont="1" applyFill="1" applyBorder="1" applyAlignment="1">
      <alignment vertical="center"/>
    </xf>
    <xf numFmtId="0" fontId="24" fillId="2" borderId="115" xfId="3" applyFont="1" applyFill="1" applyBorder="1" applyAlignment="1">
      <alignment horizontal="center" vertical="center"/>
    </xf>
    <xf numFmtId="0" fontId="188" fillId="2" borderId="0" xfId="3" applyFont="1" applyFill="1" applyBorder="1" applyAlignment="1">
      <alignment horizontal="center" vertical="center"/>
    </xf>
    <xf numFmtId="0" fontId="188" fillId="2" borderId="12" xfId="3" applyFont="1" applyFill="1" applyBorder="1" applyAlignment="1">
      <alignment horizontal="center" vertical="center"/>
    </xf>
    <xf numFmtId="0" fontId="15" fillId="2" borderId="11" xfId="2" applyFont="1" applyFill="1" applyBorder="1" applyAlignment="1">
      <alignment vertical="center"/>
    </xf>
    <xf numFmtId="0" fontId="15" fillId="2" borderId="0" xfId="2" applyFont="1" applyFill="1" applyBorder="1" applyAlignment="1">
      <alignment horizontal="left" vertical="center"/>
    </xf>
    <xf numFmtId="0" fontId="15" fillId="2" borderId="11" xfId="2" applyFont="1" applyFill="1" applyBorder="1" applyAlignment="1">
      <alignment horizontal="left" vertical="center"/>
    </xf>
    <xf numFmtId="0" fontId="2" fillId="2" borderId="0" xfId="0" applyFont="1" applyFill="1"/>
    <xf numFmtId="0" fontId="33" fillId="0" borderId="0" xfId="0" applyFont="1"/>
    <xf numFmtId="0" fontId="24" fillId="2" borderId="12" xfId="3" applyFont="1" applyFill="1" applyBorder="1" applyAlignment="1">
      <alignment horizontal="center" vertical="center"/>
    </xf>
    <xf numFmtId="0" fontId="16" fillId="2" borderId="0" xfId="2" applyFont="1" applyFill="1" applyBorder="1" applyAlignment="1">
      <alignment horizontal="left" vertical="center"/>
    </xf>
    <xf numFmtId="0" fontId="95" fillId="2" borderId="0" xfId="3" applyFont="1" applyFill="1" applyBorder="1" applyAlignment="1" applyProtection="1">
      <alignment horizontal="left"/>
      <protection hidden="1"/>
    </xf>
    <xf numFmtId="0" fontId="18" fillId="2" borderId="0" xfId="2" applyFont="1" applyFill="1" applyBorder="1" applyAlignment="1" applyProtection="1">
      <alignment horizontal="left" vertical="center"/>
      <protection hidden="1"/>
    </xf>
    <xf numFmtId="168" fontId="18" fillId="2" borderId="0" xfId="2" applyNumberFormat="1" applyFont="1" applyFill="1" applyBorder="1" applyAlignment="1" applyProtection="1">
      <alignment horizontal="left" vertical="center"/>
      <protection hidden="1"/>
    </xf>
    <xf numFmtId="164" fontId="18" fillId="2" borderId="0" xfId="1" applyNumberFormat="1" applyFont="1" applyFill="1" applyBorder="1" applyAlignment="1">
      <alignment horizontal="center" vertical="center"/>
    </xf>
    <xf numFmtId="164" fontId="118" fillId="2" borderId="0" xfId="1" applyNumberFormat="1" applyFont="1" applyFill="1" applyBorder="1" applyAlignment="1">
      <alignment horizontal="center" vertical="center"/>
    </xf>
    <xf numFmtId="164" fontId="48" fillId="2" borderId="0" xfId="1" applyNumberFormat="1" applyFont="1" applyFill="1" applyBorder="1" applyAlignment="1">
      <alignment horizontal="center" vertical="center"/>
    </xf>
    <xf numFmtId="0" fontId="19" fillId="2" borderId="21" xfId="0" applyFont="1" applyFill="1" applyBorder="1" applyAlignment="1" applyProtection="1">
      <alignment horizontal="left" vertical="center"/>
      <protection locked="0"/>
    </xf>
    <xf numFmtId="0" fontId="17" fillId="2" borderId="18" xfId="3" applyFont="1" applyFill="1" applyBorder="1" applyAlignment="1">
      <alignment vertical="center"/>
    </xf>
    <xf numFmtId="0" fontId="19" fillId="2" borderId="19" xfId="0" applyFont="1" applyFill="1" applyBorder="1" applyAlignment="1" applyProtection="1">
      <alignment horizontal="left" vertical="center"/>
      <protection locked="0"/>
    </xf>
    <xf numFmtId="0" fontId="18" fillId="2" borderId="19" xfId="3" applyFont="1" applyFill="1" applyBorder="1" applyAlignment="1" applyProtection="1">
      <alignment vertical="center"/>
      <protection hidden="1"/>
    </xf>
    <xf numFmtId="0" fontId="18" fillId="2" borderId="32" xfId="3" applyFont="1" applyFill="1" applyBorder="1" applyAlignment="1" applyProtection="1">
      <alignment vertical="center"/>
      <protection hidden="1"/>
    </xf>
    <xf numFmtId="0" fontId="33" fillId="2" borderId="12" xfId="0" applyFont="1" applyFill="1" applyBorder="1" applyAlignment="1">
      <alignment vertical="center"/>
    </xf>
    <xf numFmtId="0" fontId="54" fillId="2" borderId="20" xfId="3" applyFont="1" applyFill="1" applyBorder="1" applyAlignment="1" applyProtection="1">
      <alignment vertical="center" wrapText="1"/>
      <protection hidden="1"/>
    </xf>
    <xf numFmtId="0" fontId="54" fillId="2" borderId="21" xfId="3" applyFont="1" applyFill="1" applyBorder="1" applyAlignment="1" applyProtection="1">
      <alignment vertical="center" wrapText="1"/>
      <protection hidden="1"/>
    </xf>
    <xf numFmtId="0" fontId="54" fillId="2" borderId="21" xfId="3" applyFont="1" applyFill="1" applyBorder="1" applyAlignment="1" applyProtection="1">
      <alignment wrapText="1"/>
      <protection hidden="1"/>
    </xf>
    <xf numFmtId="164" fontId="53" fillId="2" borderId="21" xfId="0" applyNumberFormat="1" applyFont="1" applyFill="1" applyBorder="1" applyAlignment="1"/>
    <xf numFmtId="0" fontId="95" fillId="2" borderId="21" xfId="3" applyFont="1" applyFill="1" applyBorder="1" applyAlignment="1" applyProtection="1">
      <alignment horizontal="right"/>
      <protection hidden="1"/>
    </xf>
    <xf numFmtId="164" fontId="53" fillId="2" borderId="21" xfId="0" applyNumberFormat="1" applyFont="1" applyFill="1" applyBorder="1" applyAlignment="1">
      <alignment vertical="center"/>
    </xf>
    <xf numFmtId="0" fontId="96" fillId="2" borderId="21" xfId="3" applyFont="1" applyFill="1" applyBorder="1" applyAlignment="1" applyProtection="1">
      <alignment vertical="center"/>
      <protection hidden="1"/>
    </xf>
    <xf numFmtId="170" fontId="33" fillId="2" borderId="21" xfId="0" applyNumberFormat="1" applyFont="1" applyFill="1" applyBorder="1" applyAlignment="1">
      <alignment vertical="center"/>
    </xf>
    <xf numFmtId="170" fontId="33" fillId="2" borderId="22" xfId="0" applyNumberFormat="1" applyFont="1" applyFill="1" applyBorder="1" applyAlignment="1">
      <alignment vertical="center"/>
    </xf>
    <xf numFmtId="0" fontId="19" fillId="2" borderId="0" xfId="0" applyFont="1" applyFill="1" applyBorder="1" applyAlignment="1">
      <alignment horizontal="right" vertical="center" wrapText="1"/>
    </xf>
    <xf numFmtId="164" fontId="77" fillId="2" borderId="0" xfId="1" applyNumberFormat="1" applyFont="1" applyFill="1" applyBorder="1" applyAlignment="1">
      <alignment horizontal="center" vertical="center"/>
    </xf>
    <xf numFmtId="0" fontId="119" fillId="2" borderId="0" xfId="0" applyFont="1" applyFill="1" applyBorder="1" applyAlignment="1">
      <alignment horizontal="center" vertical="center"/>
    </xf>
    <xf numFmtId="166" fontId="18" fillId="2" borderId="0" xfId="2" applyNumberFormat="1" applyFont="1" applyFill="1" applyBorder="1" applyAlignment="1" applyProtection="1">
      <alignment horizontal="left" vertical="center"/>
      <protection hidden="1"/>
    </xf>
    <xf numFmtId="0" fontId="189" fillId="2" borderId="0" xfId="0" applyFont="1" applyFill="1" applyBorder="1" applyAlignment="1">
      <alignment vertical="center"/>
    </xf>
    <xf numFmtId="0" fontId="106" fillId="2" borderId="0" xfId="2" applyFont="1" applyFill="1" applyBorder="1" applyAlignment="1" applyProtection="1">
      <alignment horizontal="right" vertical="center"/>
      <protection hidden="1"/>
    </xf>
    <xf numFmtId="166" fontId="100" fillId="2" borderId="123" xfId="2" applyNumberFormat="1" applyFont="1" applyFill="1" applyBorder="1" applyAlignment="1" applyProtection="1">
      <alignment horizontal="left" vertical="center"/>
      <protection hidden="1"/>
    </xf>
    <xf numFmtId="0" fontId="82" fillId="2" borderId="124" xfId="2" applyFont="1" applyFill="1" applyBorder="1" applyAlignment="1" applyProtection="1">
      <alignment horizontal="left" vertical="center"/>
      <protection hidden="1"/>
    </xf>
    <xf numFmtId="164" fontId="52" fillId="2" borderId="123" xfId="0" applyNumberFormat="1" applyFont="1" applyFill="1" applyBorder="1" applyAlignment="1">
      <alignment horizontal="center"/>
    </xf>
    <xf numFmtId="168" fontId="54" fillId="2" borderId="124" xfId="2" applyNumberFormat="1" applyFont="1" applyFill="1" applyBorder="1" applyAlignment="1" applyProtection="1">
      <alignment horizontal="left" vertical="center"/>
      <protection hidden="1"/>
    </xf>
    <xf numFmtId="164" fontId="52" fillId="2" borderId="125" xfId="0" applyNumberFormat="1" applyFont="1" applyFill="1" applyBorder="1" applyAlignment="1">
      <alignment horizontal="center"/>
    </xf>
    <xf numFmtId="168" fontId="54" fillId="2" borderId="126" xfId="2" applyNumberFormat="1" applyFont="1" applyFill="1" applyBorder="1" applyAlignment="1" applyProtection="1">
      <alignment horizontal="left" vertical="center"/>
      <protection hidden="1"/>
    </xf>
    <xf numFmtId="166" fontId="100" fillId="2" borderId="124" xfId="2" applyNumberFormat="1" applyFont="1" applyFill="1" applyBorder="1" applyAlignment="1" applyProtection="1">
      <alignment horizontal="left" vertical="center"/>
      <protection hidden="1"/>
    </xf>
    <xf numFmtId="0" fontId="101" fillId="2" borderId="0" xfId="2" applyFont="1" applyFill="1" applyBorder="1" applyAlignment="1" applyProtection="1">
      <alignment horizontal="left" vertical="center"/>
      <protection hidden="1"/>
    </xf>
    <xf numFmtId="0" fontId="48" fillId="2" borderId="0" xfId="2" applyFont="1" applyFill="1" applyBorder="1" applyAlignment="1" applyProtection="1">
      <alignment horizontal="left" vertical="center"/>
      <protection hidden="1"/>
    </xf>
    <xf numFmtId="0" fontId="184" fillId="2" borderId="0" xfId="2" applyFont="1" applyFill="1" applyBorder="1" applyAlignment="1" applyProtection="1">
      <alignment horizontal="center" vertical="center" wrapText="1"/>
      <protection hidden="1"/>
    </xf>
    <xf numFmtId="0" fontId="184" fillId="2" borderId="115" xfId="2" applyFont="1" applyFill="1" applyBorder="1" applyAlignment="1" applyProtection="1">
      <alignment vertical="center" wrapText="1"/>
      <protection hidden="1"/>
    </xf>
    <xf numFmtId="0" fontId="184" fillId="2" borderId="0" xfId="2" applyFont="1" applyFill="1" applyBorder="1" applyAlignment="1" applyProtection="1">
      <alignment vertical="center" wrapText="1"/>
      <protection hidden="1"/>
    </xf>
    <xf numFmtId="164" fontId="20" fillId="2" borderId="0" xfId="1" applyNumberFormat="1" applyFont="1" applyFill="1" applyBorder="1" applyAlignment="1">
      <alignment horizontal="left" vertical="center"/>
    </xf>
    <xf numFmtId="164" fontId="48" fillId="2" borderId="0" xfId="1" applyNumberFormat="1" applyFont="1" applyFill="1" applyBorder="1" applyAlignment="1">
      <alignment vertical="center"/>
    </xf>
    <xf numFmtId="168" fontId="18" fillId="2" borderId="0" xfId="2" applyNumberFormat="1" applyFont="1" applyFill="1" applyBorder="1" applyAlignment="1" applyProtection="1">
      <alignment horizontal="center" vertical="center"/>
      <protection hidden="1"/>
    </xf>
    <xf numFmtId="0" fontId="188" fillId="2" borderId="18" xfId="3" applyFont="1" applyFill="1" applyBorder="1" applyAlignment="1">
      <alignment horizontal="center" vertical="center"/>
    </xf>
    <xf numFmtId="0" fontId="95" fillId="2" borderId="19" xfId="3" applyFont="1" applyFill="1" applyBorder="1" applyAlignment="1" applyProtection="1">
      <alignment horizontal="left"/>
      <protection hidden="1"/>
    </xf>
    <xf numFmtId="0" fontId="15" fillId="2" borderId="19" xfId="2" applyFont="1" applyFill="1" applyBorder="1" applyAlignment="1">
      <alignment vertical="center"/>
    </xf>
    <xf numFmtId="0" fontId="15" fillId="2" borderId="32" xfId="2" applyFont="1" applyFill="1" applyBorder="1" applyAlignment="1">
      <alignment vertical="center"/>
    </xf>
    <xf numFmtId="172" fontId="185" fillId="2" borderId="0" xfId="12" applyNumberFormat="1" applyFont="1" applyFill="1" applyBorder="1" applyAlignment="1" applyProtection="1">
      <alignment horizontal="right" vertical="center"/>
      <protection locked="0"/>
    </xf>
    <xf numFmtId="173" fontId="185" fillId="2" borderId="0" xfId="2" applyNumberFormat="1" applyFont="1" applyFill="1" applyBorder="1" applyAlignment="1" applyProtection="1">
      <alignment horizontal="center" vertical="center"/>
    </xf>
    <xf numFmtId="174" fontId="185" fillId="2" borderId="0" xfId="2" applyNumberFormat="1" applyFont="1" applyFill="1" applyBorder="1" applyAlignment="1" applyProtection="1">
      <alignment horizontal="center" vertical="center"/>
    </xf>
    <xf numFmtId="0" fontId="19" fillId="2" borderId="0" xfId="0" applyFont="1" applyFill="1" applyBorder="1" applyAlignment="1">
      <alignment wrapText="1"/>
    </xf>
    <xf numFmtId="0" fontId="0" fillId="2" borderId="0" xfId="0" applyFill="1" applyAlignment="1"/>
    <xf numFmtId="0" fontId="0" fillId="2" borderId="0" xfId="0" applyFont="1" applyFill="1"/>
    <xf numFmtId="0" fontId="67" fillId="2" borderId="0" xfId="3" applyFont="1" applyFill="1" applyBorder="1" applyAlignment="1">
      <alignment vertical="center"/>
    </xf>
    <xf numFmtId="0" fontId="96" fillId="2" borderId="0" xfId="3" applyFont="1" applyFill="1" applyBorder="1" applyAlignment="1" applyProtection="1">
      <alignment horizontal="left"/>
      <protection hidden="1"/>
    </xf>
    <xf numFmtId="0" fontId="193" fillId="2" borderId="0" xfId="3" applyFont="1" applyFill="1" applyBorder="1" applyAlignment="1" applyProtection="1">
      <alignment horizontal="left"/>
      <protection hidden="1"/>
    </xf>
    <xf numFmtId="164" fontId="18" fillId="3" borderId="0" xfId="1" applyNumberFormat="1" applyFont="1" applyFill="1" applyBorder="1" applyAlignment="1">
      <alignment horizontal="center" vertical="center"/>
    </xf>
    <xf numFmtId="0" fontId="192" fillId="2" borderId="0" xfId="3" applyFont="1" applyFill="1" applyBorder="1" applyAlignment="1" applyProtection="1">
      <alignment horizontal="left"/>
      <protection hidden="1"/>
    </xf>
    <xf numFmtId="0" fontId="0" fillId="0" borderId="0" xfId="0"/>
    <xf numFmtId="0" fontId="24" fillId="2" borderId="0" xfId="3" applyFont="1" applyFill="1" applyBorder="1" applyAlignment="1">
      <alignment horizontal="center" vertical="center"/>
    </xf>
    <xf numFmtId="164" fontId="28" fillId="9" borderId="0" xfId="1" applyNumberFormat="1" applyFont="1" applyFill="1" applyBorder="1" applyAlignment="1">
      <alignment horizontal="center" vertical="center"/>
    </xf>
    <xf numFmtId="164" fontId="33" fillId="3" borderId="12" xfId="0" applyNumberFormat="1" applyFont="1" applyFill="1" applyBorder="1" applyAlignment="1">
      <alignment horizontal="center"/>
    </xf>
    <xf numFmtId="175" fontId="25" fillId="2" borderId="0" xfId="1" applyNumberFormat="1" applyFont="1" applyFill="1" applyBorder="1" applyAlignment="1">
      <alignment horizontal="center" vertical="center"/>
    </xf>
    <xf numFmtId="175" fontId="21" fillId="2" borderId="0" xfId="1" applyNumberFormat="1" applyFont="1" applyFill="1" applyBorder="1" applyAlignment="1">
      <alignment horizontal="center" vertical="center"/>
    </xf>
    <xf numFmtId="175" fontId="22" fillId="2" borderId="0" xfId="1" applyNumberFormat="1" applyFont="1" applyFill="1" applyBorder="1" applyAlignment="1">
      <alignment horizontal="center" vertical="center"/>
    </xf>
    <xf numFmtId="2" fontId="52" fillId="11" borderId="12" xfId="3" applyNumberFormat="1" applyFont="1" applyFill="1" applyBorder="1" applyAlignment="1" applyProtection="1">
      <alignment vertical="center"/>
      <protection locked="0"/>
    </xf>
    <xf numFmtId="2" fontId="52" fillId="11" borderId="0" xfId="3" applyNumberFormat="1" applyFont="1" applyFill="1" applyBorder="1" applyAlignment="1" applyProtection="1">
      <alignment vertical="center"/>
      <protection locked="0"/>
    </xf>
    <xf numFmtId="2" fontId="52" fillId="11" borderId="11" xfId="3" applyNumberFormat="1" applyFont="1" applyFill="1" applyBorder="1" applyAlignment="1" applyProtection="1">
      <alignment vertical="center"/>
      <protection locked="0"/>
    </xf>
    <xf numFmtId="165" fontId="49" fillId="3" borderId="0" xfId="3" applyNumberFormat="1" applyFont="1" applyFill="1" applyBorder="1" applyAlignment="1" applyProtection="1">
      <alignment horizontal="left" vertical="center"/>
      <protection hidden="1"/>
    </xf>
    <xf numFmtId="0" fontId="25" fillId="2" borderId="0" xfId="3" applyFont="1" applyFill="1" applyBorder="1" applyAlignment="1" applyProtection="1">
      <alignment horizontal="center" vertical="center"/>
      <protection hidden="1"/>
    </xf>
    <xf numFmtId="0" fontId="21" fillId="2" borderId="0" xfId="3" applyFont="1" applyFill="1" applyBorder="1" applyAlignment="1" applyProtection="1">
      <alignment horizontal="center" vertical="center"/>
      <protection hidden="1"/>
    </xf>
    <xf numFmtId="0" fontId="22" fillId="2" borderId="0" xfId="3" applyFont="1" applyFill="1" applyBorder="1" applyAlignment="1" applyProtection="1">
      <alignment horizontal="center" vertical="center"/>
      <protection hidden="1"/>
    </xf>
    <xf numFmtId="0" fontId="86" fillId="2" borderId="12" xfId="0" applyFont="1" applyFill="1" applyBorder="1" applyAlignment="1">
      <alignment vertical="center"/>
    </xf>
    <xf numFmtId="0" fontId="86" fillId="2" borderId="103" xfId="0" applyFont="1" applyFill="1" applyBorder="1" applyAlignment="1">
      <alignment vertical="center"/>
    </xf>
    <xf numFmtId="0" fontId="52" fillId="2" borderId="0" xfId="3" applyFont="1" applyFill="1" applyBorder="1" applyAlignment="1" applyProtection="1">
      <alignment horizontal="right" vertical="center"/>
      <protection hidden="1"/>
    </xf>
    <xf numFmtId="0" fontId="16" fillId="2" borderId="0" xfId="3" applyFont="1" applyFill="1" applyBorder="1" applyAlignment="1" applyProtection="1">
      <alignment vertical="center"/>
      <protection hidden="1"/>
    </xf>
    <xf numFmtId="0" fontId="36" fillId="2" borderId="0" xfId="1" applyFont="1" applyFill="1" applyBorder="1" applyAlignment="1" applyProtection="1">
      <alignment vertical="center"/>
      <protection locked="0"/>
    </xf>
    <xf numFmtId="0" fontId="19" fillId="2" borderId="0" xfId="0" applyFont="1" applyFill="1" applyBorder="1" applyAlignment="1">
      <alignment horizontal="center" vertical="center" wrapText="1"/>
    </xf>
    <xf numFmtId="0" fontId="64" fillId="2" borderId="0" xfId="3" applyFont="1" applyFill="1" applyBorder="1" applyAlignment="1">
      <alignment vertical="center"/>
    </xf>
    <xf numFmtId="0" fontId="0" fillId="0" borderId="0" xfId="0" applyBorder="1"/>
    <xf numFmtId="0" fontId="0" fillId="3" borderId="12" xfId="0" applyFill="1" applyBorder="1"/>
    <xf numFmtId="0" fontId="16" fillId="2" borderId="0" xfId="3" applyFont="1" applyFill="1" applyBorder="1" applyAlignment="1" applyProtection="1">
      <alignment horizontal="center" vertical="center"/>
      <protection hidden="1"/>
    </xf>
    <xf numFmtId="0" fontId="92" fillId="2" borderId="12" xfId="0" applyFont="1" applyFill="1" applyBorder="1" applyAlignment="1">
      <alignment horizontal="center" vertical="center" wrapText="1"/>
    </xf>
    <xf numFmtId="0" fontId="94" fillId="2" borderId="12" xfId="3" applyFont="1" applyFill="1" applyBorder="1" applyAlignment="1">
      <alignment horizontal="center" vertical="center"/>
    </xf>
    <xf numFmtId="0" fontId="91" fillId="2" borderId="0" xfId="0" applyFont="1" applyFill="1" applyBorder="1" applyAlignment="1">
      <alignment horizontal="right"/>
    </xf>
    <xf numFmtId="1" fontId="28" fillId="2" borderId="0" xfId="0" applyNumberFormat="1" applyFont="1" applyFill="1" applyBorder="1" applyAlignment="1">
      <alignment horizontal="center" vertical="center"/>
    </xf>
    <xf numFmtId="169" fontId="65" fillId="2" borderId="0" xfId="0" applyNumberFormat="1" applyFont="1" applyFill="1" applyBorder="1" applyAlignment="1">
      <alignment horizontal="center" vertical="center"/>
    </xf>
    <xf numFmtId="167" fontId="90" fillId="3" borderId="12" xfId="0" applyNumberFormat="1" applyFont="1" applyFill="1" applyBorder="1" applyAlignment="1">
      <alignment horizontal="center" vertical="center"/>
    </xf>
    <xf numFmtId="1" fontId="90" fillId="3" borderId="0" xfId="0" applyNumberFormat="1" applyFont="1" applyFill="1" applyBorder="1" applyAlignment="1">
      <alignment horizontal="center" vertical="center"/>
    </xf>
    <xf numFmtId="0" fontId="93" fillId="2" borderId="0" xfId="3" applyFont="1" applyFill="1" applyBorder="1" applyAlignment="1">
      <alignment horizontal="center" vertical="center"/>
    </xf>
    <xf numFmtId="1" fontId="85" fillId="6" borderId="11" xfId="0" applyNumberFormat="1" applyFont="1" applyFill="1" applyBorder="1" applyAlignment="1">
      <alignment horizontal="center" vertical="center"/>
    </xf>
    <xf numFmtId="164" fontId="82" fillId="2" borderId="11" xfId="0" applyNumberFormat="1" applyFont="1" applyFill="1" applyBorder="1" applyAlignment="1">
      <alignment horizontal="center"/>
    </xf>
    <xf numFmtId="164" fontId="54" fillId="2" borderId="11" xfId="0" applyNumberFormat="1" applyFont="1" applyFill="1" applyBorder="1" applyAlignment="1">
      <alignment horizontal="center"/>
    </xf>
    <xf numFmtId="0" fontId="85" fillId="0" borderId="0" xfId="0" applyFont="1" applyBorder="1" applyAlignment="1">
      <alignment horizontal="right"/>
    </xf>
    <xf numFmtId="164" fontId="90" fillId="3" borderId="0" xfId="0" applyNumberFormat="1" applyFont="1" applyFill="1" applyBorder="1" applyAlignment="1">
      <alignment horizontal="center" vertical="center"/>
    </xf>
    <xf numFmtId="0" fontId="0" fillId="2" borderId="0" xfId="0" applyFont="1" applyFill="1" applyBorder="1" applyAlignment="1">
      <alignment horizontal="center" vertical="center" wrapText="1"/>
    </xf>
    <xf numFmtId="0" fontId="0" fillId="2" borderId="51" xfId="0" applyFill="1" applyBorder="1"/>
    <xf numFmtId="0" fontId="52" fillId="2" borderId="0" xfId="1" applyNumberFormat="1" applyFont="1" applyFill="1" applyBorder="1" applyAlignment="1" applyProtection="1">
      <alignment horizontal="center" vertical="center"/>
      <protection locked="0"/>
    </xf>
    <xf numFmtId="165" fontId="48" fillId="2" borderId="0" xfId="3" applyNumberFormat="1" applyFont="1" applyFill="1" applyBorder="1" applyAlignment="1" applyProtection="1">
      <alignment horizontal="left" vertical="center"/>
      <protection hidden="1"/>
    </xf>
    <xf numFmtId="165" fontId="52" fillId="0" borderId="0" xfId="1" applyNumberFormat="1" applyFont="1" applyFill="1" applyBorder="1" applyAlignment="1" applyProtection="1">
      <alignment horizontal="right" vertical="center"/>
      <protection locked="0"/>
    </xf>
    <xf numFmtId="165" fontId="48" fillId="3" borderId="0" xfId="3" applyNumberFormat="1" applyFont="1" applyFill="1" applyBorder="1" applyAlignment="1" applyProtection="1">
      <alignment horizontal="left" vertical="center"/>
      <protection hidden="1"/>
    </xf>
    <xf numFmtId="0" fontId="76" fillId="3" borderId="0" xfId="0" applyFont="1" applyFill="1" applyAlignment="1">
      <alignment vertical="top" wrapText="1"/>
    </xf>
    <xf numFmtId="0" fontId="0" fillId="2" borderId="0" xfId="0" applyFill="1" applyBorder="1" applyAlignment="1">
      <alignment wrapText="1"/>
    </xf>
    <xf numFmtId="0" fontId="0" fillId="2" borderId="51" xfId="0" applyFill="1" applyBorder="1" applyAlignment="1">
      <alignment wrapText="1"/>
    </xf>
    <xf numFmtId="0" fontId="33" fillId="3" borderId="19" xfId="0" applyFont="1" applyFill="1" applyBorder="1" applyAlignment="1"/>
    <xf numFmtId="0" fontId="17" fillId="2" borderId="0" xfId="3" applyFont="1" applyFill="1" applyBorder="1" applyAlignment="1">
      <alignment horizontal="center" vertical="center"/>
    </xf>
    <xf numFmtId="0" fontId="17" fillId="2" borderId="18" xfId="3" applyFont="1" applyFill="1" applyBorder="1" applyAlignment="1">
      <alignment horizontal="center" vertical="center"/>
    </xf>
    <xf numFmtId="0" fontId="53" fillId="2" borderId="19" xfId="0" applyFont="1" applyFill="1" applyBorder="1" applyAlignment="1">
      <alignment vertical="center"/>
    </xf>
    <xf numFmtId="0" fontId="36" fillId="2" borderId="19" xfId="1" applyFont="1" applyFill="1" applyBorder="1" applyAlignment="1" applyProtection="1">
      <alignment vertical="center"/>
      <protection locked="0"/>
    </xf>
    <xf numFmtId="0" fontId="36" fillId="2" borderId="32" xfId="1" applyFont="1" applyFill="1" applyBorder="1" applyAlignment="1" applyProtection="1">
      <alignment vertical="center"/>
      <protection locked="0"/>
    </xf>
    <xf numFmtId="0" fontId="162" fillId="2" borderId="0" xfId="0" applyFont="1" applyFill="1" applyAlignment="1">
      <alignment vertical="center"/>
    </xf>
    <xf numFmtId="0" fontId="202" fillId="2" borderId="0" xfId="0" applyFont="1" applyFill="1" applyAlignment="1">
      <alignment vertical="center"/>
    </xf>
    <xf numFmtId="0" fontId="164" fillId="2" borderId="0" xfId="0" applyFont="1" applyFill="1" applyAlignment="1">
      <alignment vertical="center"/>
    </xf>
    <xf numFmtId="0" fontId="203" fillId="2" borderId="0" xfId="0" applyFont="1" applyFill="1" applyAlignment="1">
      <alignment vertical="center"/>
    </xf>
    <xf numFmtId="0" fontId="33" fillId="3" borderId="18" xfId="0" applyFont="1" applyFill="1" applyBorder="1" applyAlignment="1"/>
    <xf numFmtId="0" fontId="33" fillId="3" borderId="32" xfId="0" applyFont="1" applyFill="1" applyBorder="1" applyAlignment="1"/>
    <xf numFmtId="0" fontId="19" fillId="2"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protection locked="0"/>
    </xf>
    <xf numFmtId="164" fontId="54" fillId="2" borderId="0" xfId="0" applyNumberFormat="1" applyFont="1" applyFill="1" applyBorder="1" applyAlignment="1">
      <alignment horizontal="center"/>
    </xf>
    <xf numFmtId="0" fontId="0" fillId="0" borderId="0" xfId="0"/>
    <xf numFmtId="0" fontId="0" fillId="2" borderId="0" xfId="0" applyFill="1" applyBorder="1"/>
    <xf numFmtId="164" fontId="28" fillId="6" borderId="0" xfId="0" applyNumberFormat="1" applyFont="1" applyFill="1" applyBorder="1" applyAlignment="1">
      <alignment horizontal="center"/>
    </xf>
    <xf numFmtId="0" fontId="85" fillId="6" borderId="0" xfId="3" applyFont="1" applyFill="1" applyBorder="1" applyAlignment="1" applyProtection="1">
      <alignment horizontal="center" vertical="center"/>
      <protection hidden="1"/>
    </xf>
    <xf numFmtId="0" fontId="171" fillId="30" borderId="0" xfId="3" applyFont="1" applyFill="1" applyBorder="1" applyAlignment="1" applyProtection="1">
      <alignment horizontal="center" vertical="center"/>
      <protection hidden="1"/>
    </xf>
    <xf numFmtId="0" fontId="79" fillId="2" borderId="0" xfId="3" applyFont="1" applyFill="1" applyAlignment="1" applyProtection="1">
      <alignment horizontal="right"/>
      <protection hidden="1"/>
    </xf>
    <xf numFmtId="0" fontId="79" fillId="2" borderId="0" xfId="3" applyFont="1" applyFill="1" applyAlignment="1" applyProtection="1">
      <alignment horizontal="left"/>
      <protection hidden="1"/>
    </xf>
    <xf numFmtId="0" fontId="0" fillId="0" borderId="0" xfId="0"/>
    <xf numFmtId="0" fontId="0" fillId="2" borderId="0" xfId="0" applyFill="1" applyBorder="1"/>
    <xf numFmtId="0" fontId="0" fillId="0" borderId="0" xfId="0" applyAlignment="1"/>
    <xf numFmtId="0" fontId="0" fillId="2" borderId="0" xfId="0" applyFill="1"/>
    <xf numFmtId="0" fontId="0" fillId="2" borderId="0" xfId="0" applyFill="1" applyBorder="1" applyAlignment="1"/>
    <xf numFmtId="164" fontId="28" fillId="6" borderId="0" xfId="0" applyNumberFormat="1" applyFont="1" applyFill="1" applyBorder="1" applyAlignment="1">
      <alignment horizontal="center"/>
    </xf>
    <xf numFmtId="0" fontId="199" fillId="2" borderId="0" xfId="3" applyFont="1" applyFill="1" applyBorder="1" applyAlignment="1">
      <alignment horizontal="center" vertical="center"/>
    </xf>
    <xf numFmtId="0" fontId="205" fillId="2" borderId="0" xfId="3" applyFont="1" applyFill="1" applyAlignment="1" applyProtection="1">
      <alignment horizontal="center"/>
      <protection hidden="1"/>
    </xf>
    <xf numFmtId="0" fontId="200" fillId="2" borderId="0" xfId="3" applyFont="1" applyFill="1" applyBorder="1" applyAlignment="1" applyProtection="1">
      <alignment horizontal="right" vertical="center"/>
      <protection hidden="1"/>
    </xf>
    <xf numFmtId="0" fontId="201" fillId="2" borderId="0" xfId="3" applyFont="1" applyFill="1" applyBorder="1" applyAlignment="1">
      <alignment horizontal="center" vertical="center"/>
    </xf>
    <xf numFmtId="164" fontId="29" fillId="2" borderId="0" xfId="0" applyNumberFormat="1" applyFont="1" applyFill="1" applyBorder="1" applyAlignment="1">
      <alignment horizontal="center"/>
    </xf>
    <xf numFmtId="0" fontId="57" fillId="2" borderId="0" xfId="3" applyFont="1" applyFill="1" applyBorder="1" applyAlignment="1" applyProtection="1">
      <alignment horizontal="center" vertical="center"/>
      <protection hidden="1"/>
    </xf>
    <xf numFmtId="164" fontId="198" fillId="2" borderId="0" xfId="0" applyNumberFormat="1" applyFont="1" applyFill="1" applyBorder="1" applyAlignment="1">
      <alignment horizontal="center"/>
    </xf>
    <xf numFmtId="2" fontId="196" fillId="2" borderId="0" xfId="3" applyNumberFormat="1" applyFont="1" applyFill="1" applyBorder="1" applyAlignment="1" applyProtection="1">
      <alignment horizontal="center" vertical="center"/>
      <protection hidden="1"/>
    </xf>
    <xf numFmtId="0" fontId="48" fillId="2" borderId="0" xfId="3" applyFont="1" applyFill="1" applyBorder="1" applyAlignment="1" applyProtection="1">
      <alignment vertical="center"/>
      <protection hidden="1"/>
    </xf>
    <xf numFmtId="164" fontId="28" fillId="30" borderId="0" xfId="0" applyNumberFormat="1" applyFont="1" applyFill="1" applyBorder="1" applyAlignment="1">
      <alignment horizontal="center"/>
    </xf>
    <xf numFmtId="0" fontId="52" fillId="2" borderId="0" xfId="3" applyFont="1" applyFill="1" applyBorder="1" applyAlignment="1" applyProtection="1">
      <alignment horizontal="left" vertical="center"/>
      <protection hidden="1"/>
    </xf>
    <xf numFmtId="0" fontId="17" fillId="2" borderId="0" xfId="3" applyFont="1" applyFill="1" applyBorder="1" applyAlignment="1">
      <alignment horizontal="right" vertical="center"/>
    </xf>
    <xf numFmtId="0" fontId="0" fillId="2" borderId="0" xfId="0" applyFill="1" applyAlignment="1">
      <alignment horizontal="center" vertical="center"/>
    </xf>
    <xf numFmtId="0" fontId="201" fillId="2" borderId="19" xfId="3" applyFont="1" applyFill="1" applyBorder="1" applyAlignment="1">
      <alignment horizontal="center" vertical="center"/>
    </xf>
    <xf numFmtId="0" fontId="66" fillId="2" borderId="19" xfId="3" applyFont="1" applyFill="1" applyBorder="1" applyAlignment="1">
      <alignment horizontal="center" vertical="center"/>
    </xf>
    <xf numFmtId="0" fontId="199" fillId="2" borderId="19" xfId="3" applyFont="1" applyFill="1" applyBorder="1" applyAlignment="1">
      <alignment horizontal="center" vertical="center"/>
    </xf>
    <xf numFmtId="0" fontId="197" fillId="2" borderId="0" xfId="3" applyFont="1" applyFill="1" applyBorder="1" applyAlignment="1">
      <alignment horizontal="center" vertical="center"/>
    </xf>
    <xf numFmtId="0" fontId="206" fillId="2" borderId="19" xfId="0" applyFont="1" applyFill="1" applyBorder="1" applyAlignment="1">
      <alignment horizontal="center" vertical="center"/>
    </xf>
    <xf numFmtId="0" fontId="206" fillId="2" borderId="32" xfId="0" applyFont="1" applyFill="1" applyBorder="1" applyAlignment="1">
      <alignment horizontal="center" vertical="center"/>
    </xf>
    <xf numFmtId="0" fontId="0" fillId="2" borderId="0" xfId="0" applyFill="1" applyAlignment="1">
      <alignment horizontal="center" vertical="center" wrapText="1"/>
    </xf>
    <xf numFmtId="0" fontId="0" fillId="2" borderId="11" xfId="0" applyFill="1" applyBorder="1" applyAlignment="1">
      <alignment horizontal="center" vertical="center" wrapText="1"/>
    </xf>
    <xf numFmtId="0" fontId="0" fillId="2" borderId="19" xfId="0" applyFill="1" applyBorder="1" applyAlignment="1">
      <alignment horizontal="center" vertical="center"/>
    </xf>
    <xf numFmtId="0" fontId="0" fillId="2" borderId="32" xfId="0" applyFill="1" applyBorder="1" applyAlignment="1">
      <alignment horizontal="center" vertical="center"/>
    </xf>
    <xf numFmtId="0" fontId="0" fillId="2" borderId="11" xfId="0" applyFill="1" applyBorder="1" applyAlignment="1">
      <alignment horizontal="center" vertical="center"/>
    </xf>
    <xf numFmtId="0" fontId="206" fillId="2" borderId="0" xfId="0" applyFont="1" applyFill="1" applyAlignment="1">
      <alignment horizontal="center" vertical="center"/>
    </xf>
    <xf numFmtId="0" fontId="206" fillId="2" borderId="11" xfId="0" applyFont="1" applyFill="1" applyBorder="1" applyAlignment="1">
      <alignment horizontal="center" vertical="center"/>
    </xf>
    <xf numFmtId="0" fontId="0" fillId="0" borderId="0" xfId="0" applyBorder="1" applyAlignment="1"/>
    <xf numFmtId="0" fontId="0" fillId="2" borderId="12" xfId="0" applyFill="1" applyBorder="1" applyAlignment="1"/>
    <xf numFmtId="0" fontId="0" fillId="0" borderId="12" xfId="0" applyBorder="1" applyAlignment="1"/>
    <xf numFmtId="0" fontId="168" fillId="2" borderId="0" xfId="0" applyFont="1" applyFill="1" applyBorder="1" applyAlignment="1">
      <alignment vertical="center"/>
    </xf>
    <xf numFmtId="0" fontId="17" fillId="2" borderId="20" xfId="3" applyFont="1" applyFill="1" applyBorder="1" applyAlignment="1">
      <alignment horizontal="center" vertical="center"/>
    </xf>
    <xf numFmtId="0" fontId="17" fillId="2" borderId="21" xfId="3" applyFont="1" applyFill="1" applyBorder="1" applyAlignment="1">
      <alignment horizontal="right" vertical="center"/>
    </xf>
    <xf numFmtId="0" fontId="0" fillId="2" borderId="21" xfId="0" applyFill="1" applyBorder="1" applyAlignment="1">
      <alignment vertical="center"/>
    </xf>
    <xf numFmtId="0" fontId="33" fillId="2" borderId="0" xfId="0" applyFont="1" applyFill="1" applyBorder="1" applyAlignment="1">
      <alignment horizontal="center" vertical="center"/>
    </xf>
    <xf numFmtId="0" fontId="0" fillId="2" borderId="0" xfId="0" applyFill="1" applyBorder="1" applyAlignment="1">
      <alignment horizontal="center" vertical="center"/>
    </xf>
    <xf numFmtId="0" fontId="80" fillId="2" borderId="66" xfId="3" applyFont="1" applyFill="1" applyBorder="1" applyAlignment="1">
      <alignment horizontal="center" vertical="center"/>
    </xf>
    <xf numFmtId="0" fontId="80" fillId="2" borderId="0" xfId="3" applyFont="1" applyFill="1" applyBorder="1" applyAlignment="1">
      <alignment horizontal="center" vertical="center"/>
    </xf>
    <xf numFmtId="0" fontId="80" fillId="2" borderId="51" xfId="3" applyFont="1" applyFill="1" applyBorder="1" applyAlignment="1">
      <alignment horizontal="center" vertical="center"/>
    </xf>
    <xf numFmtId="2" fontId="52" fillId="11" borderId="0" xfId="3" applyNumberFormat="1" applyFont="1" applyFill="1" applyBorder="1" applyAlignment="1" applyProtection="1">
      <alignment horizontal="center" vertical="center"/>
      <protection locked="0"/>
    </xf>
    <xf numFmtId="164" fontId="0" fillId="3" borderId="0" xfId="0" applyNumberFormat="1" applyFont="1" applyFill="1" applyBorder="1" applyAlignment="1">
      <alignment horizontal="center"/>
    </xf>
    <xf numFmtId="0" fontId="48" fillId="2" borderId="11" xfId="3" applyFont="1" applyFill="1" applyBorder="1" applyAlignment="1" applyProtection="1">
      <alignment horizontal="center" vertical="center" wrapText="1"/>
      <protection hidden="1"/>
    </xf>
    <xf numFmtId="0" fontId="75" fillId="2" borderId="0" xfId="3" applyFont="1" applyFill="1" applyBorder="1" applyAlignment="1">
      <alignment horizontal="center" vertical="center"/>
    </xf>
    <xf numFmtId="164" fontId="54" fillId="3" borderId="0" xfId="1" applyNumberFormat="1" applyFont="1" applyFill="1" applyBorder="1" applyAlignment="1">
      <alignment horizontal="center" vertical="center"/>
    </xf>
    <xf numFmtId="164" fontId="62" fillId="6" borderId="0" xfId="1" applyNumberFormat="1" applyFont="1" applyFill="1" applyBorder="1" applyAlignment="1">
      <alignment horizontal="center" vertical="center"/>
    </xf>
    <xf numFmtId="1" fontId="63" fillId="6" borderId="0" xfId="1" applyNumberFormat="1" applyFont="1" applyFill="1" applyBorder="1" applyAlignment="1">
      <alignment horizontal="center" vertical="center"/>
    </xf>
    <xf numFmtId="0" fontId="61" fillId="2" borderId="0" xfId="3" applyFont="1" applyFill="1" applyBorder="1" applyAlignment="1" applyProtection="1">
      <alignment horizontal="center" wrapText="1"/>
      <protection hidden="1"/>
    </xf>
    <xf numFmtId="0" fontId="50" fillId="6" borderId="0" xfId="0" applyFont="1" applyFill="1" applyBorder="1" applyAlignment="1">
      <alignment horizontal="center" vertical="center"/>
    </xf>
    <xf numFmtId="164" fontId="33" fillId="3" borderId="0" xfId="0" applyNumberFormat="1" applyFont="1" applyFill="1" applyBorder="1" applyAlignment="1">
      <alignment horizontal="center"/>
    </xf>
    <xf numFmtId="0" fontId="67" fillId="2" borderId="0" xfId="3" applyFont="1" applyFill="1" applyBorder="1" applyAlignment="1">
      <alignment horizontal="center" vertical="center"/>
    </xf>
    <xf numFmtId="164" fontId="28" fillId="9" borderId="0" xfId="1" applyNumberFormat="1" applyFont="1" applyFill="1" applyBorder="1" applyAlignment="1">
      <alignment horizontal="center" vertical="center"/>
    </xf>
    <xf numFmtId="164" fontId="29" fillId="8" borderId="0" xfId="1" applyNumberFormat="1" applyFont="1" applyFill="1" applyBorder="1" applyAlignment="1">
      <alignment horizontal="center" vertical="center"/>
    </xf>
    <xf numFmtId="164" fontId="30" fillId="10" borderId="0" xfId="1" applyNumberFormat="1" applyFont="1" applyFill="1" applyBorder="1" applyAlignment="1">
      <alignment horizontal="center" vertical="center"/>
    </xf>
    <xf numFmtId="164" fontId="19" fillId="3" borderId="0" xfId="0" applyNumberFormat="1" applyFont="1" applyFill="1" applyBorder="1" applyAlignment="1">
      <alignment horizontal="center"/>
    </xf>
    <xf numFmtId="0" fontId="21" fillId="8" borderId="0" xfId="3" applyFont="1" applyFill="1" applyBorder="1" applyAlignment="1" applyProtection="1">
      <alignment horizontal="center" vertical="center"/>
      <protection hidden="1"/>
    </xf>
    <xf numFmtId="0" fontId="22" fillId="10" borderId="0" xfId="3" applyFont="1" applyFill="1" applyBorder="1" applyAlignment="1" applyProtection="1">
      <alignment horizontal="center" vertical="center"/>
      <protection hidden="1"/>
    </xf>
    <xf numFmtId="0" fontId="66" fillId="2" borderId="0" xfId="3" applyFont="1" applyFill="1" applyBorder="1" applyAlignment="1">
      <alignment horizontal="center" vertical="center"/>
    </xf>
    <xf numFmtId="164" fontId="19" fillId="3" borderId="0" xfId="0" applyNumberFormat="1" applyFont="1" applyFill="1" applyBorder="1" applyAlignment="1">
      <alignment horizontal="center" vertical="center"/>
    </xf>
    <xf numFmtId="164" fontId="0" fillId="3" borderId="0" xfId="0" applyNumberFormat="1" applyFont="1" applyFill="1" applyBorder="1" applyAlignment="1">
      <alignment horizontal="center" vertical="center"/>
    </xf>
    <xf numFmtId="164" fontId="54" fillId="3" borderId="19" xfId="1" applyNumberFormat="1" applyFont="1" applyFill="1" applyBorder="1" applyAlignment="1">
      <alignment horizontal="center" vertical="center"/>
    </xf>
    <xf numFmtId="0" fontId="17" fillId="2" borderId="13" xfId="3" applyFont="1" applyFill="1" applyBorder="1" applyAlignment="1">
      <alignment horizontal="center" vertical="center"/>
    </xf>
    <xf numFmtId="0" fontId="25" fillId="9" borderId="0" xfId="3" applyFont="1" applyFill="1" applyBorder="1" applyAlignment="1" applyProtection="1">
      <alignment horizontal="center" vertical="center"/>
      <protection hidden="1"/>
    </xf>
    <xf numFmtId="164" fontId="54" fillId="3" borderId="12" xfId="3" applyNumberFormat="1" applyFont="1" applyFill="1" applyBorder="1" applyAlignment="1">
      <alignment horizontal="center" vertical="center"/>
    </xf>
    <xf numFmtId="0" fontId="84" fillId="0" borderId="0" xfId="0" applyFont="1"/>
    <xf numFmtId="1" fontId="48" fillId="2" borderId="0" xfId="1" applyNumberFormat="1" applyFont="1" applyFill="1" applyBorder="1" applyAlignment="1" applyProtection="1">
      <alignment vertical="center"/>
      <protection locked="0"/>
    </xf>
    <xf numFmtId="164" fontId="119" fillId="2" borderId="0" xfId="0" applyNumberFormat="1" applyFont="1" applyFill="1" applyBorder="1" applyAlignment="1">
      <alignment horizontal="right" vertical="center"/>
    </xf>
    <xf numFmtId="0" fontId="53" fillId="2" borderId="0" xfId="0" applyFont="1" applyFill="1" applyBorder="1" applyAlignment="1">
      <alignment horizontal="right" vertical="center"/>
    </xf>
    <xf numFmtId="0" fontId="82" fillId="2" borderId="0" xfId="3" applyFont="1" applyFill="1" applyBorder="1" applyAlignment="1" applyProtection="1">
      <alignment horizontal="right" vertical="center"/>
      <protection hidden="1"/>
    </xf>
    <xf numFmtId="164" fontId="85" fillId="6" borderId="0" xfId="1" applyNumberFormat="1" applyFont="1" applyFill="1" applyBorder="1" applyAlignment="1">
      <alignment horizontal="center" vertical="center"/>
    </xf>
    <xf numFmtId="167" fontId="84" fillId="0" borderId="0" xfId="0" applyNumberFormat="1" applyFont="1"/>
    <xf numFmtId="0" fontId="33" fillId="3" borderId="66" xfId="0" applyFont="1" applyFill="1" applyBorder="1" applyAlignment="1">
      <alignment horizontal="center"/>
    </xf>
    <xf numFmtId="0" fontId="33" fillId="3" borderId="0" xfId="0" applyFont="1" applyFill="1" applyBorder="1" applyAlignment="1">
      <alignment horizontal="center"/>
    </xf>
    <xf numFmtId="0" fontId="33" fillId="3" borderId="51" xfId="0" applyFont="1" applyFill="1" applyBorder="1" applyAlignment="1">
      <alignment horizontal="center"/>
    </xf>
    <xf numFmtId="0" fontId="17" fillId="2" borderId="129" xfId="3" applyFont="1" applyFill="1" applyBorder="1" applyAlignment="1">
      <alignment horizontal="center" vertical="center"/>
    </xf>
    <xf numFmtId="0" fontId="53" fillId="2" borderId="130" xfId="0" applyFont="1" applyFill="1" applyBorder="1" applyAlignment="1">
      <alignment vertical="center" wrapText="1"/>
    </xf>
    <xf numFmtId="0" fontId="36" fillId="2" borderId="130" xfId="1" applyFont="1" applyFill="1" applyBorder="1" applyAlignment="1" applyProtection="1">
      <alignment vertical="center"/>
      <protection locked="0"/>
    </xf>
    <xf numFmtId="0" fontId="36" fillId="2" borderId="131" xfId="1" applyFont="1" applyFill="1" applyBorder="1" applyAlignment="1" applyProtection="1">
      <alignment vertical="center"/>
      <protection locked="0"/>
    </xf>
    <xf numFmtId="0" fontId="52" fillId="2" borderId="130" xfId="3" applyFont="1" applyFill="1" applyBorder="1" applyAlignment="1" applyProtection="1">
      <alignment vertical="center"/>
      <protection hidden="1"/>
    </xf>
    <xf numFmtId="0" fontId="48" fillId="2" borderId="0" xfId="2" applyFont="1" applyFill="1" applyBorder="1" applyAlignment="1" applyProtection="1">
      <alignment vertical="center"/>
      <protection hidden="1"/>
    </xf>
    <xf numFmtId="164" fontId="28" fillId="9" borderId="0" xfId="1" applyNumberFormat="1" applyFont="1" applyFill="1" applyBorder="1" applyAlignment="1">
      <alignment vertical="center"/>
    </xf>
    <xf numFmtId="0" fontId="19" fillId="2" borderId="103" xfId="0" applyFont="1" applyFill="1" applyBorder="1" applyAlignment="1" applyProtection="1">
      <alignment horizontal="left" vertical="center"/>
      <protection locked="0"/>
    </xf>
    <xf numFmtId="0" fontId="27" fillId="2" borderId="103" xfId="3" applyFont="1" applyFill="1" applyBorder="1" applyAlignment="1">
      <alignment horizontal="center" vertical="center"/>
    </xf>
    <xf numFmtId="0" fontId="17" fillId="2" borderId="0" xfId="3" applyFont="1" applyFill="1" applyBorder="1" applyAlignment="1">
      <alignment horizontal="center" vertical="center"/>
    </xf>
    <xf numFmtId="0" fontId="19" fillId="2" borderId="20" xfId="0" applyFont="1" applyFill="1" applyBorder="1" applyAlignment="1" applyProtection="1">
      <alignment horizontal="left" vertical="center"/>
      <protection locked="0"/>
    </xf>
    <xf numFmtId="0" fontId="0" fillId="0" borderId="21" xfId="0" applyBorder="1"/>
    <xf numFmtId="0" fontId="19" fillId="2" borderId="22" xfId="0" applyFont="1" applyFill="1" applyBorder="1" applyAlignment="1" applyProtection="1">
      <alignment horizontal="left" vertical="center"/>
      <protection locked="0"/>
    </xf>
    <xf numFmtId="0" fontId="0" fillId="2" borderId="11" xfId="0" applyFont="1" applyFill="1" applyBorder="1" applyAlignment="1" applyProtection="1">
      <alignment horizontal="left" vertical="center"/>
      <protection locked="0"/>
    </xf>
    <xf numFmtId="0" fontId="0" fillId="2" borderId="0" xfId="0" applyFont="1" applyFill="1" applyBorder="1" applyAlignment="1" applyProtection="1">
      <alignment vertical="center" wrapText="1"/>
      <protection locked="0"/>
    </xf>
    <xf numFmtId="0" fontId="0" fillId="2" borderId="11" xfId="0" applyFont="1" applyFill="1" applyBorder="1" applyAlignment="1" applyProtection="1">
      <alignment vertical="center" wrapText="1"/>
      <protection locked="0"/>
    </xf>
    <xf numFmtId="0" fontId="0" fillId="2" borderId="0" xfId="0" applyFont="1" applyFill="1" applyBorder="1" applyAlignment="1" applyProtection="1">
      <alignment vertical="center"/>
      <protection locked="0"/>
    </xf>
    <xf numFmtId="0" fontId="0" fillId="2" borderId="11" xfId="0" applyFont="1" applyFill="1" applyBorder="1" applyAlignment="1" applyProtection="1">
      <alignment vertical="center"/>
      <protection locked="0"/>
    </xf>
    <xf numFmtId="0" fontId="33" fillId="2" borderId="0" xfId="0" applyFont="1" applyFill="1" applyBorder="1" applyAlignment="1">
      <alignment horizontal="center" vertical="center"/>
    </xf>
    <xf numFmtId="0" fontId="0" fillId="2" borderId="0" xfId="0" applyFill="1" applyBorder="1" applyAlignment="1">
      <alignment horizontal="center" vertical="center"/>
    </xf>
    <xf numFmtId="164" fontId="18" fillId="2" borderId="0" xfId="1" applyNumberFormat="1" applyFont="1" applyFill="1" applyBorder="1" applyAlignment="1">
      <alignment horizontal="center" vertical="center"/>
    </xf>
    <xf numFmtId="164" fontId="52" fillId="2" borderId="0" xfId="1" applyNumberFormat="1" applyFont="1" applyFill="1" applyBorder="1" applyAlignment="1">
      <alignment horizontal="center" vertical="center"/>
    </xf>
    <xf numFmtId="164" fontId="28" fillId="9" borderId="0" xfId="1" applyNumberFormat="1" applyFont="1" applyFill="1" applyBorder="1" applyAlignment="1">
      <alignment horizontal="center" vertical="center"/>
    </xf>
    <xf numFmtId="0" fontId="183" fillId="2" borderId="0" xfId="3" applyFont="1" applyFill="1" applyBorder="1" applyAlignment="1">
      <alignment horizontal="center" vertical="center"/>
    </xf>
    <xf numFmtId="0" fontId="27" fillId="2" borderId="0" xfId="3" applyFont="1" applyFill="1" applyBorder="1" applyAlignment="1">
      <alignment horizontal="center" vertical="center"/>
    </xf>
    <xf numFmtId="0" fontId="48" fillId="2" borderId="0" xfId="2" applyFont="1" applyFill="1" applyBorder="1" applyAlignment="1" applyProtection="1">
      <alignment horizontal="center" vertical="center"/>
      <protection hidden="1"/>
    </xf>
    <xf numFmtId="0" fontId="75" fillId="3" borderId="12" xfId="3" applyFont="1" applyFill="1" applyBorder="1" applyAlignment="1">
      <alignment horizontal="center" vertical="center"/>
    </xf>
    <xf numFmtId="165" fontId="26" fillId="3" borderId="0" xfId="1" applyNumberFormat="1" applyFont="1" applyFill="1" applyBorder="1" applyAlignment="1" applyProtection="1">
      <alignment horizontal="right" vertical="center"/>
      <protection locked="0"/>
    </xf>
    <xf numFmtId="165" fontId="33" fillId="3" borderId="0" xfId="0" applyNumberFormat="1" applyFont="1" applyFill="1" applyBorder="1" applyAlignment="1">
      <alignment horizontal="center" vertical="center"/>
    </xf>
    <xf numFmtId="164" fontId="33" fillId="3" borderId="19" xfId="0" applyNumberFormat="1" applyFont="1" applyFill="1" applyBorder="1" applyAlignment="1">
      <alignment horizontal="center"/>
    </xf>
    <xf numFmtId="0" fontId="207" fillId="2" borderId="0" xfId="3" applyFont="1" applyFill="1" applyAlignment="1" applyProtection="1">
      <alignment horizontal="center"/>
      <protection hidden="1"/>
    </xf>
    <xf numFmtId="0" fontId="86" fillId="2" borderId="0" xfId="3" applyFont="1" applyFill="1" applyBorder="1" applyAlignment="1" applyProtection="1">
      <alignment horizontal="center" vertical="center" wrapText="1"/>
      <protection hidden="1"/>
    </xf>
    <xf numFmtId="0" fontId="71" fillId="2" borderId="0" xfId="3" applyFont="1" applyFill="1" applyBorder="1" applyAlignment="1" applyProtection="1">
      <alignment horizontal="center" vertical="center"/>
      <protection hidden="1"/>
    </xf>
    <xf numFmtId="3" fontId="208" fillId="15" borderId="0" xfId="1" applyNumberFormat="1" applyFont="1" applyFill="1" applyBorder="1" applyAlignment="1" applyProtection="1">
      <alignment horizontal="center" vertical="center"/>
      <protection locked="0"/>
    </xf>
    <xf numFmtId="164" fontId="71" fillId="15" borderId="0" xfId="1" applyNumberFormat="1" applyFont="1" applyFill="1" applyBorder="1" applyAlignment="1">
      <alignment horizontal="center" vertical="center"/>
    </xf>
    <xf numFmtId="175" fontId="71" fillId="15" borderId="0" xfId="1" applyNumberFormat="1" applyFont="1" applyFill="1" applyBorder="1" applyAlignment="1">
      <alignment horizontal="center" vertical="center"/>
    </xf>
    <xf numFmtId="3" fontId="208" fillId="2" borderId="0" xfId="1" applyNumberFormat="1" applyFont="1" applyFill="1" applyBorder="1" applyAlignment="1" applyProtection="1">
      <alignment horizontal="center" vertical="center"/>
      <protection locked="0"/>
    </xf>
    <xf numFmtId="164" fontId="71" fillId="2" borderId="0" xfId="1" applyNumberFormat="1" applyFont="1" applyFill="1" applyBorder="1" applyAlignment="1">
      <alignment horizontal="center" vertical="center"/>
    </xf>
    <xf numFmtId="0" fontId="47" fillId="2" borderId="0" xfId="0" applyFont="1" applyFill="1" applyAlignment="1">
      <alignment vertical="top" wrapText="1"/>
    </xf>
    <xf numFmtId="0" fontId="47" fillId="3" borderId="0" xfId="0" applyFont="1" applyFill="1" applyAlignment="1">
      <alignment vertical="top" wrapText="1"/>
    </xf>
    <xf numFmtId="0" fontId="188" fillId="2" borderId="27" xfId="3" applyFont="1" applyFill="1" applyBorder="1" applyAlignment="1">
      <alignment horizontal="center" vertical="center"/>
    </xf>
    <xf numFmtId="0" fontId="95" fillId="2" borderId="28" xfId="3" applyFont="1" applyFill="1" applyBorder="1" applyAlignment="1" applyProtection="1">
      <alignment horizontal="left" vertical="center"/>
      <protection hidden="1"/>
    </xf>
    <xf numFmtId="0" fontId="188" fillId="2" borderId="20" xfId="3" applyFont="1" applyFill="1" applyBorder="1" applyAlignment="1">
      <alignment horizontal="center" vertical="center"/>
    </xf>
    <xf numFmtId="0" fontId="95" fillId="2" borderId="21" xfId="3" applyFont="1" applyFill="1" applyBorder="1" applyAlignment="1" applyProtection="1">
      <alignment horizontal="left" vertical="center"/>
      <protection hidden="1"/>
    </xf>
    <xf numFmtId="164" fontId="29" fillId="8" borderId="0" xfId="1" applyNumberFormat="1" applyFont="1" applyFill="1" applyBorder="1" applyAlignment="1">
      <alignment vertical="center"/>
    </xf>
    <xf numFmtId="164" fontId="54" fillId="3" borderId="19" xfId="1" applyNumberFormat="1" applyFont="1" applyFill="1" applyBorder="1" applyAlignment="1">
      <alignment vertical="center"/>
    </xf>
    <xf numFmtId="0" fontId="66" fillId="2" borderId="0" xfId="3" applyFont="1" applyFill="1" applyBorder="1" applyAlignment="1">
      <alignment vertical="center"/>
    </xf>
    <xf numFmtId="164" fontId="30" fillId="10" borderId="0" xfId="1" applyNumberFormat="1" applyFont="1" applyFill="1" applyBorder="1" applyAlignment="1">
      <alignment vertical="center"/>
    </xf>
    <xf numFmtId="0" fontId="72" fillId="2" borderId="19" xfId="3" applyFont="1" applyFill="1" applyBorder="1" applyAlignment="1">
      <alignment vertical="center"/>
    </xf>
    <xf numFmtId="0" fontId="65" fillId="2" borderId="66" xfId="3" applyFont="1" applyFill="1" applyBorder="1" applyAlignment="1">
      <alignment horizontal="center" vertical="center"/>
    </xf>
    <xf numFmtId="0" fontId="71" fillId="2" borderId="18" xfId="0" applyFont="1" applyFill="1" applyBorder="1" applyAlignment="1">
      <alignment vertical="center"/>
    </xf>
    <xf numFmtId="0" fontId="51" fillId="2" borderId="19" xfId="0" applyFont="1" applyFill="1" applyBorder="1" applyAlignment="1">
      <alignment vertical="center"/>
    </xf>
    <xf numFmtId="0" fontId="51" fillId="2" borderId="65" xfId="0" applyFont="1" applyFill="1" applyBorder="1" applyAlignment="1">
      <alignment vertical="center"/>
    </xf>
    <xf numFmtId="0" fontId="51" fillId="2" borderId="51" xfId="0" applyFont="1" applyFill="1" applyBorder="1" applyAlignment="1">
      <alignment vertical="center"/>
    </xf>
    <xf numFmtId="0" fontId="16" fillId="3" borderId="0" xfId="3" applyFont="1" applyFill="1" applyBorder="1" applyAlignment="1" applyProtection="1">
      <alignment vertical="center"/>
      <protection hidden="1"/>
    </xf>
    <xf numFmtId="164" fontId="19" fillId="3" borderId="19" xfId="0" applyNumberFormat="1" applyFont="1" applyFill="1" applyBorder="1" applyAlignment="1">
      <alignment vertical="center"/>
    </xf>
    <xf numFmtId="164" fontId="19" fillId="3" borderId="0" xfId="0" applyNumberFormat="1" applyFont="1" applyFill="1" applyBorder="1" applyAlignment="1">
      <alignment vertical="center"/>
    </xf>
    <xf numFmtId="164" fontId="0" fillId="3" borderId="0" xfId="0" applyNumberFormat="1" applyFont="1" applyFill="1" applyBorder="1" applyAlignment="1">
      <alignment vertical="center"/>
    </xf>
    <xf numFmtId="164" fontId="33" fillId="3" borderId="0" xfId="0" applyNumberFormat="1" applyFont="1" applyFill="1" applyBorder="1" applyAlignment="1">
      <alignment vertical="center"/>
    </xf>
    <xf numFmtId="165" fontId="33" fillId="3" borderId="28" xfId="0" applyNumberFormat="1" applyFont="1" applyFill="1" applyBorder="1" applyAlignment="1"/>
    <xf numFmtId="164" fontId="53" fillId="3" borderId="19" xfId="0" applyNumberFormat="1" applyFont="1" applyFill="1" applyBorder="1" applyAlignment="1">
      <alignment horizontal="center" vertical="center"/>
    </xf>
    <xf numFmtId="165" fontId="33" fillId="3" borderId="28" xfId="0" applyNumberFormat="1" applyFont="1" applyFill="1" applyBorder="1" applyAlignment="1">
      <alignment horizontal="center" vertical="center"/>
    </xf>
    <xf numFmtId="164" fontId="77" fillId="3" borderId="119" xfId="1" applyNumberFormat="1" applyFont="1" applyFill="1" applyBorder="1" applyAlignment="1">
      <alignment horizontal="center" vertical="center"/>
    </xf>
    <xf numFmtId="164" fontId="77" fillId="3" borderId="117" xfId="1" applyNumberFormat="1" applyFont="1" applyFill="1" applyBorder="1" applyAlignment="1">
      <alignment horizontal="center" vertical="center"/>
    </xf>
    <xf numFmtId="0" fontId="119" fillId="6" borderId="117" xfId="0" applyFont="1" applyFill="1" applyBorder="1" applyAlignment="1">
      <alignment horizontal="center" vertical="center"/>
    </xf>
    <xf numFmtId="0" fontId="119" fillId="6" borderId="119" xfId="0" applyFont="1" applyFill="1" applyBorder="1" applyAlignment="1">
      <alignment horizontal="center" vertical="center"/>
    </xf>
    <xf numFmtId="164" fontId="54" fillId="2" borderId="118" xfId="1" applyNumberFormat="1" applyFont="1" applyFill="1" applyBorder="1" applyAlignment="1">
      <alignment horizontal="center" vertical="center"/>
    </xf>
    <xf numFmtId="164" fontId="54" fillId="2" borderId="120" xfId="1" applyNumberFormat="1" applyFont="1" applyFill="1" applyBorder="1" applyAlignment="1">
      <alignment horizontal="center" vertical="center"/>
    </xf>
    <xf numFmtId="2" fontId="15" fillId="11" borderId="117" xfId="3" applyNumberFormat="1" applyFont="1" applyFill="1" applyBorder="1" applyAlignment="1" applyProtection="1">
      <alignment horizontal="right" vertical="center"/>
      <protection locked="0"/>
    </xf>
    <xf numFmtId="164" fontId="54" fillId="2" borderId="117" xfId="3" applyNumberFormat="1" applyFont="1" applyFill="1" applyBorder="1" applyAlignment="1">
      <alignment horizontal="center" vertical="center"/>
    </xf>
    <xf numFmtId="164" fontId="54" fillId="2" borderId="117" xfId="1" applyNumberFormat="1" applyFont="1" applyFill="1" applyBorder="1" applyAlignment="1">
      <alignment horizontal="center" vertical="center"/>
    </xf>
    <xf numFmtId="0" fontId="19" fillId="2" borderId="103" xfId="0" applyFont="1" applyFill="1" applyBorder="1" applyAlignment="1">
      <alignment horizontal="right" vertical="center" wrapText="1"/>
    </xf>
    <xf numFmtId="2" fontId="15" fillId="11" borderId="119" xfId="3" applyNumberFormat="1" applyFont="1" applyFill="1" applyBorder="1" applyAlignment="1" applyProtection="1">
      <alignment horizontal="right" vertical="center"/>
      <protection locked="0"/>
    </xf>
    <xf numFmtId="164" fontId="54" fillId="2" borderId="119" xfId="3" applyNumberFormat="1" applyFont="1" applyFill="1" applyBorder="1" applyAlignment="1">
      <alignment horizontal="center" vertical="center"/>
    </xf>
    <xf numFmtId="164" fontId="54" fillId="2" borderId="119" xfId="1" applyNumberFormat="1" applyFont="1" applyFill="1" applyBorder="1" applyAlignment="1">
      <alignment horizontal="center" vertical="center"/>
    </xf>
    <xf numFmtId="164" fontId="18" fillId="2" borderId="0" xfId="1" applyNumberFormat="1" applyFont="1" applyFill="1" applyBorder="1" applyAlignment="1">
      <alignment horizontal="center" vertical="center"/>
    </xf>
    <xf numFmtId="0" fontId="27" fillId="2" borderId="0" xfId="3" applyFont="1" applyFill="1" applyBorder="1" applyAlignment="1">
      <alignment horizontal="center" vertical="center"/>
    </xf>
    <xf numFmtId="0" fontId="24" fillId="2" borderId="0" xfId="3" applyFont="1" applyFill="1" applyBorder="1" applyAlignment="1">
      <alignment horizontal="center" vertical="center"/>
    </xf>
    <xf numFmtId="164" fontId="52" fillId="2" borderId="0" xfId="1" applyNumberFormat="1" applyFont="1" applyFill="1" applyBorder="1" applyAlignment="1">
      <alignment horizontal="center" vertical="center"/>
    </xf>
    <xf numFmtId="164" fontId="28" fillId="9" borderId="0" xfId="1" applyNumberFormat="1" applyFont="1" applyFill="1" applyBorder="1" applyAlignment="1">
      <alignment horizontal="center" vertical="center"/>
    </xf>
    <xf numFmtId="164" fontId="85" fillId="6" borderId="103" xfId="1" applyNumberFormat="1" applyFont="1" applyFill="1" applyBorder="1" applyAlignment="1">
      <alignment horizontal="center" vertical="center"/>
    </xf>
    <xf numFmtId="164" fontId="184" fillId="6" borderId="0" xfId="1" applyNumberFormat="1" applyFont="1" applyFill="1" applyBorder="1" applyAlignment="1">
      <alignment horizontal="center" vertical="center"/>
    </xf>
    <xf numFmtId="0" fontId="54" fillId="2" borderId="0" xfId="2" applyFont="1" applyFill="1" applyBorder="1" applyAlignment="1" applyProtection="1">
      <alignment horizontal="center" vertical="center"/>
      <protection hidden="1"/>
    </xf>
    <xf numFmtId="0" fontId="54" fillId="2" borderId="127" xfId="2" applyFont="1" applyFill="1" applyBorder="1" applyAlignment="1" applyProtection="1">
      <alignment horizontal="center" vertical="center"/>
      <protection hidden="1"/>
    </xf>
    <xf numFmtId="0" fontId="54" fillId="2" borderId="107" xfId="2" applyFont="1" applyFill="1" applyBorder="1" applyAlignment="1" applyProtection="1">
      <alignment horizontal="center" vertical="center"/>
      <protection hidden="1"/>
    </xf>
    <xf numFmtId="0" fontId="209" fillId="2" borderId="0" xfId="3" applyFont="1" applyFill="1" applyBorder="1" applyAlignment="1">
      <alignment horizontal="center" vertical="center"/>
    </xf>
    <xf numFmtId="0" fontId="210" fillId="2" borderId="0" xfId="3" applyFont="1" applyFill="1" applyBorder="1" applyAlignment="1">
      <alignment horizontal="center" vertical="center"/>
    </xf>
    <xf numFmtId="0" fontId="211" fillId="2" borderId="0" xfId="3" applyFont="1" applyFill="1" applyBorder="1" applyAlignment="1">
      <alignment horizontal="center" vertical="center"/>
    </xf>
    <xf numFmtId="0" fontId="47" fillId="2" borderId="0" xfId="3" applyFont="1" applyFill="1" applyBorder="1" applyAlignment="1">
      <alignment horizontal="center" vertical="center"/>
    </xf>
    <xf numFmtId="0" fontId="212" fillId="2" borderId="0" xfId="3" applyFont="1" applyFill="1" applyBorder="1" applyAlignment="1" applyProtection="1">
      <alignment horizontal="left"/>
      <protection hidden="1"/>
    </xf>
    <xf numFmtId="164" fontId="88" fillId="31" borderId="103" xfId="1" applyNumberFormat="1" applyFont="1" applyFill="1" applyBorder="1" applyAlignment="1">
      <alignment horizontal="center" vertical="center"/>
    </xf>
    <xf numFmtId="164" fontId="88" fillId="31" borderId="0" xfId="1" applyNumberFormat="1" applyFont="1" applyFill="1" applyBorder="1" applyAlignment="1">
      <alignment horizontal="center" vertical="center"/>
    </xf>
    <xf numFmtId="0" fontId="86" fillId="2" borderId="0" xfId="2" applyFont="1" applyFill="1" applyBorder="1" applyAlignment="1" applyProtection="1">
      <alignment horizontal="center" vertical="center"/>
      <protection hidden="1"/>
    </xf>
    <xf numFmtId="164" fontId="51" fillId="2" borderId="0" xfId="1" applyNumberFormat="1" applyFont="1" applyFill="1" applyBorder="1" applyAlignment="1">
      <alignment horizontal="center" vertical="center"/>
    </xf>
    <xf numFmtId="0" fontId="71" fillId="2" borderId="0" xfId="3" applyFont="1" applyFill="1" applyBorder="1" applyAlignment="1">
      <alignment horizontal="center" vertical="center"/>
    </xf>
    <xf numFmtId="164" fontId="213" fillId="2" borderId="0" xfId="1" applyNumberFormat="1" applyFont="1" applyFill="1" applyBorder="1" applyAlignment="1">
      <alignment horizontal="center" vertical="center"/>
    </xf>
    <xf numFmtId="0" fontId="51" fillId="0" borderId="0" xfId="0" applyFont="1" applyBorder="1"/>
    <xf numFmtId="0" fontId="214" fillId="2" borderId="0" xfId="3" applyFont="1" applyFill="1" applyBorder="1" applyAlignment="1">
      <alignment horizontal="center" vertical="center"/>
    </xf>
    <xf numFmtId="0" fontId="215" fillId="2" borderId="0" xfId="2" applyFont="1" applyFill="1" applyBorder="1" applyAlignment="1" applyProtection="1">
      <alignment horizontal="center" vertical="center"/>
      <protection hidden="1"/>
    </xf>
    <xf numFmtId="164" fontId="190" fillId="2" borderId="0" xfId="1" applyNumberFormat="1" applyFont="1" applyFill="1" applyBorder="1" applyAlignment="1">
      <alignment horizontal="center" vertical="center"/>
    </xf>
    <xf numFmtId="0" fontId="216" fillId="2" borderId="0" xfId="3" applyFont="1" applyFill="1" applyBorder="1" applyAlignment="1">
      <alignment horizontal="center" vertical="center"/>
    </xf>
    <xf numFmtId="164" fontId="217" fillId="2" borderId="0" xfId="1" applyNumberFormat="1" applyFont="1" applyFill="1" applyBorder="1" applyAlignment="1">
      <alignment horizontal="center" vertical="center"/>
    </xf>
    <xf numFmtId="0" fontId="69" fillId="2" borderId="0" xfId="2" applyFont="1" applyFill="1" applyBorder="1" applyAlignment="1" applyProtection="1">
      <alignment horizontal="center" vertical="center"/>
      <protection hidden="1"/>
    </xf>
    <xf numFmtId="164" fontId="85" fillId="2" borderId="0" xfId="1" applyNumberFormat="1" applyFont="1" applyFill="1" applyBorder="1" applyAlignment="1">
      <alignment horizontal="center" vertical="center"/>
    </xf>
    <xf numFmtId="0" fontId="61" fillId="2" borderId="0" xfId="3" applyFont="1" applyFill="1" applyBorder="1" applyAlignment="1">
      <alignment horizontal="center" vertical="center"/>
    </xf>
    <xf numFmtId="164" fontId="85" fillId="2" borderId="0" xfId="1" applyNumberFormat="1" applyFont="1" applyFill="1" applyBorder="1" applyAlignment="1">
      <alignment vertical="center"/>
    </xf>
    <xf numFmtId="164" fontId="186" fillId="2" borderId="0" xfId="1" applyNumberFormat="1" applyFont="1" applyFill="1" applyBorder="1" applyAlignment="1">
      <alignment horizontal="center" vertical="center"/>
    </xf>
    <xf numFmtId="0" fontId="28" fillId="2" borderId="0" xfId="2" applyFont="1" applyFill="1" applyBorder="1" applyAlignment="1" applyProtection="1">
      <alignment horizontal="center" vertical="center"/>
      <protection hidden="1"/>
    </xf>
    <xf numFmtId="0" fontId="86" fillId="2" borderId="19" xfId="2" applyFont="1" applyFill="1" applyBorder="1" applyAlignment="1" applyProtection="1">
      <alignment horizontal="center" vertical="center"/>
      <protection hidden="1"/>
    </xf>
    <xf numFmtId="0" fontId="54" fillId="2" borderId="19" xfId="2" applyFont="1" applyFill="1" applyBorder="1" applyAlignment="1" applyProtection="1">
      <alignment horizontal="center" vertical="center"/>
      <protection hidden="1"/>
    </xf>
    <xf numFmtId="0" fontId="28" fillId="2" borderId="19" xfId="2" applyFont="1" applyFill="1" applyBorder="1" applyAlignment="1" applyProtection="1">
      <alignment horizontal="center" vertical="center"/>
      <protection hidden="1"/>
    </xf>
    <xf numFmtId="0" fontId="0" fillId="0" borderId="19" xfId="0" applyBorder="1"/>
    <xf numFmtId="0" fontId="215" fillId="2" borderId="19" xfId="2" applyFont="1" applyFill="1" applyBorder="1" applyAlignment="1" applyProtection="1">
      <alignment horizontal="center" vertical="center"/>
      <protection hidden="1"/>
    </xf>
    <xf numFmtId="0" fontId="69" fillId="2" borderId="19" xfId="2" applyFont="1" applyFill="1" applyBorder="1" applyAlignment="1" applyProtection="1">
      <alignment horizontal="center" vertical="center"/>
      <protection hidden="1"/>
    </xf>
    <xf numFmtId="0" fontId="67" fillId="2" borderId="103" xfId="3" applyFont="1" applyFill="1" applyBorder="1" applyAlignment="1">
      <alignment horizontal="center" vertical="center"/>
    </xf>
    <xf numFmtId="0" fontId="218" fillId="2" borderId="0" xfId="3" applyFont="1" applyFill="1" applyBorder="1" applyAlignment="1" applyProtection="1">
      <alignment horizontal="left"/>
      <protection hidden="1"/>
    </xf>
    <xf numFmtId="0" fontId="198" fillId="2" borderId="103" xfId="2" applyFont="1" applyFill="1" applyBorder="1" applyAlignment="1" applyProtection="1">
      <alignment horizontal="center" vertical="center"/>
      <protection hidden="1"/>
    </xf>
    <xf numFmtId="0" fontId="198" fillId="2" borderId="0" xfId="2" applyFont="1" applyFill="1" applyBorder="1" applyAlignment="1" applyProtection="1">
      <alignment horizontal="center" vertical="center"/>
      <protection hidden="1"/>
    </xf>
    <xf numFmtId="164" fontId="196" fillId="2" borderId="103" xfId="1" applyNumberFormat="1" applyFont="1" applyFill="1" applyBorder="1" applyAlignment="1">
      <alignment horizontal="center" vertical="center"/>
    </xf>
    <xf numFmtId="164" fontId="196" fillId="2" borderId="0" xfId="1" applyNumberFormat="1" applyFont="1" applyFill="1" applyBorder="1" applyAlignment="1">
      <alignment horizontal="center" vertical="center"/>
    </xf>
    <xf numFmtId="0" fontId="198" fillId="2" borderId="18" xfId="2" applyFont="1" applyFill="1" applyBorder="1" applyAlignment="1" applyProtection="1">
      <alignment horizontal="center" vertical="center"/>
      <protection hidden="1"/>
    </xf>
    <xf numFmtId="0" fontId="198" fillId="2" borderId="19" xfId="2" applyFont="1" applyFill="1" applyBorder="1" applyAlignment="1" applyProtection="1">
      <alignment horizontal="center" vertical="center"/>
      <protection hidden="1"/>
    </xf>
    <xf numFmtId="164" fontId="220" fillId="2" borderId="103" xfId="1" applyNumberFormat="1" applyFont="1" applyFill="1" applyBorder="1" applyAlignment="1">
      <alignment horizontal="center" vertical="center"/>
    </xf>
    <xf numFmtId="164" fontId="220" fillId="2" borderId="0" xfId="1" applyNumberFormat="1" applyFont="1" applyFill="1" applyBorder="1" applyAlignment="1">
      <alignment horizontal="center" vertical="center"/>
    </xf>
    <xf numFmtId="0" fontId="196" fillId="0" borderId="103" xfId="0" applyFont="1" applyBorder="1"/>
    <xf numFmtId="0" fontId="196" fillId="0" borderId="0" xfId="0" applyFont="1" applyBorder="1"/>
    <xf numFmtId="0" fontId="221" fillId="2" borderId="0" xfId="3" applyFont="1" applyFill="1" applyBorder="1" applyAlignment="1">
      <alignment horizontal="center" vertical="center"/>
    </xf>
    <xf numFmtId="0" fontId="210" fillId="2" borderId="103" xfId="3" applyFont="1" applyFill="1" applyBorder="1" applyAlignment="1">
      <alignment horizontal="center" vertical="center"/>
    </xf>
    <xf numFmtId="167" fontId="52" fillId="2" borderId="112" xfId="1" applyNumberFormat="1" applyFont="1" applyFill="1" applyBorder="1" applyAlignment="1">
      <alignment horizontal="center" vertical="center"/>
    </xf>
    <xf numFmtId="167" fontId="52" fillId="2" borderId="134" xfId="1" applyNumberFormat="1" applyFont="1" applyFill="1" applyBorder="1" applyAlignment="1">
      <alignment horizontal="center" vertical="center"/>
    </xf>
    <xf numFmtId="167" fontId="52" fillId="2" borderId="116" xfId="1" applyNumberFormat="1" applyFont="1" applyFill="1" applyBorder="1" applyAlignment="1">
      <alignment horizontal="center" vertical="center"/>
    </xf>
    <xf numFmtId="167" fontId="52" fillId="2" borderId="109" xfId="1" applyNumberFormat="1" applyFont="1" applyFill="1" applyBorder="1" applyAlignment="1">
      <alignment horizontal="center" vertical="center"/>
    </xf>
    <xf numFmtId="167" fontId="52" fillId="2" borderId="60" xfId="1" applyNumberFormat="1" applyFont="1" applyFill="1" applyBorder="1" applyAlignment="1">
      <alignment horizontal="center" vertical="center"/>
    </xf>
    <xf numFmtId="167" fontId="52" fillId="2" borderId="7" xfId="1" applyNumberFormat="1" applyFont="1" applyFill="1" applyBorder="1" applyAlignment="1">
      <alignment horizontal="center" vertical="center"/>
    </xf>
    <xf numFmtId="164" fontId="16" fillId="2" borderId="7" xfId="1" applyNumberFormat="1" applyFont="1" applyFill="1" applyBorder="1" applyAlignment="1">
      <alignment horizontal="left" vertical="center"/>
    </xf>
    <xf numFmtId="1" fontId="15" fillId="2" borderId="127" xfId="1" applyNumberFormat="1" applyFont="1" applyFill="1" applyBorder="1" applyAlignment="1">
      <alignment horizontal="center" vertical="center"/>
    </xf>
    <xf numFmtId="1" fontId="15" fillId="2" borderId="109" xfId="1" applyNumberFormat="1" applyFont="1" applyFill="1" applyBorder="1" applyAlignment="1">
      <alignment horizontal="center" vertical="center"/>
    </xf>
    <xf numFmtId="164" fontId="16" fillId="2" borderId="112" xfId="1" applyNumberFormat="1" applyFont="1" applyFill="1" applyBorder="1" applyAlignment="1">
      <alignment horizontal="left" vertical="center"/>
    </xf>
    <xf numFmtId="1" fontId="15" fillId="2" borderId="107" xfId="1" applyNumberFormat="1" applyFont="1" applyFill="1" applyBorder="1" applyAlignment="1">
      <alignment horizontal="center" vertical="center"/>
    </xf>
    <xf numFmtId="1" fontId="15" fillId="2" borderId="134" xfId="1" applyNumberFormat="1" applyFont="1" applyFill="1" applyBorder="1" applyAlignment="1">
      <alignment horizontal="center" vertical="center"/>
    </xf>
    <xf numFmtId="0" fontId="221" fillId="2" borderId="103" xfId="3" applyFont="1" applyFill="1" applyBorder="1" applyAlignment="1">
      <alignment horizontal="center" vertical="center"/>
    </xf>
    <xf numFmtId="0" fontId="27" fillId="2" borderId="11" xfId="3" applyFont="1" applyFill="1" applyBorder="1" applyAlignment="1">
      <alignment horizontal="center" vertical="center"/>
    </xf>
    <xf numFmtId="0" fontId="183" fillId="2" borderId="11" xfId="3" applyFont="1" applyFill="1" applyBorder="1" applyAlignment="1">
      <alignment horizontal="center" vertical="center"/>
    </xf>
    <xf numFmtId="0" fontId="46" fillId="3" borderId="0" xfId="0" applyFont="1" applyFill="1" applyBorder="1"/>
    <xf numFmtId="0" fontId="69" fillId="2" borderId="11" xfId="2" applyFont="1" applyFill="1" applyBorder="1" applyAlignment="1" applyProtection="1">
      <alignment horizontal="center" vertical="center"/>
      <protection hidden="1"/>
    </xf>
    <xf numFmtId="0" fontId="219" fillId="2" borderId="103" xfId="3" applyFont="1" applyFill="1" applyBorder="1" applyAlignment="1">
      <alignment horizontal="center" vertical="center"/>
    </xf>
    <xf numFmtId="0" fontId="190" fillId="0" borderId="0" xfId="0" applyFont="1" applyBorder="1"/>
    <xf numFmtId="0" fontId="85" fillId="0" borderId="11" xfId="0" applyFont="1" applyBorder="1"/>
    <xf numFmtId="164" fontId="85" fillId="2" borderId="11" xfId="1" applyNumberFormat="1" applyFont="1" applyFill="1" applyBorder="1" applyAlignment="1">
      <alignment vertical="center"/>
    </xf>
    <xf numFmtId="164" fontId="85" fillId="2" borderId="11" xfId="1" applyNumberFormat="1" applyFont="1" applyFill="1" applyBorder="1" applyAlignment="1">
      <alignment horizontal="center" vertical="center"/>
    </xf>
    <xf numFmtId="0" fontId="69" fillId="2" borderId="32" xfId="2" applyFont="1" applyFill="1" applyBorder="1" applyAlignment="1" applyProtection="1">
      <alignment horizontal="center" vertical="center"/>
      <protection hidden="1"/>
    </xf>
    <xf numFmtId="164" fontId="186" fillId="2" borderId="11" xfId="1" applyNumberFormat="1" applyFont="1" applyFill="1" applyBorder="1" applyAlignment="1">
      <alignment horizontal="center" vertical="center"/>
    </xf>
    <xf numFmtId="0" fontId="85" fillId="0" borderId="0" xfId="0" applyFont="1" applyBorder="1"/>
    <xf numFmtId="167" fontId="52" fillId="2" borderId="114" xfId="1" applyNumberFormat="1" applyFont="1" applyFill="1" applyBorder="1" applyAlignment="1">
      <alignment horizontal="center" vertical="center"/>
    </xf>
    <xf numFmtId="0" fontId="47" fillId="2" borderId="103" xfId="3" applyFont="1" applyFill="1" applyBorder="1" applyAlignment="1">
      <alignment horizontal="center" vertical="center"/>
    </xf>
    <xf numFmtId="0" fontId="72" fillId="2" borderId="127" xfId="3" applyFont="1" applyFill="1" applyBorder="1" applyAlignment="1">
      <alignment vertical="center"/>
    </xf>
    <xf numFmtId="0" fontId="49" fillId="2" borderId="127" xfId="1" applyNumberFormat="1" applyFont="1" applyFill="1" applyBorder="1" applyAlignment="1">
      <alignment horizontal="center" vertical="center" wrapText="1"/>
    </xf>
    <xf numFmtId="0" fontId="54" fillId="2" borderId="0" xfId="2" applyFont="1" applyFill="1" applyBorder="1" applyAlignment="1">
      <alignment horizontal="left" vertical="center"/>
    </xf>
    <xf numFmtId="0" fontId="223" fillId="2" borderId="103" xfId="2" applyFont="1" applyFill="1" applyBorder="1" applyAlignment="1" applyProtection="1">
      <alignment horizontal="center" vertical="center"/>
      <protection hidden="1"/>
    </xf>
    <xf numFmtId="0" fontId="223" fillId="2" borderId="0" xfId="2" applyFont="1" applyFill="1" applyBorder="1" applyAlignment="1" applyProtection="1">
      <alignment horizontal="center" vertical="center"/>
      <protection hidden="1"/>
    </xf>
    <xf numFmtId="0" fontId="85" fillId="2" borderId="0" xfId="2" applyFont="1" applyFill="1" applyBorder="1" applyAlignment="1" applyProtection="1">
      <alignment horizontal="right" vertical="center"/>
      <protection hidden="1"/>
    </xf>
    <xf numFmtId="164" fontId="57" fillId="2" borderId="136" xfId="1" applyNumberFormat="1" applyFont="1" applyFill="1" applyBorder="1" applyAlignment="1">
      <alignment horizontal="center" vertical="center"/>
    </xf>
    <xf numFmtId="164" fontId="57" fillId="2" borderId="137" xfId="1" applyNumberFormat="1" applyFont="1" applyFill="1" applyBorder="1" applyAlignment="1">
      <alignment horizontal="center" vertical="center"/>
    </xf>
    <xf numFmtId="0" fontId="56" fillId="2" borderId="137" xfId="2" applyFont="1" applyFill="1" applyBorder="1" applyAlignment="1" applyProtection="1">
      <alignment vertical="center"/>
      <protection hidden="1"/>
    </xf>
    <xf numFmtId="0" fontId="66" fillId="2" borderId="138" xfId="0" applyFont="1" applyFill="1" applyBorder="1" applyAlignment="1" applyProtection="1">
      <alignment horizontal="left" vertical="center"/>
      <protection locked="0"/>
    </xf>
    <xf numFmtId="167" fontId="48" fillId="2" borderId="0" xfId="2" applyNumberFormat="1" applyFont="1" applyFill="1" applyBorder="1" applyAlignment="1" applyProtection="1">
      <alignment horizontal="center" vertical="center"/>
      <protection hidden="1"/>
    </xf>
    <xf numFmtId="0" fontId="180" fillId="9" borderId="0" xfId="2" applyFont="1" applyFill="1" applyBorder="1" applyAlignment="1" applyProtection="1">
      <alignment vertical="center"/>
      <protection hidden="1"/>
    </xf>
    <xf numFmtId="0" fontId="222" fillId="9" borderId="0" xfId="2" applyFont="1" applyFill="1" applyBorder="1" applyAlignment="1" applyProtection="1">
      <alignment vertical="center"/>
      <protection hidden="1"/>
    </xf>
    <xf numFmtId="167" fontId="82" fillId="2" borderId="0" xfId="2" applyNumberFormat="1" applyFont="1" applyFill="1" applyBorder="1" applyAlignment="1" applyProtection="1">
      <alignment horizontal="center" vertical="center"/>
      <protection hidden="1"/>
    </xf>
    <xf numFmtId="0" fontId="33" fillId="2" borderId="0" xfId="0" applyFont="1" applyFill="1" applyBorder="1" applyAlignment="1">
      <alignment vertical="center" wrapText="1"/>
    </xf>
    <xf numFmtId="0" fontId="33" fillId="2" borderId="11" xfId="0" applyFont="1" applyFill="1" applyBorder="1" applyAlignment="1">
      <alignment vertical="center" wrapText="1"/>
    </xf>
    <xf numFmtId="0" fontId="33" fillId="2" borderId="28" xfId="0" applyFont="1" applyFill="1" applyBorder="1" applyAlignment="1">
      <alignment vertical="center" wrapText="1"/>
    </xf>
    <xf numFmtId="0" fontId="33" fillId="2" borderId="33" xfId="0" applyFont="1" applyFill="1" applyBorder="1" applyAlignment="1">
      <alignment vertical="center" wrapText="1"/>
    </xf>
    <xf numFmtId="0" fontId="33" fillId="2" borderId="103" xfId="0" applyFont="1" applyFill="1" applyBorder="1" applyAlignment="1" applyProtection="1">
      <alignment horizontal="left" vertical="center"/>
      <protection locked="0"/>
    </xf>
    <xf numFmtId="0" fontId="49" fillId="2" borderId="12" xfId="1" applyNumberFormat="1" applyFont="1" applyFill="1" applyBorder="1" applyAlignment="1">
      <alignment horizontal="center" vertical="center" wrapText="1"/>
    </xf>
    <xf numFmtId="0" fontId="49" fillId="2" borderId="0" xfId="1" applyNumberFormat="1" applyFont="1" applyFill="1" applyBorder="1" applyAlignment="1">
      <alignment horizontal="center" vertical="center" wrapText="1"/>
    </xf>
    <xf numFmtId="0" fontId="19" fillId="2" borderId="0" xfId="0" applyFont="1" applyFill="1" applyBorder="1" applyAlignment="1">
      <alignment horizontal="center" vertical="center" wrapText="1"/>
    </xf>
    <xf numFmtId="0" fontId="27" fillId="2" borderId="0" xfId="3" applyFont="1" applyFill="1" applyBorder="1" applyAlignment="1">
      <alignment horizontal="center" vertical="center"/>
    </xf>
    <xf numFmtId="164" fontId="52" fillId="2" borderId="0" xfId="1" applyNumberFormat="1" applyFont="1" applyFill="1" applyBorder="1" applyAlignment="1">
      <alignment horizontal="center" vertical="center"/>
    </xf>
    <xf numFmtId="164" fontId="19" fillId="3" borderId="0" xfId="0" applyNumberFormat="1" applyFont="1" applyFill="1" applyBorder="1" applyAlignment="1">
      <alignment horizontal="center"/>
    </xf>
    <xf numFmtId="2" fontId="227" fillId="32" borderId="0" xfId="1" applyNumberFormat="1" applyFont="1" applyFill="1" applyBorder="1" applyAlignment="1" applyProtection="1">
      <alignment horizontal="center" vertical="center"/>
      <protection locked="0"/>
    </xf>
    <xf numFmtId="2" fontId="4" fillId="2" borderId="0" xfId="1" applyNumberFormat="1" applyFont="1" applyFill="1" applyBorder="1" applyAlignment="1" applyProtection="1">
      <alignment horizontal="center" vertical="center"/>
      <protection locked="0"/>
    </xf>
    <xf numFmtId="2" fontId="4" fillId="0" borderId="0" xfId="1" applyNumberFormat="1" applyFont="1" applyFill="1" applyBorder="1" applyAlignment="1" applyProtection="1">
      <alignment horizontal="center" vertical="center"/>
      <protection locked="0"/>
    </xf>
    <xf numFmtId="0" fontId="228" fillId="0" borderId="0" xfId="2" applyFont="1"/>
    <xf numFmtId="0" fontId="3" fillId="0" borderId="0" xfId="2"/>
    <xf numFmtId="0" fontId="0" fillId="5" borderId="0" xfId="0" applyFill="1"/>
    <xf numFmtId="0" fontId="3" fillId="5" borderId="0" xfId="2" applyFill="1"/>
    <xf numFmtId="0" fontId="231" fillId="5" borderId="0" xfId="2" applyFont="1" applyFill="1" applyAlignment="1">
      <alignment horizontal="right"/>
    </xf>
    <xf numFmtId="164" fontId="231" fillId="5" borderId="0" xfId="2" applyNumberFormat="1" applyFont="1" applyFill="1"/>
    <xf numFmtId="0" fontId="51" fillId="5" borderId="0" xfId="3" applyFont="1" applyFill="1" applyBorder="1" applyAlignment="1">
      <alignment horizontal="center" vertical="center"/>
    </xf>
    <xf numFmtId="0" fontId="51" fillId="5" borderId="0" xfId="3" applyFont="1" applyFill="1" applyBorder="1" applyAlignment="1">
      <alignment vertical="center"/>
    </xf>
    <xf numFmtId="0" fontId="50" fillId="5" borderId="0" xfId="3" applyFont="1" applyFill="1" applyBorder="1" applyAlignment="1">
      <alignment horizontal="center" vertical="center"/>
    </xf>
    <xf numFmtId="0" fontId="238" fillId="33" borderId="0" xfId="2" applyFont="1" applyFill="1" applyAlignment="1">
      <alignment vertical="center"/>
    </xf>
    <xf numFmtId="0" fontId="239" fillId="33" borderId="0" xfId="2" applyFont="1" applyFill="1" applyAlignment="1">
      <alignment horizontal="right" vertical="center"/>
    </xf>
    <xf numFmtId="0" fontId="115" fillId="5" borderId="0" xfId="2" applyFont="1" applyFill="1" applyAlignment="1">
      <alignment horizontal="right"/>
    </xf>
    <xf numFmtId="0" fontId="243" fillId="33" borderId="0" xfId="3" applyFont="1" applyFill="1" applyBorder="1" applyAlignment="1">
      <alignment horizontal="center" vertical="center"/>
    </xf>
    <xf numFmtId="164" fontId="64" fillId="6" borderId="140" xfId="2" applyNumberFormat="1" applyFont="1" applyFill="1" applyBorder="1" applyAlignment="1">
      <alignment vertical="center"/>
    </xf>
    <xf numFmtId="0" fontId="51" fillId="5" borderId="0" xfId="3" applyFont="1" applyFill="1" applyBorder="1" applyAlignment="1">
      <alignment horizontal="right" vertical="center"/>
    </xf>
    <xf numFmtId="0" fontId="233" fillId="5" borderId="0" xfId="3" applyFont="1" applyFill="1" applyBorder="1" applyAlignment="1">
      <alignment horizontal="right" vertical="center"/>
    </xf>
    <xf numFmtId="0" fontId="233" fillId="5" borderId="0" xfId="3" applyFont="1" applyFill="1" applyBorder="1" applyAlignment="1">
      <alignment horizontal="left" vertical="center"/>
    </xf>
    <xf numFmtId="0" fontId="200" fillId="5" borderId="0" xfId="0" applyFont="1" applyFill="1" applyAlignment="1">
      <alignment horizontal="right"/>
    </xf>
    <xf numFmtId="0" fontId="19" fillId="5" borderId="0" xfId="0" applyFont="1" applyFill="1" applyAlignment="1">
      <alignment horizontal="left" vertical="center"/>
    </xf>
    <xf numFmtId="0" fontId="3" fillId="5" borderId="0" xfId="2" applyFont="1" applyFill="1" applyAlignment="1">
      <alignment vertical="center"/>
    </xf>
    <xf numFmtId="0" fontId="19" fillId="5" borderId="0" xfId="0" applyFont="1" applyFill="1" applyAlignment="1">
      <alignment vertical="center"/>
    </xf>
    <xf numFmtId="0" fontId="19" fillId="5" borderId="0" xfId="0" applyFont="1" applyFill="1" applyAlignment="1">
      <alignment horizontal="right" vertical="center"/>
    </xf>
    <xf numFmtId="0" fontId="68" fillId="5" borderId="0" xfId="3" applyFont="1" applyFill="1" applyBorder="1" applyAlignment="1">
      <alignment horizontal="right" vertical="center"/>
    </xf>
    <xf numFmtId="0" fontId="68" fillId="5" borderId="0" xfId="3" applyFont="1" applyFill="1" applyBorder="1" applyAlignment="1">
      <alignment horizontal="center" vertical="center"/>
    </xf>
    <xf numFmtId="0" fontId="15" fillId="5" borderId="0" xfId="0" applyFont="1" applyFill="1" applyAlignment="1">
      <alignment vertical="center"/>
    </xf>
    <xf numFmtId="0" fontId="236" fillId="5" borderId="0" xfId="3" applyFont="1" applyFill="1" applyBorder="1" applyAlignment="1">
      <alignment vertical="center"/>
    </xf>
    <xf numFmtId="0" fontId="149" fillId="5" borderId="0" xfId="2" applyFont="1" applyFill="1" applyAlignment="1">
      <alignment horizontal="right" vertical="center"/>
    </xf>
    <xf numFmtId="1" fontId="149" fillId="5" borderId="0" xfId="2" applyNumberFormat="1" applyFont="1" applyFill="1" applyAlignment="1">
      <alignment horizontal="center" vertical="center"/>
    </xf>
    <xf numFmtId="0" fontId="149" fillId="5" borderId="0" xfId="2" applyFont="1" applyFill="1"/>
    <xf numFmtId="0" fontId="43" fillId="5" borderId="0" xfId="2" applyFont="1" applyFill="1"/>
    <xf numFmtId="0" fontId="3" fillId="2" borderId="0" xfId="2" applyFill="1"/>
    <xf numFmtId="0" fontId="0" fillId="0" borderId="0" xfId="0" applyFill="1"/>
    <xf numFmtId="0" fontId="13" fillId="4" borderId="0" xfId="3" applyFont="1" applyFill="1" applyBorder="1" applyAlignment="1">
      <alignment horizontal="center" vertical="center"/>
    </xf>
    <xf numFmtId="0" fontId="3" fillId="35" borderId="0" xfId="2" applyFill="1"/>
    <xf numFmtId="0" fontId="26" fillId="2" borderId="18" xfId="3" applyFont="1" applyFill="1" applyBorder="1" applyAlignment="1">
      <alignment horizontal="center" vertical="center"/>
    </xf>
    <xf numFmtId="0" fontId="247" fillId="37" borderId="10" xfId="3" applyFont="1" applyFill="1" applyBorder="1" applyAlignment="1">
      <alignment horizontal="center" vertical="center"/>
    </xf>
    <xf numFmtId="0" fontId="175" fillId="39" borderId="103" xfId="1" applyNumberFormat="1" applyFont="1" applyFill="1" applyBorder="1" applyAlignment="1" applyProtection="1">
      <alignment horizontal="center" vertical="center"/>
      <protection locked="0"/>
    </xf>
    <xf numFmtId="0" fontId="249" fillId="40" borderId="0" xfId="2" applyFont="1" applyFill="1" applyBorder="1" applyAlignment="1">
      <alignment horizontal="center" vertical="center"/>
    </xf>
    <xf numFmtId="164" fontId="239" fillId="37" borderId="11" xfId="2" applyNumberFormat="1" applyFont="1" applyFill="1" applyBorder="1" applyAlignment="1">
      <alignment horizontal="center" vertical="center"/>
    </xf>
    <xf numFmtId="0" fontId="241" fillId="39" borderId="103" xfId="3" applyFont="1" applyFill="1" applyBorder="1" applyAlignment="1">
      <alignment horizontal="center" vertical="center"/>
    </xf>
    <xf numFmtId="0" fontId="241" fillId="39" borderId="0" xfId="3" applyFont="1" applyFill="1" applyBorder="1" applyAlignment="1">
      <alignment horizontal="center" vertical="center"/>
    </xf>
    <xf numFmtId="0" fontId="241" fillId="39" borderId="11" xfId="3" applyFont="1" applyFill="1" applyBorder="1" applyAlignment="1">
      <alignment horizontal="center" vertical="center"/>
    </xf>
    <xf numFmtId="167" fontId="250" fillId="39" borderId="103" xfId="2" applyNumberFormat="1" applyFont="1" applyFill="1" applyBorder="1" applyAlignment="1">
      <alignment horizontal="center" vertical="center"/>
    </xf>
    <xf numFmtId="167" fontId="250" fillId="39" borderId="0" xfId="2" applyNumberFormat="1" applyFont="1" applyFill="1" applyBorder="1" applyAlignment="1">
      <alignment horizontal="center" vertical="center"/>
    </xf>
    <xf numFmtId="178" fontId="250" fillId="39" borderId="0" xfId="2" applyNumberFormat="1" applyFont="1" applyFill="1" applyBorder="1" applyAlignment="1">
      <alignment horizontal="center" vertical="center"/>
    </xf>
    <xf numFmtId="179" fontId="239" fillId="39" borderId="11" xfId="2" applyNumberFormat="1" applyFont="1" applyFill="1" applyBorder="1" applyAlignment="1">
      <alignment horizontal="left" vertical="center"/>
    </xf>
    <xf numFmtId="0" fontId="68" fillId="40" borderId="18" xfId="3" applyFont="1" applyFill="1" applyBorder="1" applyAlignment="1">
      <alignment horizontal="center" vertical="center"/>
    </xf>
    <xf numFmtId="0" fontId="68" fillId="39" borderId="103" xfId="0" applyFont="1" applyFill="1" applyBorder="1"/>
    <xf numFmtId="0" fontId="68" fillId="39" borderId="0" xfId="0" applyFont="1" applyFill="1" applyBorder="1"/>
    <xf numFmtId="167" fontId="250" fillId="39" borderId="0" xfId="2" applyNumberFormat="1" applyFont="1" applyFill="1" applyBorder="1" applyAlignment="1">
      <alignment horizontal="right" vertical="center"/>
    </xf>
    <xf numFmtId="180" fontId="108" fillId="39" borderId="11" xfId="2" applyNumberFormat="1" applyFont="1" applyFill="1" applyBorder="1" applyAlignment="1">
      <alignment horizontal="left" vertical="center"/>
    </xf>
    <xf numFmtId="0" fontId="0" fillId="40" borderId="103" xfId="0" applyFill="1" applyBorder="1"/>
    <xf numFmtId="0" fontId="0" fillId="40" borderId="0" xfId="0" applyFill="1" applyBorder="1"/>
    <xf numFmtId="167" fontId="101" fillId="40" borderId="0" xfId="2" applyNumberFormat="1" applyFont="1" applyFill="1" applyBorder="1" applyAlignment="1">
      <alignment horizontal="right" vertical="center"/>
    </xf>
    <xf numFmtId="0" fontId="252" fillId="39" borderId="0" xfId="0" applyFont="1" applyFill="1" applyBorder="1" applyAlignment="1">
      <alignment horizontal="center"/>
    </xf>
    <xf numFmtId="180" fontId="99" fillId="40" borderId="11" xfId="2" applyNumberFormat="1" applyFont="1" applyFill="1" applyBorder="1" applyAlignment="1">
      <alignment horizontal="left" vertical="center"/>
    </xf>
    <xf numFmtId="0" fontId="253" fillId="40" borderId="103" xfId="3" applyFont="1" applyFill="1" applyBorder="1" applyAlignment="1">
      <alignment horizontal="center" vertical="center"/>
    </xf>
    <xf numFmtId="2" fontId="99" fillId="41" borderId="0" xfId="3" applyNumberFormat="1" applyFont="1" applyFill="1" applyBorder="1" applyAlignment="1" applyProtection="1">
      <alignment vertical="center"/>
      <protection locked="0"/>
    </xf>
    <xf numFmtId="0" fontId="253" fillId="40" borderId="0" xfId="3" applyFont="1" applyFill="1" applyBorder="1" applyAlignment="1">
      <alignment horizontal="center" vertical="center"/>
    </xf>
    <xf numFmtId="0" fontId="99" fillId="40" borderId="0" xfId="1" applyFont="1" applyFill="1" applyBorder="1" applyAlignment="1">
      <alignment vertical="center"/>
    </xf>
    <xf numFmtId="0" fontId="3" fillId="40" borderId="0" xfId="2" applyFill="1" applyBorder="1"/>
    <xf numFmtId="0" fontId="3" fillId="35" borderId="0" xfId="2" applyFill="1" applyBorder="1"/>
    <xf numFmtId="180" fontId="15" fillId="40" borderId="11" xfId="2" applyNumberFormat="1" applyFont="1" applyFill="1" applyBorder="1" applyAlignment="1">
      <alignment horizontal="left" vertical="center"/>
    </xf>
    <xf numFmtId="0" fontId="80" fillId="2" borderId="103" xfId="3" applyFont="1" applyFill="1" applyBorder="1" applyAlignment="1">
      <alignment vertical="center"/>
    </xf>
    <xf numFmtId="0" fontId="254" fillId="42" borderId="0" xfId="2" applyFont="1" applyFill="1" applyBorder="1"/>
    <xf numFmtId="0" fontId="80" fillId="2" borderId="0" xfId="3" applyFont="1" applyFill="1" applyBorder="1" applyAlignment="1">
      <alignment vertical="center"/>
    </xf>
    <xf numFmtId="0" fontId="80" fillId="2" borderId="0" xfId="3" applyFont="1" applyFill="1" applyBorder="1" applyAlignment="1">
      <alignment horizontal="right" vertical="center"/>
    </xf>
    <xf numFmtId="0" fontId="80" fillId="2" borderId="0" xfId="3" applyFont="1" applyFill="1" applyBorder="1" applyAlignment="1">
      <alignment horizontal="left" vertical="center"/>
    </xf>
    <xf numFmtId="0" fontId="72" fillId="2" borderId="0" xfId="3" applyFont="1" applyFill="1" applyBorder="1" applyAlignment="1">
      <alignment vertical="center"/>
    </xf>
    <xf numFmtId="0" fontId="72" fillId="2" borderId="11" xfId="3" applyFont="1" applyFill="1" applyBorder="1" applyAlignment="1">
      <alignment vertical="center"/>
    </xf>
    <xf numFmtId="167" fontId="250" fillId="39" borderId="27" xfId="2" applyNumberFormat="1" applyFont="1" applyFill="1" applyBorder="1" applyAlignment="1">
      <alignment horizontal="center" vertical="center"/>
    </xf>
    <xf numFmtId="167" fontId="250" fillId="39" borderId="28" xfId="2" applyNumberFormat="1" applyFont="1" applyFill="1" applyBorder="1" applyAlignment="1">
      <alignment horizontal="center" vertical="center"/>
    </xf>
    <xf numFmtId="178" fontId="250" fillId="39" borderId="28" xfId="2" applyNumberFormat="1" applyFont="1" applyFill="1" applyBorder="1" applyAlignment="1">
      <alignment horizontal="center" vertical="center"/>
    </xf>
    <xf numFmtId="167" fontId="250" fillId="39" borderId="28" xfId="2" applyNumberFormat="1" applyFont="1" applyFill="1" applyBorder="1" applyAlignment="1">
      <alignment horizontal="right" vertical="center"/>
    </xf>
    <xf numFmtId="0" fontId="241" fillId="39" borderId="28" xfId="3" applyFont="1" applyFill="1" applyBorder="1" applyAlignment="1">
      <alignment horizontal="center" vertical="center"/>
    </xf>
    <xf numFmtId="180" fontId="108" fillId="39" borderId="33" xfId="2" applyNumberFormat="1" applyFont="1" applyFill="1" applyBorder="1" applyAlignment="1">
      <alignment horizontal="left" vertical="center"/>
    </xf>
    <xf numFmtId="2" fontId="4" fillId="44" borderId="0" xfId="1" applyNumberFormat="1" applyFont="1" applyFill="1" applyBorder="1" applyAlignment="1" applyProtection="1">
      <alignment horizontal="center" vertical="center"/>
      <protection locked="0"/>
    </xf>
    <xf numFmtId="2" fontId="97" fillId="44" borderId="0" xfId="1" applyNumberFormat="1" applyFont="1" applyFill="1" applyBorder="1" applyAlignment="1" applyProtection="1">
      <alignment horizontal="center" vertical="center"/>
      <protection locked="0"/>
    </xf>
    <xf numFmtId="0" fontId="228" fillId="44" borderId="0" xfId="2" applyFont="1" applyFill="1"/>
    <xf numFmtId="0" fontId="3" fillId="44" borderId="0" xfId="2" applyFill="1"/>
    <xf numFmtId="0" fontId="256" fillId="44" borderId="0" xfId="2" applyFont="1" applyFill="1"/>
    <xf numFmtId="2" fontId="198" fillId="44" borderId="0" xfId="1" applyNumberFormat="1" applyFont="1" applyFill="1" applyBorder="1" applyAlignment="1" applyProtection="1">
      <alignment horizontal="center"/>
      <protection locked="0"/>
    </xf>
    <xf numFmtId="1" fontId="257" fillId="45" borderId="0" xfId="3" applyNumberFormat="1" applyFont="1" applyFill="1" applyBorder="1" applyAlignment="1" applyProtection="1">
      <alignment horizontal="center" vertical="center"/>
      <protection locked="0"/>
    </xf>
    <xf numFmtId="1" fontId="258" fillId="45" borderId="0" xfId="3" applyNumberFormat="1" applyFont="1" applyFill="1" applyBorder="1" applyAlignment="1" applyProtection="1">
      <alignment horizontal="center" vertical="center"/>
      <protection locked="0"/>
    </xf>
    <xf numFmtId="0" fontId="36" fillId="4" borderId="0" xfId="1" applyFont="1" applyFill="1" applyBorder="1" applyAlignment="1" applyProtection="1">
      <alignment vertical="center"/>
      <protection locked="0"/>
    </xf>
    <xf numFmtId="0" fontId="36" fillId="0" borderId="0" xfId="1" applyFont="1" applyFill="1" applyBorder="1" applyAlignment="1" applyProtection="1">
      <alignment vertical="center"/>
      <protection locked="0"/>
    </xf>
    <xf numFmtId="0" fontId="36" fillId="0" borderId="0" xfId="1" applyFont="1" applyAlignment="1" applyProtection="1">
      <alignment vertical="center"/>
      <protection locked="0"/>
    </xf>
    <xf numFmtId="0" fontId="36" fillId="0" borderId="0" xfId="1" applyFont="1" applyAlignment="1">
      <alignment vertical="center"/>
    </xf>
    <xf numFmtId="0" fontId="224" fillId="46" borderId="0" xfId="0" applyFont="1" applyFill="1" applyBorder="1"/>
    <xf numFmtId="0" fontId="0" fillId="46" borderId="0" xfId="0" applyFill="1"/>
    <xf numFmtId="0" fontId="261" fillId="46" borderId="0" xfId="3" applyFont="1" applyFill="1" applyBorder="1" applyAlignment="1" applyProtection="1">
      <protection hidden="1"/>
    </xf>
    <xf numFmtId="0" fontId="27" fillId="3" borderId="103" xfId="3" applyFont="1" applyFill="1" applyBorder="1" applyAlignment="1">
      <alignment horizontal="center" vertical="center"/>
    </xf>
    <xf numFmtId="0" fontId="27" fillId="3" borderId="0" xfId="3" applyFont="1" applyFill="1" applyBorder="1" applyAlignment="1">
      <alignment horizontal="center" vertical="center"/>
    </xf>
    <xf numFmtId="167" fontId="101" fillId="3" borderId="103" xfId="2" applyNumberFormat="1" applyFont="1" applyFill="1" applyBorder="1" applyAlignment="1">
      <alignment horizontal="center" vertical="center"/>
    </xf>
    <xf numFmtId="167" fontId="101" fillId="3" borderId="0" xfId="2" applyNumberFormat="1" applyFont="1" applyFill="1" applyBorder="1" applyAlignment="1">
      <alignment horizontal="center" vertical="center"/>
    </xf>
    <xf numFmtId="178" fontId="101" fillId="3" borderId="0" xfId="2" applyNumberFormat="1" applyFont="1" applyFill="1" applyBorder="1" applyAlignment="1">
      <alignment horizontal="center" vertical="center"/>
    </xf>
    <xf numFmtId="179" fontId="16" fillId="3" borderId="11" xfId="2" applyNumberFormat="1" applyFont="1" applyFill="1" applyBorder="1" applyAlignment="1">
      <alignment horizontal="left" vertical="center"/>
    </xf>
    <xf numFmtId="167" fontId="101" fillId="3" borderId="27" xfId="2" applyNumberFormat="1" applyFont="1" applyFill="1" applyBorder="1" applyAlignment="1">
      <alignment horizontal="center" vertical="center"/>
    </xf>
    <xf numFmtId="167" fontId="101" fillId="3" borderId="28" xfId="2" applyNumberFormat="1" applyFont="1" applyFill="1" applyBorder="1" applyAlignment="1">
      <alignment horizontal="center" vertical="center"/>
    </xf>
    <xf numFmtId="178" fontId="101" fillId="3" borderId="28" xfId="2" applyNumberFormat="1" applyFont="1" applyFill="1" applyBorder="1" applyAlignment="1">
      <alignment horizontal="center" vertical="center"/>
    </xf>
    <xf numFmtId="167" fontId="101" fillId="3" borderId="28" xfId="2" applyNumberFormat="1" applyFont="1" applyFill="1" applyBorder="1" applyAlignment="1">
      <alignment horizontal="right" vertical="center"/>
    </xf>
    <xf numFmtId="0" fontId="27" fillId="3" borderId="28" xfId="3" applyFont="1" applyFill="1" applyBorder="1" applyAlignment="1">
      <alignment horizontal="center" vertical="center"/>
    </xf>
    <xf numFmtId="180" fontId="99" fillId="3" borderId="33" xfId="2" applyNumberFormat="1" applyFont="1" applyFill="1" applyBorder="1" applyAlignment="1">
      <alignment horizontal="left" vertical="center"/>
    </xf>
    <xf numFmtId="0" fontId="242" fillId="33" borderId="11" xfId="3" applyFont="1" applyFill="1" applyBorder="1" applyAlignment="1">
      <alignment horizontal="center" vertical="center"/>
    </xf>
    <xf numFmtId="0" fontId="262" fillId="3" borderId="0" xfId="1" applyNumberFormat="1" applyFont="1" applyFill="1" applyBorder="1" applyAlignment="1" applyProtection="1">
      <alignment horizontal="center" vertical="center"/>
      <protection locked="0"/>
    </xf>
    <xf numFmtId="164" fontId="239" fillId="3" borderId="11" xfId="2" applyNumberFormat="1" applyFont="1" applyFill="1" applyBorder="1" applyAlignment="1">
      <alignment horizontal="center" vertical="center"/>
    </xf>
    <xf numFmtId="0" fontId="263" fillId="3" borderId="103" xfId="3" applyFont="1" applyFill="1" applyBorder="1" applyAlignment="1">
      <alignment horizontal="center" vertical="center"/>
    </xf>
    <xf numFmtId="0" fontId="263" fillId="3" borderId="0" xfId="3" applyFont="1" applyFill="1" applyBorder="1" applyAlignment="1">
      <alignment horizontal="center" vertical="center"/>
    </xf>
    <xf numFmtId="0" fontId="263" fillId="3" borderId="11" xfId="3" applyFont="1" applyFill="1" applyBorder="1" applyAlignment="1">
      <alignment horizontal="center" vertical="center"/>
    </xf>
    <xf numFmtId="167" fontId="101" fillId="3" borderId="0" xfId="2" applyNumberFormat="1" applyFont="1" applyFill="1" applyBorder="1" applyAlignment="1">
      <alignment horizontal="right" vertical="center"/>
    </xf>
    <xf numFmtId="180" fontId="99" fillId="3" borderId="11" xfId="2" applyNumberFormat="1" applyFont="1" applyFill="1" applyBorder="1" applyAlignment="1">
      <alignment horizontal="left" vertical="center"/>
    </xf>
    <xf numFmtId="0" fontId="0" fillId="2" borderId="18" xfId="0" applyFill="1" applyBorder="1"/>
    <xf numFmtId="167" fontId="101" fillId="2" borderId="19" xfId="2" applyNumberFormat="1" applyFont="1" applyFill="1" applyBorder="1" applyAlignment="1">
      <alignment horizontal="right" vertical="center"/>
    </xf>
    <xf numFmtId="0" fontId="263" fillId="2" borderId="19" xfId="3" applyFont="1" applyFill="1" applyBorder="1" applyAlignment="1">
      <alignment horizontal="center" vertical="center"/>
    </xf>
    <xf numFmtId="180" fontId="99" fillId="2" borderId="32" xfId="2" applyNumberFormat="1" applyFont="1" applyFill="1" applyBorder="1" applyAlignment="1">
      <alignment horizontal="left" vertical="center"/>
    </xf>
    <xf numFmtId="0" fontId="253" fillId="2" borderId="103" xfId="3" applyFont="1" applyFill="1" applyBorder="1" applyAlignment="1">
      <alignment horizontal="center" vertical="center"/>
    </xf>
    <xf numFmtId="2" fontId="99" fillId="11" borderId="0" xfId="3" applyNumberFormat="1" applyFont="1" applyFill="1" applyBorder="1" applyAlignment="1" applyProtection="1">
      <alignment vertical="center"/>
      <protection locked="0"/>
    </xf>
    <xf numFmtId="0" fontId="253" fillId="2" borderId="0" xfId="3" applyFont="1" applyFill="1" applyBorder="1" applyAlignment="1">
      <alignment horizontal="center" vertical="center"/>
    </xf>
    <xf numFmtId="0" fontId="99" fillId="2" borderId="0" xfId="1" applyFont="1" applyFill="1" applyBorder="1" applyAlignment="1">
      <alignment vertical="center"/>
    </xf>
    <xf numFmtId="0" fontId="3" fillId="2" borderId="0" xfId="2" applyFill="1" applyBorder="1"/>
    <xf numFmtId="180" fontId="15" fillId="2" borderId="11" xfId="2" applyNumberFormat="1" applyFont="1" applyFill="1" applyBorder="1" applyAlignment="1">
      <alignment horizontal="left" vertical="center"/>
    </xf>
    <xf numFmtId="167" fontId="101" fillId="2" borderId="0" xfId="2" applyNumberFormat="1" applyFont="1" applyFill="1" applyBorder="1" applyAlignment="1">
      <alignment horizontal="right" vertical="center"/>
    </xf>
    <xf numFmtId="0" fontId="264" fillId="2" borderId="103" xfId="3" applyFont="1" applyFill="1" applyBorder="1" applyAlignment="1">
      <alignment horizontal="center" vertical="center" wrapText="1"/>
    </xf>
    <xf numFmtId="0" fontId="264" fillId="2" borderId="17" xfId="3" applyFont="1" applyFill="1" applyBorder="1" applyAlignment="1">
      <alignment horizontal="right" vertical="center" wrapText="1"/>
    </xf>
    <xf numFmtId="164" fontId="264" fillId="2" borderId="0" xfId="3" applyNumberFormat="1" applyFont="1" applyFill="1" applyBorder="1" applyAlignment="1">
      <alignment horizontal="center" vertical="center" wrapText="1"/>
    </xf>
    <xf numFmtId="0" fontId="264" fillId="2" borderId="0" xfId="3" applyFont="1" applyFill="1" applyBorder="1" applyAlignment="1">
      <alignment horizontal="center" vertical="center" wrapText="1"/>
    </xf>
    <xf numFmtId="0" fontId="264" fillId="2" borderId="11" xfId="3" applyFont="1" applyFill="1" applyBorder="1" applyAlignment="1">
      <alignment horizontal="center" vertical="center" wrapText="1"/>
    </xf>
    <xf numFmtId="0" fontId="76" fillId="2" borderId="0" xfId="3" applyFont="1" applyFill="1" applyBorder="1" applyAlignment="1">
      <alignment horizontal="right" vertical="center"/>
    </xf>
    <xf numFmtId="164" fontId="15" fillId="2" borderId="0" xfId="2" applyNumberFormat="1" applyFont="1" applyFill="1" applyBorder="1" applyAlignment="1">
      <alignment vertical="center"/>
    </xf>
    <xf numFmtId="0" fontId="76" fillId="2" borderId="0" xfId="3" applyFont="1" applyFill="1" applyBorder="1" applyAlignment="1">
      <alignment horizontal="center" vertical="center" wrapText="1"/>
    </xf>
    <xf numFmtId="0" fontId="76" fillId="2" borderId="0" xfId="3" applyFont="1" applyFill="1" applyBorder="1" applyAlignment="1">
      <alignment horizontal="right" vertical="center" wrapText="1"/>
    </xf>
    <xf numFmtId="0" fontId="265" fillId="2" borderId="0" xfId="0" applyFont="1" applyFill="1" applyAlignment="1">
      <alignment vertical="center"/>
    </xf>
    <xf numFmtId="0" fontId="266" fillId="2" borderId="0" xfId="0" applyFont="1" applyFill="1" applyAlignment="1">
      <alignment vertical="center"/>
    </xf>
    <xf numFmtId="0" fontId="265" fillId="2" borderId="0" xfId="0" applyFont="1" applyFill="1" applyAlignment="1">
      <alignment horizontal="left" vertical="center"/>
    </xf>
    <xf numFmtId="0" fontId="170" fillId="2" borderId="0" xfId="9" applyFill="1" applyAlignment="1">
      <alignment vertical="center"/>
    </xf>
    <xf numFmtId="0" fontId="80" fillId="2" borderId="19" xfId="3" applyFont="1" applyFill="1" applyBorder="1" applyAlignment="1">
      <alignment vertical="center"/>
    </xf>
    <xf numFmtId="0" fontId="254" fillId="0" borderId="19" xfId="2" applyFont="1" applyBorder="1"/>
    <xf numFmtId="0" fontId="80" fillId="2" borderId="19" xfId="3" applyFont="1" applyFill="1" applyBorder="1" applyAlignment="1">
      <alignment horizontal="right" vertical="center"/>
    </xf>
    <xf numFmtId="0" fontId="80" fillId="2" borderId="19" xfId="3" applyFont="1" applyFill="1" applyBorder="1" applyAlignment="1">
      <alignment horizontal="left" vertical="center"/>
    </xf>
    <xf numFmtId="0" fontId="80" fillId="2" borderId="32" xfId="3" applyFont="1" applyFill="1" applyBorder="1" applyAlignment="1">
      <alignment vertical="center"/>
    </xf>
    <xf numFmtId="0" fontId="76" fillId="5" borderId="0" xfId="0" applyFont="1" applyFill="1" applyAlignment="1">
      <alignment horizontal="right" vertical="center"/>
    </xf>
    <xf numFmtId="0" fontId="271" fillId="5" borderId="0" xfId="3" applyFont="1" applyFill="1" applyBorder="1" applyAlignment="1">
      <alignment horizontal="right" vertical="center"/>
    </xf>
    <xf numFmtId="0" fontId="82" fillId="5" borderId="0" xfId="2" applyFont="1" applyFill="1" applyAlignment="1">
      <alignment vertical="center"/>
    </xf>
    <xf numFmtId="0" fontId="170" fillId="5" borderId="0" xfId="9" applyFill="1"/>
    <xf numFmtId="0" fontId="3" fillId="43" borderId="0" xfId="2" applyFill="1"/>
    <xf numFmtId="0" fontId="3" fillId="43" borderId="103" xfId="2" applyFill="1" applyBorder="1"/>
    <xf numFmtId="0" fontId="3" fillId="43" borderId="0" xfId="2" applyFill="1" applyBorder="1"/>
    <xf numFmtId="0" fontId="82" fillId="43" borderId="0" xfId="2" applyFont="1" applyFill="1" applyBorder="1" applyAlignment="1">
      <alignment horizontal="center" vertical="center"/>
    </xf>
    <xf numFmtId="0" fontId="3" fillId="43" borderId="11" xfId="2" applyFill="1" applyBorder="1"/>
    <xf numFmtId="0" fontId="247" fillId="48" borderId="11" xfId="3" applyFont="1" applyFill="1" applyBorder="1" applyAlignment="1">
      <alignment horizontal="center" vertical="center"/>
    </xf>
    <xf numFmtId="0" fontId="241" fillId="48" borderId="103" xfId="3" applyFont="1" applyFill="1" applyBorder="1" applyAlignment="1">
      <alignment horizontal="center" vertical="center"/>
    </xf>
    <xf numFmtId="0" fontId="241" fillId="48" borderId="0" xfId="3" applyFont="1" applyFill="1" applyBorder="1" applyAlignment="1">
      <alignment horizontal="center" vertical="center"/>
    </xf>
    <xf numFmtId="0" fontId="241" fillId="48" borderId="11" xfId="3" applyFont="1" applyFill="1" applyBorder="1" applyAlignment="1">
      <alignment horizontal="center" vertical="center"/>
    </xf>
    <xf numFmtId="167" fontId="250" fillId="48" borderId="103" xfId="2" applyNumberFormat="1" applyFont="1" applyFill="1" applyBorder="1" applyAlignment="1">
      <alignment horizontal="center" vertical="center"/>
    </xf>
    <xf numFmtId="167" fontId="250" fillId="48" borderId="0" xfId="2" applyNumberFormat="1" applyFont="1" applyFill="1" applyBorder="1" applyAlignment="1">
      <alignment horizontal="center" vertical="center"/>
    </xf>
    <xf numFmtId="178" fontId="250" fillId="48" borderId="0" xfId="2" applyNumberFormat="1" applyFont="1" applyFill="1" applyBorder="1" applyAlignment="1">
      <alignment horizontal="center" vertical="center"/>
    </xf>
    <xf numFmtId="167" fontId="250" fillId="48" borderId="11" xfId="2" applyNumberFormat="1" applyFont="1" applyFill="1" applyBorder="1" applyAlignment="1">
      <alignment horizontal="center" vertical="center"/>
    </xf>
    <xf numFmtId="167" fontId="250" fillId="48" borderId="20" xfId="2" applyNumberFormat="1" applyFont="1" applyFill="1" applyBorder="1" applyAlignment="1">
      <alignment horizontal="center" vertical="center"/>
    </xf>
    <xf numFmtId="167" fontId="250" fillId="48" borderId="21" xfId="2" applyNumberFormat="1" applyFont="1" applyFill="1" applyBorder="1" applyAlignment="1">
      <alignment horizontal="center" vertical="center"/>
    </xf>
    <xf numFmtId="178" fontId="250" fillId="48" borderId="21" xfId="2" applyNumberFormat="1" applyFont="1" applyFill="1" applyBorder="1" applyAlignment="1">
      <alignment horizontal="center" vertical="center"/>
    </xf>
    <xf numFmtId="167" fontId="250" fillId="48" borderId="21" xfId="2" applyNumberFormat="1" applyFont="1" applyFill="1" applyBorder="1" applyAlignment="1">
      <alignment horizontal="right" vertical="center"/>
    </xf>
    <xf numFmtId="180" fontId="249" fillId="48" borderId="22" xfId="2" applyNumberFormat="1" applyFont="1" applyFill="1" applyBorder="1" applyAlignment="1">
      <alignment horizontal="left" vertical="center"/>
    </xf>
    <xf numFmtId="0" fontId="175" fillId="48" borderId="103" xfId="1" applyNumberFormat="1" applyFont="1" applyFill="1" applyBorder="1" applyAlignment="1" applyProtection="1">
      <alignment horizontal="center" vertical="center"/>
      <protection locked="0"/>
    </xf>
    <xf numFmtId="0" fontId="90" fillId="48" borderId="0" xfId="0" applyFont="1" applyFill="1" applyBorder="1" applyAlignment="1">
      <alignment horizontal="center"/>
    </xf>
    <xf numFmtId="164" fontId="239" fillId="48" borderId="11" xfId="2" applyNumberFormat="1" applyFont="1" applyFill="1" applyBorder="1" applyAlignment="1">
      <alignment horizontal="center" vertical="center"/>
    </xf>
    <xf numFmtId="0" fontId="253" fillId="43" borderId="18" xfId="3" applyFont="1" applyFill="1" applyBorder="1" applyAlignment="1">
      <alignment horizontal="center" vertical="center"/>
    </xf>
    <xf numFmtId="2" fontId="99" fillId="47" borderId="19" xfId="3" applyNumberFormat="1" applyFont="1" applyFill="1" applyBorder="1" applyAlignment="1" applyProtection="1">
      <alignment vertical="center"/>
      <protection locked="0"/>
    </xf>
    <xf numFmtId="0" fontId="0" fillId="43" borderId="19" xfId="0" applyFill="1" applyBorder="1"/>
    <xf numFmtId="0" fontId="253" fillId="43" borderId="19" xfId="3" applyFont="1" applyFill="1" applyBorder="1" applyAlignment="1">
      <alignment horizontal="center" vertical="center"/>
    </xf>
    <xf numFmtId="167" fontId="101" fillId="43" borderId="19" xfId="2" applyNumberFormat="1" applyFont="1" applyFill="1" applyBorder="1" applyAlignment="1">
      <alignment horizontal="right" vertical="center"/>
    </xf>
    <xf numFmtId="180" fontId="15" fillId="43" borderId="32" xfId="2" applyNumberFormat="1" applyFont="1" applyFill="1" applyBorder="1" applyAlignment="1">
      <alignment horizontal="left" vertical="center"/>
    </xf>
    <xf numFmtId="0" fontId="3" fillId="1" borderId="0" xfId="2" applyFill="1"/>
    <xf numFmtId="0" fontId="253" fillId="43" borderId="0" xfId="3" applyFont="1" applyFill="1" applyBorder="1" applyAlignment="1">
      <alignment horizontal="center" vertical="center"/>
    </xf>
    <xf numFmtId="2" fontId="99" fillId="47" borderId="0" xfId="3" applyNumberFormat="1" applyFont="1" applyFill="1" applyBorder="1" applyAlignment="1" applyProtection="1">
      <alignment vertical="center"/>
      <protection locked="0"/>
    </xf>
    <xf numFmtId="0" fontId="0" fillId="43" borderId="0" xfId="0" applyFill="1" applyBorder="1"/>
    <xf numFmtId="167" fontId="101" fillId="43" borderId="0" xfId="2" applyNumberFormat="1" applyFont="1" applyFill="1" applyBorder="1" applyAlignment="1">
      <alignment horizontal="right" vertical="center"/>
    </xf>
    <xf numFmtId="180" fontId="15" fillId="43" borderId="11" xfId="2" applyNumberFormat="1" applyFont="1" applyFill="1" applyBorder="1" applyAlignment="1">
      <alignment horizontal="left" vertical="center"/>
    </xf>
    <xf numFmtId="0" fontId="68" fillId="48" borderId="20" xfId="0" applyFont="1" applyFill="1" applyBorder="1"/>
    <xf numFmtId="0" fontId="68" fillId="48" borderId="21" xfId="0" applyFont="1" applyFill="1" applyBorder="1"/>
    <xf numFmtId="180" fontId="241" fillId="48" borderId="22" xfId="2" applyNumberFormat="1" applyFont="1" applyFill="1" applyBorder="1" applyAlignment="1">
      <alignment horizontal="left" vertical="center"/>
    </xf>
    <xf numFmtId="0" fontId="99" fillId="43" borderId="0" xfId="1" applyFont="1" applyFill="1" applyBorder="1" applyAlignment="1">
      <alignment vertical="center"/>
    </xf>
    <xf numFmtId="0" fontId="26" fillId="2" borderId="0" xfId="3" applyFont="1" applyFill="1" applyBorder="1" applyAlignment="1">
      <alignment vertical="center"/>
    </xf>
    <xf numFmtId="0" fontId="26" fillId="3" borderId="0" xfId="3" applyFont="1" applyFill="1" applyBorder="1" applyAlignment="1">
      <alignment vertical="center"/>
    </xf>
    <xf numFmtId="0" fontId="82" fillId="2" borderId="163" xfId="1" applyNumberFormat="1" applyFont="1" applyFill="1" applyBorder="1" applyAlignment="1">
      <alignment horizontal="center" vertical="center" wrapText="1"/>
    </xf>
    <xf numFmtId="0" fontId="82" fillId="2" borderId="21" xfId="1" applyNumberFormat="1" applyFont="1" applyFill="1" applyBorder="1" applyAlignment="1">
      <alignment horizontal="center" vertical="center" wrapText="1"/>
    </xf>
    <xf numFmtId="0" fontId="82" fillId="0" borderId="164" xfId="2" applyFont="1" applyBorder="1" applyAlignment="1">
      <alignment horizontal="center" vertical="center"/>
    </xf>
    <xf numFmtId="0" fontId="26" fillId="2" borderId="103" xfId="3" applyFont="1" applyFill="1" applyBorder="1" applyAlignment="1">
      <alignment vertical="center"/>
    </xf>
    <xf numFmtId="0" fontId="16" fillId="2" borderId="0" xfId="2" applyFont="1" applyFill="1" applyBorder="1" applyAlignment="1">
      <alignment vertical="center" wrapText="1"/>
    </xf>
    <xf numFmtId="0" fontId="16" fillId="2" borderId="11" xfId="2" applyFont="1" applyFill="1" applyBorder="1" applyAlignment="1">
      <alignment vertical="center" wrapText="1"/>
    </xf>
    <xf numFmtId="0" fontId="54" fillId="2" borderId="103" xfId="2" applyFont="1" applyFill="1" applyBorder="1" applyAlignment="1">
      <alignment horizontal="center" vertical="center"/>
    </xf>
    <xf numFmtId="176" fontId="54" fillId="2" borderId="0" xfId="1" applyNumberFormat="1" applyFont="1" applyFill="1" applyBorder="1" applyAlignment="1">
      <alignment horizontal="center" vertical="center"/>
    </xf>
    <xf numFmtId="176" fontId="54" fillId="2" borderId="0" xfId="2" applyNumberFormat="1" applyFont="1" applyFill="1" applyBorder="1" applyAlignment="1">
      <alignment horizontal="center" vertical="center"/>
    </xf>
    <xf numFmtId="177" fontId="54" fillId="2" borderId="0" xfId="2" applyNumberFormat="1" applyFont="1" applyFill="1" applyBorder="1" applyAlignment="1">
      <alignment horizontal="center" vertical="center"/>
    </xf>
    <xf numFmtId="177" fontId="278" fillId="2" borderId="0" xfId="2" applyNumberFormat="1" applyFont="1" applyFill="1" applyBorder="1" applyAlignment="1">
      <alignment horizontal="center" vertical="center"/>
    </xf>
    <xf numFmtId="164" fontId="54" fillId="2" borderId="0" xfId="2" applyNumberFormat="1" applyFont="1" applyFill="1" applyBorder="1" applyAlignment="1">
      <alignment horizontal="right" vertical="center"/>
    </xf>
    <xf numFmtId="0" fontId="0" fillId="0" borderId="11" xfId="0" applyFill="1" applyBorder="1"/>
    <xf numFmtId="0" fontId="280" fillId="2" borderId="0" xfId="3" applyFont="1" applyFill="1" applyAlignment="1" applyProtection="1">
      <alignment horizontal="center"/>
      <protection hidden="1"/>
    </xf>
    <xf numFmtId="0" fontId="242" fillId="2" borderId="11" xfId="3" applyFont="1" applyFill="1" applyBorder="1" applyAlignment="1">
      <alignment horizontal="center" vertical="center"/>
    </xf>
    <xf numFmtId="0" fontId="261" fillId="4" borderId="147" xfId="3" applyFont="1" applyFill="1" applyBorder="1" applyAlignment="1">
      <alignment horizontal="center"/>
    </xf>
    <xf numFmtId="0" fontId="262" fillId="44" borderId="0" xfId="1" applyNumberFormat="1" applyFont="1" applyFill="1" applyBorder="1" applyAlignment="1" applyProtection="1">
      <alignment horizontal="center" vertical="center"/>
      <protection locked="0"/>
    </xf>
    <xf numFmtId="0" fontId="261" fillId="4" borderId="88" xfId="3" applyFont="1" applyFill="1" applyBorder="1" applyAlignment="1">
      <alignment horizontal="center"/>
    </xf>
    <xf numFmtId="164" fontId="239" fillId="44" borderId="148" xfId="2" applyNumberFormat="1" applyFont="1" applyFill="1" applyBorder="1" applyAlignment="1">
      <alignment horizontal="center" vertical="center"/>
    </xf>
    <xf numFmtId="167" fontId="101" fillId="44" borderId="103" xfId="2" applyNumberFormat="1" applyFont="1" applyFill="1" applyBorder="1" applyAlignment="1">
      <alignment horizontal="center" vertical="center"/>
    </xf>
    <xf numFmtId="167" fontId="101" fillId="44" borderId="0" xfId="2" applyNumberFormat="1" applyFont="1" applyFill="1" applyBorder="1" applyAlignment="1">
      <alignment horizontal="center" vertical="center"/>
    </xf>
    <xf numFmtId="178" fontId="101" fillId="44" borderId="0" xfId="2" applyNumberFormat="1" applyFont="1" applyFill="1" applyBorder="1" applyAlignment="1">
      <alignment horizontal="center" vertical="center"/>
    </xf>
    <xf numFmtId="167" fontId="101" fillId="44" borderId="11" xfId="2" applyNumberFormat="1" applyFont="1" applyFill="1" applyBorder="1" applyAlignment="1">
      <alignment horizontal="center" vertical="center"/>
    </xf>
    <xf numFmtId="167" fontId="101" fillId="44" borderId="147" xfId="2" applyNumberFormat="1" applyFont="1" applyFill="1" applyBorder="1" applyAlignment="1">
      <alignment horizontal="center" vertical="center"/>
    </xf>
    <xf numFmtId="167" fontId="101" fillId="44" borderId="88" xfId="2" applyNumberFormat="1" applyFont="1" applyFill="1" applyBorder="1" applyAlignment="1">
      <alignment horizontal="center" vertical="center"/>
    </xf>
    <xf numFmtId="178" fontId="101" fillId="44" borderId="88" xfId="2" applyNumberFormat="1" applyFont="1" applyFill="1" applyBorder="1" applyAlignment="1">
      <alignment horizontal="center" vertical="center"/>
    </xf>
    <xf numFmtId="167" fontId="101" fillId="44" borderId="148" xfId="2" applyNumberFormat="1" applyFont="1" applyFill="1" applyBorder="1" applyAlignment="1">
      <alignment horizontal="center" vertical="center"/>
    </xf>
    <xf numFmtId="0" fontId="261" fillId="4" borderId="103" xfId="3" applyFont="1" applyFill="1" applyBorder="1" applyAlignment="1">
      <alignment horizontal="center"/>
    </xf>
    <xf numFmtId="0" fontId="0" fillId="44" borderId="0" xfId="0" applyFill="1" applyBorder="1"/>
    <xf numFmtId="167" fontId="281" fillId="44" borderId="17" xfId="2" applyNumberFormat="1" applyFont="1" applyFill="1" applyBorder="1" applyAlignment="1">
      <alignment horizontal="right" vertical="center"/>
    </xf>
    <xf numFmtId="167" fontId="101" fillId="44" borderId="17" xfId="2" applyNumberFormat="1" applyFont="1" applyFill="1" applyBorder="1" applyAlignment="1">
      <alignment horizontal="right" vertical="center"/>
    </xf>
    <xf numFmtId="180" fontId="15" fillId="44" borderId="17" xfId="2" applyNumberFormat="1" applyFont="1" applyFill="1" applyBorder="1" applyAlignment="1">
      <alignment horizontal="left" vertical="center"/>
    </xf>
    <xf numFmtId="180" fontId="82" fillId="44" borderId="160" xfId="2" applyNumberFormat="1" applyFont="1" applyFill="1" applyBorder="1" applyAlignment="1">
      <alignment horizontal="left" vertical="center"/>
    </xf>
    <xf numFmtId="0" fontId="76" fillId="2" borderId="30" xfId="0" applyFont="1" applyFill="1" applyBorder="1" applyAlignment="1">
      <alignment horizontal="right"/>
    </xf>
    <xf numFmtId="164" fontId="219" fillId="2" borderId="109" xfId="1" applyNumberFormat="1" applyFont="1" applyFill="1" applyBorder="1" applyAlignment="1">
      <alignment horizontal="left" vertical="center"/>
    </xf>
    <xf numFmtId="0" fontId="46" fillId="2" borderId="30" xfId="0" applyFont="1" applyFill="1" applyBorder="1" applyAlignment="1">
      <alignment horizontal="right"/>
    </xf>
    <xf numFmtId="164" fontId="219" fillId="2" borderId="128" xfId="1" applyNumberFormat="1" applyFont="1" applyFill="1" applyBorder="1" applyAlignment="1">
      <alignment horizontal="left" vertical="center"/>
    </xf>
    <xf numFmtId="0" fontId="264" fillId="2" borderId="135" xfId="0" applyFont="1" applyFill="1" applyBorder="1" applyAlignment="1">
      <alignment horizontal="center"/>
    </xf>
    <xf numFmtId="164" fontId="61" fillId="2" borderId="134" xfId="1" applyNumberFormat="1" applyFont="1" applyFill="1" applyBorder="1" applyAlignment="1">
      <alignment horizontal="center" vertical="center"/>
    </xf>
    <xf numFmtId="0" fontId="76" fillId="2" borderId="112" xfId="0" applyFont="1" applyFill="1" applyBorder="1" applyAlignment="1">
      <alignment horizontal="right"/>
    </xf>
    <xf numFmtId="164" fontId="219" fillId="2" borderId="134" xfId="1" applyNumberFormat="1" applyFont="1" applyFill="1" applyBorder="1" applyAlignment="1">
      <alignment horizontal="left" vertical="center"/>
    </xf>
    <xf numFmtId="164" fontId="219" fillId="2" borderId="114" xfId="1" applyNumberFormat="1" applyFont="1" applyFill="1" applyBorder="1" applyAlignment="1">
      <alignment horizontal="left" vertical="center"/>
    </xf>
    <xf numFmtId="0" fontId="233" fillId="2" borderId="116" xfId="3" applyFont="1" applyFill="1" applyBorder="1" applyAlignment="1">
      <alignment horizontal="center"/>
    </xf>
    <xf numFmtId="0" fontId="19" fillId="2" borderId="127" xfId="0" applyFont="1" applyFill="1" applyBorder="1"/>
    <xf numFmtId="0" fontId="0" fillId="2" borderId="127" xfId="0" applyFill="1" applyBorder="1"/>
    <xf numFmtId="0" fontId="0" fillId="2" borderId="128" xfId="0" applyFill="1" applyBorder="1"/>
    <xf numFmtId="0" fontId="233" fillId="2" borderId="103" xfId="3" applyFont="1" applyFill="1" applyBorder="1" applyAlignment="1">
      <alignment horizontal="center" vertical="center"/>
    </xf>
    <xf numFmtId="0" fontId="27" fillId="3" borderId="11" xfId="3" applyFont="1" applyFill="1" applyBorder="1" applyAlignment="1">
      <alignment horizontal="center" vertical="center"/>
    </xf>
    <xf numFmtId="167" fontId="101" fillId="3" borderId="11" xfId="2" applyNumberFormat="1" applyFont="1" applyFill="1" applyBorder="1" applyAlignment="1">
      <alignment horizontal="center" vertical="center"/>
    </xf>
    <xf numFmtId="180" fontId="82" fillId="3" borderId="33" xfId="2" applyNumberFormat="1" applyFont="1" applyFill="1" applyBorder="1" applyAlignment="1">
      <alignment horizontal="left" vertical="center"/>
    </xf>
    <xf numFmtId="0" fontId="279" fillId="2" borderId="18" xfId="3" applyFont="1" applyFill="1" applyBorder="1" applyAlignment="1">
      <alignment horizontal="center" vertical="center"/>
    </xf>
    <xf numFmtId="0" fontId="284" fillId="33" borderId="11" xfId="3" applyFont="1" applyFill="1" applyBorder="1" applyAlignment="1">
      <alignment horizontal="center" vertical="center"/>
    </xf>
    <xf numFmtId="180" fontId="15" fillId="3" borderId="11" xfId="2" applyNumberFormat="1" applyFont="1" applyFill="1" applyBorder="1" applyAlignment="1">
      <alignment horizontal="left" vertical="center"/>
    </xf>
    <xf numFmtId="0" fontId="253" fillId="2" borderId="18" xfId="3" applyFont="1" applyFill="1" applyBorder="1" applyAlignment="1">
      <alignment horizontal="center" vertical="center"/>
    </xf>
    <xf numFmtId="2" fontId="99" fillId="11" borderId="19" xfId="3" applyNumberFormat="1" applyFont="1" applyFill="1" applyBorder="1" applyAlignment="1" applyProtection="1">
      <alignment vertical="center"/>
      <protection locked="0"/>
    </xf>
    <xf numFmtId="0" fontId="253" fillId="2" borderId="19" xfId="3" applyFont="1" applyFill="1" applyBorder="1" applyAlignment="1">
      <alignment horizontal="center" vertical="center"/>
    </xf>
    <xf numFmtId="180" fontId="15" fillId="2" borderId="32" xfId="2" applyNumberFormat="1" applyFont="1" applyFill="1" applyBorder="1" applyAlignment="1">
      <alignment horizontal="left" vertical="center"/>
    </xf>
    <xf numFmtId="0" fontId="264" fillId="2" borderId="103" xfId="0" applyFont="1" applyFill="1" applyBorder="1" applyAlignment="1">
      <alignment horizontal="center" vertical="center" wrapText="1"/>
    </xf>
    <xf numFmtId="0" fontId="264" fillId="2" borderId="0" xfId="0" applyFont="1" applyFill="1" applyBorder="1" applyAlignment="1">
      <alignment horizontal="center" vertical="center" wrapText="1"/>
    </xf>
    <xf numFmtId="0" fontId="235" fillId="2" borderId="0" xfId="3" applyFont="1" applyFill="1" applyBorder="1" applyAlignment="1">
      <alignment horizontal="center"/>
    </xf>
    <xf numFmtId="0" fontId="264" fillId="2" borderId="11" xfId="0" applyFont="1" applyFill="1" applyBorder="1" applyAlignment="1">
      <alignment horizontal="center" vertical="center" wrapText="1"/>
    </xf>
    <xf numFmtId="180" fontId="15" fillId="2" borderId="0" xfId="2" applyNumberFormat="1" applyFont="1" applyFill="1" applyBorder="1" applyAlignment="1">
      <alignment horizontal="center" vertical="center"/>
    </xf>
    <xf numFmtId="164" fontId="235" fillId="2" borderId="11" xfId="2" applyNumberFormat="1" applyFont="1" applyFill="1" applyBorder="1" applyAlignment="1">
      <alignment horizontal="right" vertical="center"/>
    </xf>
    <xf numFmtId="0" fontId="72" fillId="2" borderId="103" xfId="2" applyFont="1" applyFill="1" applyBorder="1" applyAlignment="1">
      <alignment horizontal="center" vertical="center"/>
    </xf>
    <xf numFmtId="176" fontId="62" fillId="2" borderId="0" xfId="1" applyNumberFormat="1" applyFont="1" applyFill="1" applyBorder="1" applyAlignment="1">
      <alignment horizontal="center" vertical="center"/>
    </xf>
    <xf numFmtId="176" fontId="62" fillId="2" borderId="0" xfId="2" applyNumberFormat="1" applyFont="1" applyFill="1" applyBorder="1" applyAlignment="1">
      <alignment horizontal="center" vertical="center"/>
    </xf>
    <xf numFmtId="177" fontId="62" fillId="2" borderId="0" xfId="2" applyNumberFormat="1" applyFont="1" applyFill="1" applyBorder="1" applyAlignment="1">
      <alignment horizontal="center" vertical="center"/>
    </xf>
    <xf numFmtId="180" fontId="18" fillId="2" borderId="0" xfId="2" applyNumberFormat="1" applyFont="1" applyFill="1" applyBorder="1" applyAlignment="1">
      <alignment horizontal="center" vertical="center"/>
    </xf>
    <xf numFmtId="164" fontId="48" fillId="2" borderId="11" xfId="2" applyNumberFormat="1" applyFont="1" applyFill="1" applyBorder="1" applyAlignment="1">
      <alignment horizontal="center" vertical="center"/>
    </xf>
    <xf numFmtId="0" fontId="285" fillId="2" borderId="0" xfId="3" applyFont="1" applyFill="1" applyAlignment="1" applyProtection="1">
      <alignment horizontal="center"/>
      <protection hidden="1"/>
    </xf>
    <xf numFmtId="0" fontId="225" fillId="4" borderId="147" xfId="3" applyFont="1" applyFill="1" applyBorder="1" applyAlignment="1">
      <alignment horizontal="center" vertical="center"/>
    </xf>
    <xf numFmtId="0" fontId="28" fillId="2" borderId="88" xfId="3" applyFont="1" applyFill="1" applyBorder="1" applyAlignment="1">
      <alignment horizontal="center"/>
    </xf>
    <xf numFmtId="0" fontId="225" fillId="4" borderId="148" xfId="3" applyFont="1" applyFill="1" applyBorder="1" applyAlignment="1">
      <alignment horizontal="center" vertical="center"/>
    </xf>
    <xf numFmtId="167" fontId="101" fillId="44" borderId="170" xfId="2" applyNumberFormat="1" applyFont="1" applyFill="1" applyBorder="1" applyAlignment="1">
      <alignment horizontal="center" vertical="center"/>
    </xf>
    <xf numFmtId="167" fontId="101" fillId="44" borderId="158" xfId="2" applyNumberFormat="1" applyFont="1" applyFill="1" applyBorder="1" applyAlignment="1">
      <alignment horizontal="center" vertical="center"/>
    </xf>
    <xf numFmtId="167" fontId="101" fillId="2" borderId="103" xfId="2" applyNumberFormat="1" applyFont="1" applyFill="1" applyBorder="1" applyAlignment="1">
      <alignment horizontal="center" vertical="center"/>
    </xf>
    <xf numFmtId="167" fontId="101" fillId="2" borderId="0" xfId="2" applyNumberFormat="1" applyFont="1" applyFill="1" applyBorder="1" applyAlignment="1">
      <alignment horizontal="center" vertical="center"/>
    </xf>
    <xf numFmtId="178" fontId="101" fillId="2" borderId="0" xfId="2" applyNumberFormat="1" applyFont="1" applyFill="1" applyBorder="1" applyAlignment="1">
      <alignment horizontal="center" vertical="center"/>
    </xf>
    <xf numFmtId="167" fontId="101" fillId="2" borderId="11" xfId="2" applyNumberFormat="1" applyFont="1" applyFill="1" applyBorder="1" applyAlignment="1">
      <alignment horizontal="center" vertical="center"/>
    </xf>
    <xf numFmtId="0" fontId="264" fillId="2" borderId="103" xfId="0" applyFont="1" applyFill="1" applyBorder="1" applyAlignment="1">
      <alignment horizontal="center"/>
    </xf>
    <xf numFmtId="164" fontId="286" fillId="2" borderId="110" xfId="1" applyNumberFormat="1" applyFont="1" applyFill="1" applyBorder="1" applyAlignment="1">
      <alignment horizontal="center" vertical="center"/>
    </xf>
    <xf numFmtId="0" fontId="76" fillId="2" borderId="36" xfId="0" applyFont="1" applyFill="1" applyBorder="1" applyAlignment="1">
      <alignment horizontal="right"/>
    </xf>
    <xf numFmtId="164" fontId="219" fillId="2" borderId="110" xfId="1" applyNumberFormat="1" applyFont="1" applyFill="1" applyBorder="1" applyAlignment="1">
      <alignment horizontal="left" vertical="center"/>
    </xf>
    <xf numFmtId="164" fontId="219" fillId="2" borderId="11" xfId="1" applyNumberFormat="1" applyFont="1" applyFill="1" applyBorder="1" applyAlignment="1">
      <alignment horizontal="left" vertical="center"/>
    </xf>
    <xf numFmtId="0" fontId="46" fillId="2" borderId="88" xfId="0" applyFont="1" applyFill="1" applyBorder="1" applyAlignment="1">
      <alignment vertical="center"/>
    </xf>
    <xf numFmtId="0" fontId="0" fillId="2" borderId="88" xfId="0" applyFill="1" applyBorder="1" applyAlignment="1">
      <alignment vertical="center"/>
    </xf>
    <xf numFmtId="0" fontId="0" fillId="2" borderId="148" xfId="0" applyFill="1" applyBorder="1" applyAlignment="1">
      <alignment vertical="center"/>
    </xf>
    <xf numFmtId="0" fontId="288" fillId="2" borderId="147" xfId="9" applyFont="1" applyFill="1" applyBorder="1" applyAlignment="1">
      <alignment vertical="center"/>
    </xf>
    <xf numFmtId="0" fontId="79" fillId="2" borderId="104" xfId="3" applyFont="1" applyFill="1" applyBorder="1" applyAlignment="1" applyProtection="1">
      <alignment horizontal="center"/>
      <protection hidden="1"/>
    </xf>
    <xf numFmtId="0" fontId="0" fillId="2" borderId="17" xfId="0" applyFill="1" applyBorder="1" applyAlignment="1">
      <alignment vertical="center"/>
    </xf>
    <xf numFmtId="0" fontId="0" fillId="2" borderId="160" xfId="0" applyFill="1" applyBorder="1" applyAlignment="1">
      <alignment vertical="center"/>
    </xf>
    <xf numFmtId="0" fontId="54" fillId="6" borderId="103" xfId="2" applyFont="1" applyFill="1" applyBorder="1" applyAlignment="1">
      <alignment horizontal="center" vertical="center"/>
    </xf>
    <xf numFmtId="176" fontId="54" fillId="44" borderId="0" xfId="1" applyNumberFormat="1" applyFont="1" applyFill="1" applyBorder="1" applyAlignment="1">
      <alignment horizontal="center" vertical="center"/>
    </xf>
    <xf numFmtId="176" fontId="54" fillId="44" borderId="0" xfId="2" applyNumberFormat="1" applyFont="1" applyFill="1" applyBorder="1" applyAlignment="1">
      <alignment horizontal="center" vertical="center"/>
    </xf>
    <xf numFmtId="177" fontId="54" fillId="44" borderId="0" xfId="2" applyNumberFormat="1" applyFont="1" applyFill="1" applyBorder="1" applyAlignment="1">
      <alignment horizontal="center" vertical="center"/>
    </xf>
    <xf numFmtId="178" fontId="281" fillId="44" borderId="0" xfId="2" applyNumberFormat="1" applyFont="1" applyFill="1" applyBorder="1" applyAlignment="1">
      <alignment horizontal="center" vertical="center"/>
    </xf>
    <xf numFmtId="164" fontId="82" fillId="44" borderId="0" xfId="2" applyNumberFormat="1" applyFont="1" applyFill="1" applyBorder="1" applyAlignment="1">
      <alignment horizontal="center" vertical="center"/>
    </xf>
    <xf numFmtId="164" fontId="52" fillId="51" borderId="11" xfId="2" applyNumberFormat="1" applyFont="1" applyFill="1" applyBorder="1" applyAlignment="1">
      <alignment horizontal="center" vertical="center"/>
    </xf>
    <xf numFmtId="178" fontId="281" fillId="2" borderId="0" xfId="2" applyNumberFormat="1" applyFont="1" applyFill="1" applyBorder="1" applyAlignment="1">
      <alignment horizontal="center" vertical="center"/>
    </xf>
    <xf numFmtId="164" fontId="54" fillId="2" borderId="0" xfId="2" applyNumberFormat="1" applyFont="1" applyFill="1" applyBorder="1" applyAlignment="1">
      <alignment horizontal="center" vertical="center"/>
    </xf>
    <xf numFmtId="164" fontId="235" fillId="2" borderId="11" xfId="2" applyNumberFormat="1" applyFont="1" applyFill="1" applyBorder="1" applyAlignment="1">
      <alignment horizontal="center" vertical="center"/>
    </xf>
    <xf numFmtId="176" fontId="54" fillId="44" borderId="103" xfId="1" applyNumberFormat="1" applyFont="1" applyFill="1" applyBorder="1" applyAlignment="1">
      <alignment horizontal="center" vertical="center"/>
    </xf>
    <xf numFmtId="164" fontId="54" fillId="51" borderId="0" xfId="2" applyNumberFormat="1" applyFont="1" applyFill="1" applyBorder="1" applyAlignment="1">
      <alignment horizontal="center" vertical="center"/>
    </xf>
    <xf numFmtId="0" fontId="2" fillId="4" borderId="0" xfId="0" applyFont="1" applyFill="1" applyBorder="1" applyAlignment="1">
      <alignment horizontal="center"/>
    </xf>
    <xf numFmtId="0" fontId="2" fillId="4" borderId="11" xfId="0" applyFont="1" applyFill="1" applyBorder="1" applyAlignment="1">
      <alignment horizontal="center"/>
    </xf>
    <xf numFmtId="164" fontId="289" fillId="4" borderId="0" xfId="2" applyNumberFormat="1" applyFont="1" applyFill="1" applyBorder="1" applyAlignment="1">
      <alignment horizontal="center" vertical="center"/>
    </xf>
    <xf numFmtId="164" fontId="289" fillId="4" borderId="11" xfId="2" applyNumberFormat="1" applyFont="1" applyFill="1" applyBorder="1" applyAlignment="1">
      <alignment horizontal="center" vertical="center"/>
    </xf>
    <xf numFmtId="0" fontId="82" fillId="2" borderId="0" xfId="1" applyNumberFormat="1" applyFont="1" applyFill="1" applyBorder="1" applyAlignment="1">
      <alignment horizontal="center" vertical="center" wrapText="1"/>
    </xf>
    <xf numFmtId="0" fontId="82" fillId="0" borderId="0" xfId="2" applyFont="1" applyBorder="1" applyAlignment="1">
      <alignment horizontal="center" vertical="center"/>
    </xf>
    <xf numFmtId="0" fontId="30" fillId="0" borderId="0" xfId="2" applyFont="1" applyBorder="1" applyAlignment="1">
      <alignment horizontal="center" vertical="center"/>
    </xf>
    <xf numFmtId="0" fontId="82" fillId="0" borderId="0" xfId="2" applyFont="1" applyBorder="1" applyAlignment="1">
      <alignment horizontal="center" vertical="center" wrapText="1"/>
    </xf>
    <xf numFmtId="0" fontId="82" fillId="0" borderId="11" xfId="2" applyFont="1" applyBorder="1" applyAlignment="1">
      <alignment horizontal="center" vertical="center" wrapText="1"/>
    </xf>
    <xf numFmtId="0" fontId="64" fillId="2" borderId="18" xfId="2" applyFont="1" applyFill="1" applyBorder="1" applyAlignment="1">
      <alignment horizontal="center" vertical="center"/>
    </xf>
    <xf numFmtId="181" fontId="64" fillId="2" borderId="19" xfId="2" applyNumberFormat="1" applyFont="1" applyFill="1" applyBorder="1" applyAlignment="1">
      <alignment horizontal="center" vertical="center"/>
    </xf>
    <xf numFmtId="177" fontId="48" fillId="2" borderId="19" xfId="2" applyNumberFormat="1" applyFont="1" applyFill="1" applyBorder="1" applyAlignment="1">
      <alignment horizontal="center" vertical="center"/>
    </xf>
    <xf numFmtId="178" fontId="101" fillId="2" borderId="19" xfId="2" applyNumberFormat="1" applyFont="1" applyFill="1" applyBorder="1" applyAlignment="1">
      <alignment horizontal="center" vertical="center"/>
    </xf>
    <xf numFmtId="178" fontId="290" fillId="2" borderId="19" xfId="2" applyNumberFormat="1" applyFont="1" applyFill="1" applyBorder="1" applyAlignment="1">
      <alignment horizontal="center" vertical="center"/>
    </xf>
    <xf numFmtId="164" fontId="18" fillId="2" borderId="19" xfId="2" applyNumberFormat="1" applyFont="1" applyFill="1" applyBorder="1" applyAlignment="1">
      <alignment horizontal="center" vertical="center"/>
    </xf>
    <xf numFmtId="164" fontId="52" fillId="2" borderId="19" xfId="2" applyNumberFormat="1" applyFont="1" applyFill="1" applyBorder="1" applyAlignment="1">
      <alignment horizontal="center" vertical="center"/>
    </xf>
    <xf numFmtId="180" fontId="99" fillId="2" borderId="19" xfId="2" applyNumberFormat="1" applyFont="1" applyFill="1" applyBorder="1" applyAlignment="1">
      <alignment horizontal="center" vertical="center"/>
    </xf>
    <xf numFmtId="180" fontId="291" fillId="2" borderId="32" xfId="2" applyNumberFormat="1" applyFont="1" applyFill="1" applyBorder="1" applyAlignment="1">
      <alignment horizontal="center" vertical="center"/>
    </xf>
    <xf numFmtId="0" fontId="64" fillId="2" borderId="103" xfId="2" applyFont="1" applyFill="1" applyBorder="1" applyAlignment="1">
      <alignment horizontal="center" vertical="center"/>
    </xf>
    <xf numFmtId="181" fontId="64" fillId="2" borderId="0" xfId="2" applyNumberFormat="1" applyFont="1" applyFill="1" applyBorder="1" applyAlignment="1">
      <alignment horizontal="center" vertical="center"/>
    </xf>
    <xf numFmtId="177" fontId="48" fillId="2" borderId="0" xfId="2" applyNumberFormat="1" applyFont="1" applyFill="1" applyBorder="1" applyAlignment="1">
      <alignment horizontal="center" vertical="center"/>
    </xf>
    <xf numFmtId="178" fontId="290" fillId="2" borderId="0" xfId="2" applyNumberFormat="1" applyFont="1" applyFill="1" applyBorder="1" applyAlignment="1">
      <alignment horizontal="center" vertical="center"/>
    </xf>
    <xf numFmtId="164" fontId="18" fillId="2" borderId="0" xfId="2" applyNumberFormat="1" applyFont="1" applyFill="1" applyBorder="1" applyAlignment="1">
      <alignment horizontal="center" vertical="center"/>
    </xf>
    <xf numFmtId="164" fontId="52" fillId="2" borderId="0" xfId="2" applyNumberFormat="1" applyFont="1" applyFill="1" applyBorder="1" applyAlignment="1">
      <alignment horizontal="center" vertical="center"/>
    </xf>
    <xf numFmtId="180" fontId="99" fillId="2" borderId="0" xfId="2" applyNumberFormat="1" applyFont="1" applyFill="1" applyBorder="1" applyAlignment="1">
      <alignment horizontal="center" vertical="center"/>
    </xf>
    <xf numFmtId="180" fontId="291" fillId="2" borderId="11" xfId="2" applyNumberFormat="1" applyFont="1" applyFill="1" applyBorder="1" applyAlignment="1">
      <alignment horizontal="center" vertical="center"/>
    </xf>
    <xf numFmtId="0" fontId="226" fillId="15" borderId="0" xfId="2" applyFont="1" applyFill="1" applyBorder="1" applyAlignment="1">
      <alignment horizontal="center" vertical="center"/>
    </xf>
    <xf numFmtId="181" fontId="226" fillId="15" borderId="0" xfId="2" applyNumberFormat="1" applyFont="1" applyFill="1" applyBorder="1" applyAlignment="1">
      <alignment horizontal="center" vertical="center"/>
    </xf>
    <xf numFmtId="177" fontId="18" fillId="52" borderId="0" xfId="2" applyNumberFormat="1" applyFont="1" applyFill="1" applyBorder="1" applyAlignment="1">
      <alignment vertical="center"/>
    </xf>
    <xf numFmtId="164" fontId="18" fillId="16" borderId="0" xfId="2" applyNumberFormat="1" applyFont="1" applyFill="1" applyBorder="1" applyAlignment="1">
      <alignment vertical="center"/>
    </xf>
    <xf numFmtId="0" fontId="226" fillId="15" borderId="103" xfId="2" applyFont="1" applyFill="1" applyBorder="1" applyAlignment="1">
      <alignment horizontal="center" vertical="center"/>
    </xf>
    <xf numFmtId="0" fontId="237" fillId="2" borderId="103" xfId="2" applyFont="1" applyFill="1" applyBorder="1" applyAlignment="1">
      <alignment horizontal="center" vertical="center"/>
    </xf>
    <xf numFmtId="181" fontId="237" fillId="2" borderId="0" xfId="2" applyNumberFormat="1" applyFont="1" applyFill="1" applyBorder="1" applyAlignment="1">
      <alignment horizontal="center" vertical="center"/>
    </xf>
    <xf numFmtId="0" fontId="86" fillId="2" borderId="103" xfId="3" applyFont="1" applyFill="1" applyBorder="1" applyAlignment="1">
      <alignment vertical="center"/>
    </xf>
    <xf numFmtId="0" fontId="86" fillId="2" borderId="0" xfId="3" applyFont="1" applyFill="1" applyBorder="1" applyAlignment="1">
      <alignment vertical="center"/>
    </xf>
    <xf numFmtId="0" fontId="86" fillId="2" borderId="11" xfId="3" applyFont="1" applyFill="1" applyBorder="1" applyAlignment="1">
      <alignment vertical="center"/>
    </xf>
    <xf numFmtId="0" fontId="99" fillId="2" borderId="0" xfId="1" applyFont="1" applyFill="1" applyBorder="1" applyAlignment="1">
      <alignment horizontal="center" vertical="center" wrapText="1"/>
    </xf>
    <xf numFmtId="0" fontId="235" fillId="2" borderId="11" xfId="1" applyFont="1" applyFill="1" applyBorder="1" applyAlignment="1">
      <alignment horizontal="center" vertical="center" wrapText="1"/>
    </xf>
    <xf numFmtId="0" fontId="0" fillId="33" borderId="0" xfId="0" applyFill="1"/>
    <xf numFmtId="0" fontId="33" fillId="33" borderId="0" xfId="0" applyFont="1" applyFill="1"/>
    <xf numFmtId="0" fontId="293" fillId="33" borderId="0" xfId="0" applyFont="1" applyFill="1"/>
    <xf numFmtId="0" fontId="0" fillId="33" borderId="0" xfId="0" applyFill="1" applyBorder="1"/>
    <xf numFmtId="0" fontId="300" fillId="33" borderId="0" xfId="0" applyFont="1" applyFill="1"/>
    <xf numFmtId="0" fontId="261" fillId="33" borderId="0" xfId="0" applyFont="1" applyFill="1"/>
    <xf numFmtId="0" fontId="246" fillId="33" borderId="0" xfId="3" applyFont="1" applyFill="1" applyBorder="1" applyAlignment="1">
      <alignment horizontal="center" vertical="center"/>
    </xf>
    <xf numFmtId="0" fontId="244" fillId="33" borderId="0" xfId="3" applyFont="1" applyFill="1" applyBorder="1" applyAlignment="1">
      <alignment vertical="center"/>
    </xf>
    <xf numFmtId="0" fontId="294" fillId="33" borderId="0" xfId="3" applyFont="1" applyFill="1" applyBorder="1" applyAlignment="1">
      <alignment horizontal="center" vertical="center"/>
    </xf>
    <xf numFmtId="0" fontId="259" fillId="33" borderId="0" xfId="3" applyFont="1" applyFill="1" applyBorder="1" applyAlignment="1">
      <alignment vertical="center"/>
    </xf>
    <xf numFmtId="0" fontId="302" fillId="33" borderId="0" xfId="3" applyFont="1" applyFill="1" applyBorder="1" applyAlignment="1">
      <alignment vertical="center"/>
    </xf>
    <xf numFmtId="0" fontId="244" fillId="33" borderId="0" xfId="3" applyFont="1" applyFill="1" applyBorder="1" applyAlignment="1">
      <alignment horizontal="right" vertical="center"/>
    </xf>
    <xf numFmtId="0" fontId="244" fillId="33" borderId="0" xfId="1" applyFont="1" applyFill="1" applyBorder="1" applyAlignment="1">
      <alignment horizontal="left" vertical="center"/>
    </xf>
    <xf numFmtId="0" fontId="13" fillId="34" borderId="30" xfId="3" applyFont="1" applyFill="1" applyBorder="1" applyAlignment="1">
      <alignment horizontal="center" vertical="center"/>
    </xf>
    <xf numFmtId="0" fontId="304" fillId="2" borderId="30" xfId="1" applyFont="1" applyFill="1" applyBorder="1" applyAlignment="1">
      <alignment horizontal="center" vertical="center" wrapText="1"/>
    </xf>
    <xf numFmtId="0" fontId="267" fillId="2" borderId="127" xfId="1" applyFont="1" applyFill="1" applyBorder="1" applyAlignment="1">
      <alignment horizontal="center" vertical="center"/>
    </xf>
    <xf numFmtId="0" fontId="73" fillId="2" borderId="127" xfId="1" applyFont="1" applyFill="1" applyBorder="1" applyAlignment="1">
      <alignment horizontal="center" vertical="center"/>
    </xf>
    <xf numFmtId="2" fontId="239" fillId="35" borderId="127" xfId="3" applyNumberFormat="1" applyFont="1" applyFill="1" applyBorder="1" applyAlignment="1" applyProtection="1">
      <alignment horizontal="center" vertical="center" wrapText="1"/>
      <protection locked="0"/>
    </xf>
    <xf numFmtId="2" fontId="71" fillId="35" borderId="127" xfId="3" applyNumberFormat="1" applyFont="1" applyFill="1" applyBorder="1" applyAlignment="1" applyProtection="1">
      <alignment vertical="center" wrapText="1"/>
      <protection locked="0"/>
    </xf>
    <xf numFmtId="0" fontId="239" fillId="40" borderId="109" xfId="1" applyNumberFormat="1" applyFont="1" applyFill="1" applyBorder="1" applyAlignment="1">
      <alignment vertical="center" wrapText="1"/>
    </xf>
    <xf numFmtId="0" fontId="54" fillId="40" borderId="36" xfId="2" applyFont="1" applyFill="1" applyBorder="1"/>
    <xf numFmtId="0" fontId="82" fillId="40" borderId="0" xfId="2" applyFont="1" applyFill="1" applyBorder="1" applyAlignment="1">
      <alignment vertical="top"/>
    </xf>
    <xf numFmtId="0" fontId="52" fillId="40" borderId="110" xfId="2" applyFont="1" applyFill="1" applyBorder="1" applyAlignment="1">
      <alignment horizontal="right" vertical="center"/>
    </xf>
    <xf numFmtId="0" fontId="274" fillId="40" borderId="171" xfId="1" applyFont="1" applyFill="1" applyBorder="1" applyAlignment="1">
      <alignment horizontal="center" vertical="center" wrapText="1"/>
    </xf>
    <xf numFmtId="0" fontId="198" fillId="40" borderId="172" xfId="1" applyFont="1" applyFill="1" applyBorder="1" applyAlignment="1">
      <alignment horizontal="center" vertical="center"/>
    </xf>
    <xf numFmtId="0" fontId="235" fillId="40" borderId="172" xfId="1" applyFont="1" applyFill="1" applyBorder="1" applyAlignment="1">
      <alignment horizontal="center" vertical="center"/>
    </xf>
    <xf numFmtId="2" fontId="239" fillId="41" borderId="171" xfId="3" applyNumberFormat="1" applyFont="1" applyFill="1" applyBorder="1" applyAlignment="1" applyProtection="1">
      <alignment horizontal="center" vertical="center" wrapText="1"/>
      <protection locked="0"/>
    </xf>
    <xf numFmtId="2" fontId="239" fillId="41" borderId="172" xfId="3" applyNumberFormat="1" applyFont="1" applyFill="1" applyBorder="1" applyAlignment="1" applyProtection="1">
      <alignment horizontal="center" vertical="center" wrapText="1"/>
      <protection locked="0"/>
    </xf>
    <xf numFmtId="2" fontId="16" fillId="41" borderId="172" xfId="3" applyNumberFormat="1" applyFont="1" applyFill="1" applyBorder="1" applyAlignment="1" applyProtection="1">
      <alignment horizontal="center" vertical="center" wrapText="1"/>
      <protection locked="0"/>
    </xf>
    <xf numFmtId="2" fontId="239" fillId="41" borderId="173" xfId="3" applyNumberFormat="1" applyFont="1" applyFill="1" applyBorder="1" applyAlignment="1" applyProtection="1">
      <alignment horizontal="center" vertical="center" wrapText="1"/>
      <protection locked="0"/>
    </xf>
    <xf numFmtId="0" fontId="72" fillId="40" borderId="36" xfId="2" applyFont="1" applyFill="1" applyBorder="1" applyAlignment="1">
      <alignment horizontal="center" vertical="center"/>
    </xf>
    <xf numFmtId="176" fontId="307" fillId="40" borderId="53" xfId="1" applyNumberFormat="1" applyFont="1" applyFill="1" applyBorder="1" applyAlignment="1">
      <alignment horizontal="center"/>
    </xf>
    <xf numFmtId="176" fontId="307" fillId="40" borderId="0" xfId="1" applyNumberFormat="1" applyFont="1" applyFill="1" applyBorder="1" applyAlignment="1">
      <alignment horizontal="center"/>
    </xf>
    <xf numFmtId="176" fontId="82" fillId="40" borderId="0" xfId="1" applyNumberFormat="1" applyFont="1" applyFill="1" applyBorder="1" applyAlignment="1">
      <alignment horizontal="center" vertical="center"/>
    </xf>
    <xf numFmtId="0" fontId="82" fillId="55" borderId="88" xfId="2" applyFont="1" applyFill="1" applyBorder="1" applyAlignment="1">
      <alignment horizontal="center" vertical="center"/>
    </xf>
    <xf numFmtId="0" fontId="82" fillId="55" borderId="176" xfId="1" applyFont="1" applyFill="1" applyBorder="1" applyAlignment="1">
      <alignment horizontal="center" vertical="center"/>
    </xf>
    <xf numFmtId="167" fontId="90" fillId="40" borderId="174" xfId="2" applyNumberFormat="1" applyFont="1" applyFill="1" applyBorder="1" applyAlignment="1">
      <alignment horizontal="center" vertical="center"/>
    </xf>
    <xf numFmtId="180" fontId="108" fillId="40" borderId="159" xfId="2" applyNumberFormat="1" applyFont="1" applyFill="1" applyBorder="1" applyAlignment="1">
      <alignment horizontal="center" vertical="center"/>
    </xf>
    <xf numFmtId="180" fontId="291" fillId="40" borderId="159" xfId="2" applyNumberFormat="1" applyFont="1" applyFill="1" applyBorder="1" applyAlignment="1">
      <alignment horizontal="center" vertical="center"/>
    </xf>
    <xf numFmtId="180" fontId="99" fillId="40" borderId="175" xfId="2" applyNumberFormat="1" applyFont="1" applyFill="1" applyBorder="1" applyAlignment="1">
      <alignment vertical="center"/>
    </xf>
    <xf numFmtId="0" fontId="3" fillId="40" borderId="177" xfId="2" applyFill="1" applyBorder="1"/>
    <xf numFmtId="0" fontId="3" fillId="40" borderId="113" xfId="2" applyFill="1" applyBorder="1"/>
    <xf numFmtId="0" fontId="15" fillId="40" borderId="113" xfId="3" applyFont="1" applyFill="1" applyBorder="1" applyAlignment="1">
      <alignment horizontal="center" vertical="center"/>
    </xf>
    <xf numFmtId="0" fontId="308" fillId="40" borderId="113" xfId="3" applyFont="1" applyFill="1" applyBorder="1" applyAlignment="1">
      <alignment horizontal="center" vertical="center"/>
    </xf>
    <xf numFmtId="0" fontId="3" fillId="40" borderId="111" xfId="2" applyFill="1" applyBorder="1"/>
    <xf numFmtId="0" fontId="3" fillId="2" borderId="0" xfId="3" applyFill="1"/>
    <xf numFmtId="0" fontId="36" fillId="2" borderId="0" xfId="1" applyFont="1" applyFill="1" applyAlignment="1" applyProtection="1">
      <alignment vertical="center"/>
      <protection locked="0"/>
    </xf>
    <xf numFmtId="1" fontId="258" fillId="56" borderId="0" xfId="3" applyNumberFormat="1" applyFont="1" applyFill="1" applyBorder="1" applyAlignment="1" applyProtection="1">
      <alignment horizontal="center" vertical="center"/>
      <protection locked="0"/>
    </xf>
    <xf numFmtId="2" fontId="4" fillId="3" borderId="178" xfId="1" applyNumberFormat="1" applyFont="1" applyFill="1" applyBorder="1" applyAlignment="1" applyProtection="1">
      <alignment horizontal="center" vertical="center"/>
      <protection locked="0"/>
    </xf>
    <xf numFmtId="2" fontId="4" fillId="3" borderId="179" xfId="1" applyNumberFormat="1" applyFont="1" applyFill="1" applyBorder="1" applyAlignment="1" applyProtection="1">
      <alignment horizontal="center" vertical="center"/>
      <protection locked="0"/>
    </xf>
    <xf numFmtId="2" fontId="97" fillId="3" borderId="180" xfId="1" applyNumberFormat="1" applyFont="1" applyFill="1" applyBorder="1" applyAlignment="1" applyProtection="1">
      <alignment horizontal="center" vertical="center"/>
      <protection locked="0"/>
    </xf>
    <xf numFmtId="0" fontId="309" fillId="3" borderId="181" xfId="2" applyFont="1" applyFill="1" applyBorder="1"/>
    <xf numFmtId="2" fontId="4" fillId="3" borderId="0" xfId="1" applyNumberFormat="1" applyFont="1" applyFill="1" applyBorder="1" applyAlignment="1" applyProtection="1">
      <alignment horizontal="center" vertical="center"/>
      <protection locked="0"/>
    </xf>
    <xf numFmtId="2" fontId="97" fillId="3" borderId="182" xfId="1" applyNumberFormat="1" applyFont="1" applyFill="1" applyBorder="1" applyAlignment="1" applyProtection="1">
      <alignment horizontal="center" vertical="center"/>
      <protection locked="0"/>
    </xf>
    <xf numFmtId="2" fontId="198" fillId="3" borderId="181" xfId="1" applyNumberFormat="1" applyFont="1" applyFill="1" applyBorder="1" applyAlignment="1" applyProtection="1">
      <alignment horizontal="center"/>
      <protection locked="0"/>
    </xf>
    <xf numFmtId="2" fontId="198" fillId="3" borderId="0" xfId="1" applyNumberFormat="1" applyFont="1" applyFill="1" applyBorder="1" applyAlignment="1" applyProtection="1">
      <alignment horizontal="center"/>
      <protection locked="0"/>
    </xf>
    <xf numFmtId="0" fontId="3" fillId="3" borderId="0" xfId="2" applyFill="1" applyBorder="1"/>
    <xf numFmtId="0" fontId="3" fillId="3" borderId="182" xfId="2" applyFill="1" applyBorder="1"/>
    <xf numFmtId="0" fontId="3" fillId="3" borderId="183" xfId="2" applyFill="1" applyBorder="1"/>
    <xf numFmtId="0" fontId="3" fillId="3" borderId="184" xfId="2" applyFill="1" applyBorder="1"/>
    <xf numFmtId="0" fontId="3" fillId="3" borderId="185" xfId="2" applyFill="1" applyBorder="1"/>
    <xf numFmtId="1" fontId="244" fillId="45" borderId="0" xfId="3" applyNumberFormat="1" applyFont="1" applyFill="1" applyBorder="1" applyAlignment="1" applyProtection="1">
      <alignment horizontal="center" vertical="center"/>
      <protection locked="0"/>
    </xf>
    <xf numFmtId="0" fontId="60" fillId="2" borderId="174" xfId="1" applyNumberFormat="1" applyFont="1" applyFill="1" applyBorder="1" applyAlignment="1">
      <alignment horizontal="center" vertical="center" wrapText="1"/>
    </xf>
    <xf numFmtId="0" fontId="15" fillId="2" borderId="159" xfId="1" applyNumberFormat="1" applyFont="1" applyFill="1" applyBorder="1" applyAlignment="1">
      <alignment horizontal="center" vertical="center" wrapText="1"/>
    </xf>
    <xf numFmtId="0" fontId="16" fillId="2" borderId="53" xfId="1" applyNumberFormat="1" applyFont="1" applyFill="1" applyBorder="1" applyAlignment="1">
      <alignment horizontal="center" vertical="center" wrapText="1"/>
    </xf>
    <xf numFmtId="0" fontId="88" fillId="2" borderId="53" xfId="1" applyNumberFormat="1" applyFont="1" applyFill="1" applyBorder="1" applyAlignment="1">
      <alignment horizontal="center" vertical="center" wrapText="1"/>
    </xf>
    <xf numFmtId="0" fontId="15" fillId="2" borderId="172" xfId="1" applyNumberFormat="1" applyFont="1" applyFill="1" applyBorder="1" applyAlignment="1">
      <alignment horizontal="center" vertical="center" wrapText="1"/>
    </xf>
    <xf numFmtId="0" fontId="15" fillId="2" borderId="0" xfId="1" applyNumberFormat="1" applyFont="1" applyFill="1" applyBorder="1" applyAlignment="1">
      <alignment horizontal="center" vertical="center" wrapText="1"/>
    </xf>
    <xf numFmtId="0" fontId="15" fillId="2" borderId="168" xfId="1" applyNumberFormat="1" applyFont="1" applyFill="1" applyBorder="1" applyAlignment="1">
      <alignment horizontal="center" vertical="center" wrapText="1"/>
    </xf>
    <xf numFmtId="0" fontId="315" fillId="2" borderId="0" xfId="2" applyFont="1" applyFill="1" applyAlignment="1">
      <alignment vertical="center"/>
    </xf>
    <xf numFmtId="0" fontId="316" fillId="2" borderId="0" xfId="2" applyFont="1" applyFill="1" applyBorder="1" applyAlignment="1">
      <alignment vertical="center"/>
    </xf>
    <xf numFmtId="0" fontId="316" fillId="2" borderId="110" xfId="2" applyFont="1" applyFill="1" applyBorder="1" applyAlignment="1">
      <alignment vertical="center"/>
    </xf>
    <xf numFmtId="0" fontId="72" fillId="6" borderId="36" xfId="2" applyFont="1" applyFill="1" applyBorder="1" applyAlignment="1">
      <alignment horizontal="center" vertical="center"/>
    </xf>
    <xf numFmtId="176" fontId="317" fillId="16" borderId="0" xfId="2" applyNumberFormat="1" applyFont="1" applyFill="1" applyBorder="1" applyAlignment="1">
      <alignment horizontal="center" vertical="center"/>
    </xf>
    <xf numFmtId="176" fontId="18" fillId="44" borderId="0" xfId="2" applyNumberFormat="1" applyFont="1" applyFill="1" applyBorder="1" applyAlignment="1">
      <alignment horizontal="center" vertical="center"/>
    </xf>
    <xf numFmtId="1" fontId="48" fillId="44" borderId="0" xfId="2" applyNumberFormat="1" applyFont="1" applyFill="1" applyBorder="1" applyAlignment="1">
      <alignment horizontal="center" vertical="center"/>
    </xf>
    <xf numFmtId="167" fontId="88" fillId="3" borderId="0" xfId="2" applyNumberFormat="1" applyFont="1" applyFill="1" applyBorder="1" applyAlignment="1">
      <alignment horizontal="center" vertical="center"/>
    </xf>
    <xf numFmtId="182" fontId="99" fillId="44" borderId="0" xfId="2" applyNumberFormat="1" applyFont="1" applyFill="1" applyBorder="1" applyAlignment="1">
      <alignment horizontal="center" vertical="center"/>
    </xf>
    <xf numFmtId="182" fontId="99" fillId="3" borderId="0" xfId="2" applyNumberFormat="1" applyFont="1" applyFill="1" applyBorder="1" applyAlignment="1">
      <alignment horizontal="center" vertical="center"/>
    </xf>
    <xf numFmtId="180" fontId="99" fillId="44" borderId="0" xfId="2" applyNumberFormat="1" applyFont="1" applyFill="1" applyBorder="1" applyAlignment="1">
      <alignment vertical="center"/>
    </xf>
    <xf numFmtId="180" fontId="99" fillId="3" borderId="11" xfId="2" applyNumberFormat="1" applyFont="1" applyFill="1" applyBorder="1" applyAlignment="1">
      <alignment vertical="center"/>
    </xf>
    <xf numFmtId="0" fontId="316" fillId="2" borderId="0" xfId="2" applyFont="1" applyFill="1" applyAlignment="1">
      <alignment vertical="center"/>
    </xf>
    <xf numFmtId="0" fontId="3" fillId="2" borderId="103" xfId="2" applyFill="1" applyBorder="1"/>
    <xf numFmtId="0" fontId="316" fillId="0" borderId="0" xfId="2" applyFont="1" applyAlignment="1">
      <alignment vertical="center"/>
    </xf>
    <xf numFmtId="166" fontId="99" fillId="44" borderId="0" xfId="2" applyNumberFormat="1" applyFont="1" applyFill="1" applyBorder="1" applyAlignment="1">
      <alignment horizontal="center" vertical="center"/>
    </xf>
    <xf numFmtId="166" fontId="99" fillId="3" borderId="0" xfId="2" applyNumberFormat="1" applyFont="1" applyFill="1" applyBorder="1" applyAlignment="1">
      <alignment horizontal="center" vertical="center"/>
    </xf>
    <xf numFmtId="0" fontId="69" fillId="2" borderId="0" xfId="2" applyFont="1" applyFill="1" applyBorder="1" applyAlignment="1">
      <alignment vertical="top"/>
    </xf>
    <xf numFmtId="0" fontId="3" fillId="0" borderId="0" xfId="2" applyBorder="1"/>
    <xf numFmtId="180" fontId="99" fillId="2" borderId="11" xfId="2" applyNumberFormat="1" applyFont="1" applyFill="1" applyBorder="1" applyAlignment="1">
      <alignment vertical="center"/>
    </xf>
    <xf numFmtId="0" fontId="121" fillId="33" borderId="0" xfId="2" applyFont="1" applyFill="1" applyBorder="1" applyAlignment="1">
      <alignment horizontal="center" vertical="center"/>
    </xf>
    <xf numFmtId="176" fontId="121" fillId="33" borderId="0" xfId="2" applyNumberFormat="1" applyFont="1" applyFill="1" applyBorder="1" applyAlignment="1">
      <alignment horizontal="center" vertical="center"/>
    </xf>
    <xf numFmtId="1" fontId="121" fillId="33" borderId="0" xfId="2" applyNumberFormat="1" applyFont="1" applyFill="1" applyBorder="1" applyAlignment="1">
      <alignment horizontal="center" vertical="center"/>
    </xf>
    <xf numFmtId="167" fontId="319" fillId="44" borderId="0" xfId="2" applyNumberFormat="1" applyFont="1" applyFill="1" applyBorder="1" applyAlignment="1">
      <alignment horizontal="center" vertical="center"/>
    </xf>
    <xf numFmtId="166" fontId="291" fillId="44" borderId="0" xfId="2" applyNumberFormat="1" applyFont="1" applyFill="1" applyBorder="1" applyAlignment="1">
      <alignment horizontal="center" vertical="center"/>
    </xf>
    <xf numFmtId="180" fontId="291" fillId="44" borderId="11" xfId="2" applyNumberFormat="1" applyFont="1" applyFill="1" applyBorder="1" applyAlignment="1">
      <alignment vertical="center"/>
    </xf>
    <xf numFmtId="0" fontId="320" fillId="2" borderId="103" xfId="2" applyFont="1" applyFill="1" applyBorder="1" applyAlignment="1">
      <alignment vertical="center"/>
    </xf>
    <xf numFmtId="0" fontId="320" fillId="2" borderId="0" xfId="2" applyFont="1" applyFill="1" applyBorder="1" applyAlignment="1">
      <alignment vertical="center"/>
    </xf>
    <xf numFmtId="0" fontId="54" fillId="2" borderId="20" xfId="2" applyFont="1" applyFill="1" applyBorder="1"/>
    <xf numFmtId="0" fontId="3" fillId="2" borderId="21" xfId="2" applyFill="1" applyBorder="1"/>
    <xf numFmtId="0" fontId="48" fillId="2" borderId="21" xfId="2" applyFont="1" applyFill="1" applyBorder="1"/>
    <xf numFmtId="0" fontId="321" fillId="2" borderId="21" xfId="9" applyFont="1" applyFill="1" applyBorder="1"/>
    <xf numFmtId="0" fontId="48" fillId="2" borderId="22" xfId="2" applyFont="1" applyFill="1" applyBorder="1"/>
    <xf numFmtId="0" fontId="3" fillId="5" borderId="0" xfId="2" applyFill="1" applyBorder="1" applyAlignment="1">
      <alignment horizontal="center" textRotation="90"/>
    </xf>
    <xf numFmtId="0" fontId="54" fillId="2" borderId="0" xfId="2" applyFont="1" applyFill="1" applyBorder="1"/>
    <xf numFmtId="0" fontId="48" fillId="2" borderId="0" xfId="2" applyFont="1" applyFill="1" applyBorder="1"/>
    <xf numFmtId="0" fontId="321" fillId="2" borderId="0" xfId="9" applyFont="1" applyFill="1" applyBorder="1"/>
    <xf numFmtId="0" fontId="304" fillId="2" borderId="36" xfId="1" applyFont="1" applyFill="1" applyBorder="1" applyAlignment="1">
      <alignment horizontal="center" vertical="center" wrapText="1"/>
    </xf>
    <xf numFmtId="0" fontId="267" fillId="2" borderId="0" xfId="1" applyFont="1" applyFill="1" applyBorder="1" applyAlignment="1">
      <alignment horizontal="center" vertical="center"/>
    </xf>
    <xf numFmtId="0" fontId="73" fillId="2" borderId="0" xfId="1" applyFont="1" applyFill="1" applyBorder="1" applyAlignment="1">
      <alignment horizontal="center" vertical="center"/>
    </xf>
    <xf numFmtId="2" fontId="239" fillId="11" borderId="0" xfId="3" applyNumberFormat="1" applyFont="1" applyFill="1" applyBorder="1" applyAlignment="1" applyProtection="1">
      <alignment horizontal="center" vertical="center" wrapText="1"/>
      <protection locked="0"/>
    </xf>
    <xf numFmtId="2" fontId="71" fillId="11" borderId="0" xfId="3" applyNumberFormat="1" applyFont="1" applyFill="1" applyBorder="1" applyAlignment="1" applyProtection="1">
      <alignment vertical="center" wrapText="1"/>
      <protection locked="0"/>
    </xf>
    <xf numFmtId="0" fontId="239" fillId="2" borderId="110" xfId="1" applyNumberFormat="1" applyFont="1" applyFill="1" applyBorder="1" applyAlignment="1">
      <alignment vertical="center" wrapText="1"/>
    </xf>
    <xf numFmtId="0" fontId="80" fillId="16" borderId="112" xfId="2" applyFont="1" applyFill="1" applyBorder="1" applyAlignment="1">
      <alignment horizontal="center" vertical="center"/>
    </xf>
    <xf numFmtId="176" fontId="80" fillId="16" borderId="107" xfId="2" applyNumberFormat="1" applyFont="1" applyFill="1" applyBorder="1" applyAlignment="1">
      <alignment horizontal="center" vertical="center"/>
    </xf>
    <xf numFmtId="167" fontId="88" fillId="44" borderId="107" xfId="2" applyNumberFormat="1" applyFont="1" applyFill="1" applyBorder="1" applyAlignment="1">
      <alignment horizontal="center" vertical="center"/>
    </xf>
    <xf numFmtId="166" fontId="99" fillId="3" borderId="107" xfId="2" applyNumberFormat="1" applyFont="1" applyFill="1" applyBorder="1" applyAlignment="1">
      <alignment horizontal="center" vertical="center"/>
    </xf>
    <xf numFmtId="167" fontId="88" fillId="44" borderId="134" xfId="2" applyNumberFormat="1" applyFont="1" applyFill="1" applyBorder="1" applyAlignment="1">
      <alignment horizontal="center" vertical="center"/>
    </xf>
    <xf numFmtId="0" fontId="54" fillId="2" borderId="36" xfId="2" applyFont="1" applyFill="1" applyBorder="1"/>
    <xf numFmtId="0" fontId="82" fillId="2" borderId="0" xfId="2" applyFont="1" applyFill="1" applyBorder="1" applyAlignment="1">
      <alignment vertical="top"/>
    </xf>
    <xf numFmtId="0" fontId="52" fillId="2" borderId="110" xfId="2" applyFont="1" applyFill="1" applyBorder="1" applyAlignment="1">
      <alignment horizontal="right" vertical="center"/>
    </xf>
    <xf numFmtId="0" fontId="323" fillId="6" borderId="36" xfId="2" applyFont="1" applyFill="1" applyBorder="1" applyAlignment="1">
      <alignment horizontal="left" vertical="center"/>
    </xf>
    <xf numFmtId="0" fontId="3" fillId="6" borderId="0" xfId="2" applyFill="1" applyBorder="1"/>
    <xf numFmtId="0" fontId="311" fillId="0" borderId="0" xfId="2" applyFont="1" applyBorder="1" applyAlignment="1">
      <alignment horizontal="center" vertical="center"/>
    </xf>
    <xf numFmtId="0" fontId="311" fillId="0" borderId="110" xfId="2" applyFont="1" applyBorder="1" applyAlignment="1">
      <alignment horizontal="center" vertical="center"/>
    </xf>
    <xf numFmtId="0" fontId="274" fillId="2" borderId="171" xfId="1" applyFont="1" applyFill="1" applyBorder="1" applyAlignment="1">
      <alignment horizontal="center" vertical="center" wrapText="1"/>
    </xf>
    <xf numFmtId="0" fontId="198" fillId="2" borderId="172" xfId="1" applyFont="1" applyFill="1" applyBorder="1" applyAlignment="1">
      <alignment horizontal="center" vertical="center"/>
    </xf>
    <xf numFmtId="0" fontId="235" fillId="2" borderId="172" xfId="1" applyFont="1" applyFill="1" applyBorder="1" applyAlignment="1">
      <alignment horizontal="center" vertical="center"/>
    </xf>
    <xf numFmtId="2" fontId="239" fillId="11" borderId="171" xfId="3" applyNumberFormat="1" applyFont="1" applyFill="1" applyBorder="1" applyAlignment="1" applyProtection="1">
      <alignment horizontal="center" vertical="center" wrapText="1"/>
      <protection locked="0"/>
    </xf>
    <xf numFmtId="2" fontId="239" fillId="11" borderId="172" xfId="3" applyNumberFormat="1" applyFont="1" applyFill="1" applyBorder="1" applyAlignment="1" applyProtection="1">
      <alignment horizontal="center" vertical="center" wrapText="1"/>
      <protection locked="0"/>
    </xf>
    <xf numFmtId="2" fontId="16" fillId="11" borderId="172" xfId="3" applyNumberFormat="1" applyFont="1" applyFill="1" applyBorder="1" applyAlignment="1" applyProtection="1">
      <alignment horizontal="center" vertical="center" wrapText="1"/>
      <protection locked="0"/>
    </xf>
    <xf numFmtId="2" fontId="239" fillId="11" borderId="173" xfId="3" applyNumberFormat="1" applyFont="1" applyFill="1" applyBorder="1" applyAlignment="1" applyProtection="1">
      <alignment horizontal="center" vertical="center" wrapText="1"/>
      <protection locked="0"/>
    </xf>
    <xf numFmtId="176" fontId="80" fillId="16" borderId="53" xfId="1" applyNumberFormat="1" applyFont="1" applyFill="1" applyBorder="1" applyAlignment="1">
      <alignment horizontal="center" vertical="center"/>
    </xf>
    <xf numFmtId="176" fontId="80" fillId="16" borderId="0" xfId="1" applyNumberFormat="1" applyFont="1" applyFill="1" applyBorder="1" applyAlignment="1">
      <alignment horizontal="center" vertical="center"/>
    </xf>
    <xf numFmtId="176" fontId="82" fillId="2" borderId="0" xfId="1" applyNumberFormat="1" applyFont="1" applyFill="1" applyBorder="1" applyAlignment="1">
      <alignment horizontal="center" vertical="center"/>
    </xf>
    <xf numFmtId="1" fontId="52" fillId="5" borderId="0" xfId="2" applyNumberFormat="1" applyFont="1" applyFill="1" applyBorder="1" applyAlignment="1">
      <alignment horizontal="center" vertical="center"/>
    </xf>
    <xf numFmtId="167" fontId="88" fillId="2" borderId="0" xfId="2" applyNumberFormat="1" applyFont="1" applyFill="1" applyBorder="1" applyAlignment="1">
      <alignment horizontal="center" vertical="center"/>
    </xf>
    <xf numFmtId="182" fontId="99" fillId="2" borderId="174" xfId="2" applyNumberFormat="1" applyFont="1" applyFill="1" applyBorder="1" applyAlignment="1">
      <alignment vertical="center"/>
    </xf>
    <xf numFmtId="180" fontId="108" fillId="2" borderId="159" xfId="2" applyNumberFormat="1" applyFont="1" applyFill="1" applyBorder="1" applyAlignment="1">
      <alignment horizontal="center" vertical="center"/>
    </xf>
    <xf numFmtId="180" fontId="291" fillId="2" borderId="159" xfId="2" applyNumberFormat="1" applyFont="1" applyFill="1" applyBorder="1" applyAlignment="1">
      <alignment horizontal="center" vertical="center"/>
    </xf>
    <xf numFmtId="182" fontId="291" fillId="2" borderId="175" xfId="2" applyNumberFormat="1" applyFont="1" applyFill="1" applyBorder="1" applyAlignment="1">
      <alignment vertical="center"/>
    </xf>
    <xf numFmtId="176" fontId="307" fillId="16" borderId="53" xfId="1" applyNumberFormat="1" applyFont="1" applyFill="1" applyBorder="1" applyAlignment="1">
      <alignment horizontal="center"/>
    </xf>
    <xf numFmtId="176" fontId="307" fillId="16" borderId="0" xfId="1" applyNumberFormat="1" applyFont="1" applyFill="1" applyBorder="1" applyAlignment="1">
      <alignment horizontal="center"/>
    </xf>
    <xf numFmtId="0" fontId="72" fillId="2" borderId="36" xfId="2" applyFont="1" applyFill="1" applyBorder="1" applyAlignment="1">
      <alignment horizontal="center" vertical="center"/>
    </xf>
    <xf numFmtId="176" fontId="80" fillId="2" borderId="53" xfId="1" applyNumberFormat="1" applyFont="1" applyFill="1" applyBorder="1" applyAlignment="1">
      <alignment horizontal="center" vertical="center"/>
    </xf>
    <xf numFmtId="176" fontId="80" fillId="2" borderId="0" xfId="1" applyNumberFormat="1" applyFont="1" applyFill="1" applyBorder="1" applyAlignment="1">
      <alignment horizontal="center" vertical="center"/>
    </xf>
    <xf numFmtId="1" fontId="52" fillId="2" borderId="0" xfId="2" applyNumberFormat="1" applyFont="1" applyFill="1" applyBorder="1" applyAlignment="1">
      <alignment horizontal="center" vertical="center"/>
    </xf>
    <xf numFmtId="0" fontId="72" fillId="2" borderId="186" xfId="2" applyFont="1" applyFill="1" applyBorder="1" applyAlignment="1">
      <alignment horizontal="left" vertical="center"/>
    </xf>
    <xf numFmtId="176" fontId="80" fillId="2" borderId="19" xfId="1" applyNumberFormat="1" applyFont="1" applyFill="1" applyBorder="1" applyAlignment="1">
      <alignment horizontal="left" vertical="center"/>
    </xf>
    <xf numFmtId="176" fontId="80" fillId="2" borderId="19" xfId="1" applyNumberFormat="1" applyFont="1" applyFill="1" applyBorder="1" applyAlignment="1">
      <alignment horizontal="center" vertical="center"/>
    </xf>
    <xf numFmtId="176" fontId="82" fillId="2" borderId="19" xfId="1" applyNumberFormat="1" applyFont="1" applyFill="1" applyBorder="1" applyAlignment="1">
      <alignment horizontal="center" vertical="center"/>
    </xf>
    <xf numFmtId="1" fontId="52" fillId="2" borderId="19" xfId="2" applyNumberFormat="1" applyFont="1" applyFill="1" applyBorder="1" applyAlignment="1">
      <alignment horizontal="center" vertical="center"/>
    </xf>
    <xf numFmtId="167" fontId="88" fillId="2" borderId="19" xfId="2" applyNumberFormat="1" applyFont="1" applyFill="1" applyBorder="1" applyAlignment="1">
      <alignment horizontal="center" vertical="center"/>
    </xf>
    <xf numFmtId="182" fontId="99" fillId="2" borderId="19" xfId="2" applyNumberFormat="1" applyFont="1" applyFill="1" applyBorder="1" applyAlignment="1">
      <alignment vertical="center"/>
    </xf>
    <xf numFmtId="180" fontId="108" fillId="2" borderId="19" xfId="2" applyNumberFormat="1" applyFont="1" applyFill="1" applyBorder="1" applyAlignment="1">
      <alignment horizontal="center" vertical="center"/>
    </xf>
    <xf numFmtId="180" fontId="291" fillId="2" borderId="19" xfId="2" applyNumberFormat="1" applyFont="1" applyFill="1" applyBorder="1" applyAlignment="1">
      <alignment horizontal="center" vertical="center"/>
    </xf>
    <xf numFmtId="182" fontId="291" fillId="2" borderId="187" xfId="2" applyNumberFormat="1" applyFont="1" applyFill="1" applyBorder="1" applyAlignment="1">
      <alignment vertical="center"/>
    </xf>
    <xf numFmtId="0" fontId="324" fillId="2" borderId="36" xfId="2" applyFont="1" applyFill="1" applyBorder="1"/>
    <xf numFmtId="176" fontId="80" fillId="2" borderId="0" xfId="1" applyNumberFormat="1" applyFont="1" applyFill="1" applyBorder="1" applyAlignment="1">
      <alignment horizontal="left" vertical="center"/>
    </xf>
    <xf numFmtId="0" fontId="324" fillId="2" borderId="0" xfId="2" applyFont="1" applyFill="1" applyBorder="1"/>
    <xf numFmtId="180" fontId="108" fillId="2" borderId="0" xfId="2" applyNumberFormat="1" applyFont="1" applyFill="1" applyBorder="1" applyAlignment="1">
      <alignment horizontal="center" vertical="center"/>
    </xf>
    <xf numFmtId="180" fontId="291" fillId="2" borderId="0" xfId="2" applyNumberFormat="1" applyFont="1" applyFill="1" applyBorder="1" applyAlignment="1">
      <alignment horizontal="center" vertical="center"/>
    </xf>
    <xf numFmtId="182" fontId="291" fillId="2" borderId="110" xfId="2" applyNumberFormat="1" applyFont="1" applyFill="1" applyBorder="1" applyAlignment="1">
      <alignment vertical="center"/>
    </xf>
    <xf numFmtId="0" fontId="0" fillId="2" borderId="36" xfId="0" applyFill="1" applyBorder="1"/>
    <xf numFmtId="182" fontId="99" fillId="2" borderId="0" xfId="2" applyNumberFormat="1" applyFont="1" applyFill="1" applyBorder="1" applyAlignment="1">
      <alignment vertical="center"/>
    </xf>
    <xf numFmtId="0" fontId="72" fillId="2" borderId="188" xfId="2" applyFont="1" applyFill="1" applyBorder="1" applyAlignment="1">
      <alignment horizontal="left" vertical="center"/>
    </xf>
    <xf numFmtId="176" fontId="80" fillId="2" borderId="88" xfId="1" applyNumberFormat="1" applyFont="1" applyFill="1" applyBorder="1" applyAlignment="1">
      <alignment horizontal="left" vertical="center"/>
    </xf>
    <xf numFmtId="176" fontId="80" fillId="2" borderId="88" xfId="1" applyNumberFormat="1" applyFont="1" applyFill="1" applyBorder="1" applyAlignment="1">
      <alignment horizontal="center" vertical="center"/>
    </xf>
    <xf numFmtId="176" fontId="82" fillId="2" borderId="88" xfId="1" applyNumberFormat="1" applyFont="1" applyFill="1" applyBorder="1" applyAlignment="1">
      <alignment horizontal="center" vertical="center"/>
    </xf>
    <xf numFmtId="1" fontId="52" fillId="2" borderId="88" xfId="2" applyNumberFormat="1" applyFont="1" applyFill="1" applyBorder="1" applyAlignment="1">
      <alignment horizontal="center" vertical="center"/>
    </xf>
    <xf numFmtId="167" fontId="88" fillId="2" borderId="88" xfId="2" applyNumberFormat="1" applyFont="1" applyFill="1" applyBorder="1" applyAlignment="1">
      <alignment horizontal="center" vertical="center"/>
    </xf>
    <xf numFmtId="182" fontId="99" fillId="2" borderId="88" xfId="2" applyNumberFormat="1" applyFont="1" applyFill="1" applyBorder="1" applyAlignment="1">
      <alignment vertical="center"/>
    </xf>
    <xf numFmtId="180" fontId="108" fillId="2" borderId="88" xfId="2" applyNumberFormat="1" applyFont="1" applyFill="1" applyBorder="1" applyAlignment="1">
      <alignment horizontal="center" vertical="center"/>
    </xf>
    <xf numFmtId="180" fontId="291" fillId="2" borderId="88" xfId="2" applyNumberFormat="1" applyFont="1" applyFill="1" applyBorder="1" applyAlignment="1">
      <alignment horizontal="center" vertical="center"/>
    </xf>
    <xf numFmtId="182" fontId="291" fillId="2" borderId="176" xfId="2" applyNumberFormat="1" applyFont="1" applyFill="1" applyBorder="1" applyAlignment="1">
      <alignment vertical="center"/>
    </xf>
    <xf numFmtId="0" fontId="72" fillId="2" borderId="189" xfId="2" applyFont="1" applyFill="1" applyBorder="1" applyAlignment="1">
      <alignment horizontal="center" vertical="center"/>
    </xf>
    <xf numFmtId="176" fontId="48" fillId="2" borderId="157" xfId="1" applyNumberFormat="1" applyFont="1" applyFill="1" applyBorder="1" applyAlignment="1">
      <alignment vertical="center"/>
    </xf>
    <xf numFmtId="176" fontId="48" fillId="2" borderId="17" xfId="1" applyNumberFormat="1" applyFont="1" applyFill="1" applyBorder="1" applyAlignment="1">
      <alignment vertical="center"/>
    </xf>
    <xf numFmtId="176" fontId="82" fillId="2" borderId="17" xfId="1" applyNumberFormat="1" applyFont="1" applyFill="1" applyBorder="1" applyAlignment="1">
      <alignment horizontal="center" vertical="center"/>
    </xf>
    <xf numFmtId="0" fontId="69" fillId="2" borderId="17" xfId="2" applyFont="1" applyFill="1" applyBorder="1" applyAlignment="1">
      <alignment horizontal="right" vertical="center"/>
    </xf>
    <xf numFmtId="167" fontId="88" fillId="2" borderId="17" xfId="2" applyNumberFormat="1" applyFont="1" applyFill="1" applyBorder="1" applyAlignment="1">
      <alignment horizontal="center" vertical="center"/>
    </xf>
    <xf numFmtId="167" fontId="90" fillId="2" borderId="190" xfId="2" applyNumberFormat="1" applyFont="1" applyFill="1" applyBorder="1" applyAlignment="1">
      <alignment horizontal="center" vertical="center"/>
    </xf>
    <xf numFmtId="180" fontId="108" fillId="2" borderId="156" xfId="2" applyNumberFormat="1" applyFont="1" applyFill="1" applyBorder="1" applyAlignment="1">
      <alignment horizontal="center" vertical="center"/>
    </xf>
    <xf numFmtId="180" fontId="291" fillId="2" borderId="156" xfId="2" applyNumberFormat="1" applyFont="1" applyFill="1" applyBorder="1" applyAlignment="1">
      <alignment horizontal="center" vertical="center"/>
    </xf>
    <xf numFmtId="167" fontId="90" fillId="2" borderId="191" xfId="2" applyNumberFormat="1" applyFont="1" applyFill="1" applyBorder="1" applyAlignment="1">
      <alignment horizontal="center" vertical="center"/>
    </xf>
    <xf numFmtId="0" fontId="320" fillId="2" borderId="30" xfId="2" applyFont="1" applyFill="1" applyBorder="1" applyAlignment="1">
      <alignment vertical="center"/>
    </xf>
    <xf numFmtId="0" fontId="0" fillId="2" borderId="127" xfId="0" applyFill="1" applyBorder="1" applyAlignment="1">
      <alignment vertical="center"/>
    </xf>
    <xf numFmtId="0" fontId="320" fillId="2" borderId="127" xfId="2" applyFont="1" applyFill="1" applyBorder="1" applyAlignment="1">
      <alignment vertical="center"/>
    </xf>
    <xf numFmtId="0" fontId="0" fillId="2" borderId="109" xfId="0" applyFill="1" applyBorder="1" applyAlignment="1">
      <alignment vertical="center"/>
    </xf>
    <xf numFmtId="0" fontId="320" fillId="2" borderId="112" xfId="2" applyFont="1" applyFill="1" applyBorder="1" applyAlignment="1">
      <alignment vertical="center"/>
    </xf>
    <xf numFmtId="0" fontId="0" fillId="2" borderId="107" xfId="0" applyFill="1" applyBorder="1" applyAlignment="1">
      <alignment vertical="center"/>
    </xf>
    <xf numFmtId="0" fontId="33" fillId="2" borderId="107" xfId="0" applyFont="1" applyFill="1" applyBorder="1" applyAlignment="1">
      <alignment horizontal="right" vertical="center"/>
    </xf>
    <xf numFmtId="0" fontId="3" fillId="2" borderId="177" xfId="2" applyFill="1" applyBorder="1"/>
    <xf numFmtId="0" fontId="3" fillId="2" borderId="113" xfId="2" applyFill="1" applyBorder="1"/>
    <xf numFmtId="0" fontId="15" fillId="2" borderId="113" xfId="3" applyFont="1" applyFill="1" applyBorder="1" applyAlignment="1">
      <alignment horizontal="center" vertical="center"/>
    </xf>
    <xf numFmtId="0" fontId="308" fillId="2" borderId="113" xfId="3" applyFont="1" applyFill="1" applyBorder="1" applyAlignment="1">
      <alignment horizontal="center" vertical="center"/>
    </xf>
    <xf numFmtId="0" fontId="3" fillId="2" borderId="111" xfId="2" applyFill="1" applyBorder="1"/>
    <xf numFmtId="0" fontId="0" fillId="58" borderId="0" xfId="0" applyFill="1"/>
    <xf numFmtId="0" fontId="224" fillId="58" borderId="0" xfId="0" applyFont="1" applyFill="1"/>
    <xf numFmtId="0" fontId="84" fillId="58" borderId="0" xfId="0" applyFont="1" applyFill="1" applyAlignment="1"/>
    <xf numFmtId="0" fontId="0" fillId="58" borderId="0" xfId="0" applyFill="1" applyAlignment="1"/>
    <xf numFmtId="0" fontId="1" fillId="58" borderId="0" xfId="0" applyFont="1" applyFill="1"/>
    <xf numFmtId="0" fontId="293" fillId="58" borderId="0" xfId="0" applyFont="1" applyFill="1"/>
    <xf numFmtId="0" fontId="225" fillId="58" borderId="0" xfId="0" applyFont="1" applyFill="1" applyAlignment="1">
      <alignment horizontal="center" vertical="center"/>
    </xf>
    <xf numFmtId="0" fontId="225" fillId="58" borderId="0" xfId="0" applyFont="1" applyFill="1" applyAlignment="1">
      <alignment vertical="center"/>
    </xf>
    <xf numFmtId="0" fontId="261" fillId="58" borderId="0" xfId="3" applyFont="1" applyFill="1" applyBorder="1" applyAlignment="1">
      <alignment horizontal="right" vertical="center"/>
    </xf>
    <xf numFmtId="0" fontId="246" fillId="58" borderId="0" xfId="3" applyFont="1" applyFill="1" applyBorder="1" applyAlignment="1">
      <alignment vertical="center"/>
    </xf>
    <xf numFmtId="0" fontId="0" fillId="58" borderId="0" xfId="0" applyFill="1" applyAlignment="1">
      <alignment vertical="center"/>
    </xf>
    <xf numFmtId="0" fontId="325" fillId="51" borderId="0" xfId="3" applyFont="1" applyFill="1" applyBorder="1" applyAlignment="1">
      <alignment horizontal="center" vertical="center"/>
    </xf>
    <xf numFmtId="0" fontId="326" fillId="6" borderId="0" xfId="3" applyFont="1" applyFill="1" applyBorder="1" applyAlignment="1">
      <alignment horizontal="center" vertical="center"/>
    </xf>
    <xf numFmtId="0" fontId="127" fillId="58" borderId="0" xfId="9" applyFont="1" applyFill="1" applyAlignment="1">
      <alignment vertical="center"/>
    </xf>
    <xf numFmtId="0" fontId="327" fillId="58" borderId="0" xfId="2" applyFont="1" applyFill="1" applyAlignment="1">
      <alignment horizontal="right" vertical="center"/>
    </xf>
    <xf numFmtId="1" fontId="327" fillId="58" borderId="0" xfId="2" applyNumberFormat="1" applyFont="1" applyFill="1" applyAlignment="1">
      <alignment horizontal="center" vertical="center"/>
    </xf>
    <xf numFmtId="0" fontId="327" fillId="58" borderId="0" xfId="2" applyFont="1" applyFill="1" applyAlignment="1">
      <alignment vertical="center"/>
    </xf>
    <xf numFmtId="0" fontId="328" fillId="58" borderId="0" xfId="2" applyFont="1" applyFill="1" applyAlignment="1">
      <alignment vertical="center"/>
    </xf>
    <xf numFmtId="0" fontId="6" fillId="58" borderId="0" xfId="2" applyFont="1" applyFill="1" applyAlignment="1">
      <alignment vertical="center"/>
    </xf>
    <xf numFmtId="0" fontId="329" fillId="58" borderId="0" xfId="0" applyFont="1" applyFill="1" applyAlignment="1">
      <alignment vertical="center"/>
    </xf>
    <xf numFmtId="0" fontId="18" fillId="58" borderId="0" xfId="0" applyFont="1" applyFill="1" applyAlignment="1">
      <alignment vertical="center"/>
    </xf>
    <xf numFmtId="0" fontId="2" fillId="58" borderId="0" xfId="0" applyFont="1" applyFill="1" applyAlignment="1">
      <alignment vertical="center"/>
    </xf>
    <xf numFmtId="0" fontId="18" fillId="58" borderId="0" xfId="0" applyFont="1" applyFill="1"/>
    <xf numFmtId="0" fontId="18" fillId="58" borderId="0" xfId="2" applyFont="1" applyFill="1" applyAlignment="1">
      <alignment horizontal="right" vertical="center"/>
    </xf>
    <xf numFmtId="0" fontId="330" fillId="58" borderId="0" xfId="9" applyFont="1" applyFill="1" applyAlignment="1">
      <alignment vertical="center"/>
    </xf>
    <xf numFmtId="0" fontId="261" fillId="58" borderId="0" xfId="0" applyFont="1" applyFill="1" applyAlignment="1">
      <alignment vertical="center"/>
    </xf>
    <xf numFmtId="0" fontId="261" fillId="58" borderId="0" xfId="0" applyFont="1" applyFill="1"/>
    <xf numFmtId="0" fontId="331" fillId="58" borderId="0" xfId="9" applyFont="1" applyFill="1" applyAlignment="1">
      <alignment vertical="center"/>
    </xf>
    <xf numFmtId="0" fontId="2" fillId="58" borderId="0" xfId="2" applyFont="1" applyFill="1" applyAlignment="1">
      <alignment horizontal="right" vertical="center"/>
    </xf>
    <xf numFmtId="0" fontId="2" fillId="58" borderId="0" xfId="0" applyFont="1" applyFill="1"/>
    <xf numFmtId="0" fontId="330" fillId="58" borderId="0" xfId="9" applyFont="1" applyFill="1"/>
    <xf numFmtId="0" fontId="331" fillId="58" borderId="0" xfId="9" applyFont="1" applyFill="1"/>
    <xf numFmtId="0" fontId="261" fillId="58" borderId="0" xfId="2" applyFont="1" applyFill="1" applyAlignment="1">
      <alignment horizontal="center" vertical="center"/>
    </xf>
    <xf numFmtId="0" fontId="332" fillId="58" borderId="0" xfId="9" applyFont="1" applyFill="1"/>
    <xf numFmtId="0" fontId="84" fillId="58" borderId="0" xfId="0" applyFont="1" applyFill="1"/>
    <xf numFmtId="0" fontId="3" fillId="40" borderId="103" xfId="2" applyFill="1" applyBorder="1"/>
    <xf numFmtId="0" fontId="3" fillId="40" borderId="11" xfId="2" applyFill="1" applyBorder="1"/>
    <xf numFmtId="164" fontId="335" fillId="63" borderId="0" xfId="1" applyNumberFormat="1" applyFont="1" applyFill="1" applyBorder="1" applyAlignment="1">
      <alignment horizontal="center" vertical="center"/>
    </xf>
    <xf numFmtId="164" fontId="99" fillId="63" borderId="0" xfId="2" applyNumberFormat="1" applyFont="1" applyFill="1" applyBorder="1" applyAlignment="1">
      <alignment horizontal="center" vertical="center"/>
    </xf>
    <xf numFmtId="0" fontId="27" fillId="39" borderId="18" xfId="3" applyFont="1" applyFill="1" applyBorder="1" applyAlignment="1">
      <alignment horizontal="center" vertical="center"/>
    </xf>
    <xf numFmtId="0" fontId="27" fillId="39" borderId="19" xfId="3" applyFont="1" applyFill="1" applyBorder="1" applyAlignment="1">
      <alignment horizontal="center" vertical="center"/>
    </xf>
    <xf numFmtId="0" fontId="20" fillId="39" borderId="19" xfId="2" applyFont="1" applyFill="1" applyBorder="1"/>
    <xf numFmtId="167" fontId="88" fillId="39" borderId="19" xfId="2" applyNumberFormat="1" applyFont="1" applyFill="1" applyBorder="1" applyAlignment="1">
      <alignment horizontal="center" vertical="center"/>
    </xf>
    <xf numFmtId="180" fontId="99" fillId="39" borderId="19" xfId="2" applyNumberFormat="1" applyFont="1" applyFill="1" applyBorder="1" applyAlignment="1">
      <alignment horizontal="center" vertical="center"/>
    </xf>
    <xf numFmtId="167" fontId="88" fillId="39" borderId="32" xfId="2" applyNumberFormat="1" applyFont="1" applyFill="1" applyBorder="1" applyAlignment="1">
      <alignment horizontal="center" vertical="center"/>
    </xf>
    <xf numFmtId="0" fontId="52" fillId="39" borderId="103" xfId="2" applyFont="1" applyFill="1" applyBorder="1"/>
    <xf numFmtId="0" fontId="3" fillId="39" borderId="0" xfId="2" applyFill="1" applyBorder="1"/>
    <xf numFmtId="167" fontId="88" fillId="39" borderId="0" xfId="2" applyNumberFormat="1" applyFont="1" applyFill="1" applyBorder="1" applyAlignment="1">
      <alignment horizontal="center" vertical="center"/>
    </xf>
    <xf numFmtId="180" fontId="99" fillId="39" borderId="0" xfId="2" applyNumberFormat="1" applyFont="1" applyFill="1" applyBorder="1" applyAlignment="1">
      <alignment horizontal="center" vertical="center"/>
    </xf>
    <xf numFmtId="167" fontId="88" fillId="39" borderId="11" xfId="2" applyNumberFormat="1" applyFont="1" applyFill="1" applyBorder="1" applyAlignment="1">
      <alignment horizontal="center" vertical="center"/>
    </xf>
    <xf numFmtId="0" fontId="47" fillId="40" borderId="103" xfId="3" applyFont="1" applyFill="1" applyBorder="1" applyAlignment="1">
      <alignment horizontal="center" vertical="center"/>
    </xf>
    <xf numFmtId="0" fontId="71" fillId="40" borderId="0" xfId="3" applyFont="1" applyFill="1" applyBorder="1" applyAlignment="1">
      <alignment horizontal="left" vertical="center"/>
    </xf>
    <xf numFmtId="167" fontId="88" fillId="40" borderId="0" xfId="2" applyNumberFormat="1" applyFont="1" applyFill="1" applyBorder="1" applyAlignment="1">
      <alignment horizontal="center" vertical="center"/>
    </xf>
    <xf numFmtId="180" fontId="99" fillId="40" borderId="0" xfId="2" applyNumberFormat="1" applyFont="1" applyFill="1" applyBorder="1" applyAlignment="1">
      <alignment horizontal="center" vertical="center"/>
    </xf>
    <xf numFmtId="167" fontId="88" fillId="40" borderId="11" xfId="2" applyNumberFormat="1" applyFont="1" applyFill="1" applyBorder="1" applyAlignment="1">
      <alignment horizontal="center" vertical="center"/>
    </xf>
    <xf numFmtId="0" fontId="3" fillId="4" borderId="0" xfId="2" applyFill="1"/>
    <xf numFmtId="0" fontId="259" fillId="46" borderId="0" xfId="0" applyFont="1" applyFill="1" applyBorder="1" applyAlignment="1">
      <alignment horizontal="center" vertical="center"/>
    </xf>
    <xf numFmtId="0" fontId="246" fillId="4" borderId="0" xfId="1" applyNumberFormat="1" applyFont="1" applyFill="1" applyBorder="1" applyAlignment="1">
      <alignment horizontal="center" vertical="center" wrapText="1"/>
    </xf>
    <xf numFmtId="0" fontId="224" fillId="0" borderId="0" xfId="0" applyFont="1" applyBorder="1"/>
    <xf numFmtId="0" fontId="43" fillId="2" borderId="0" xfId="2" applyFont="1" applyFill="1" applyBorder="1"/>
    <xf numFmtId="0" fontId="267" fillId="2" borderId="0" xfId="1" applyFont="1" applyFill="1" applyBorder="1" applyAlignment="1">
      <alignment vertical="center"/>
    </xf>
    <xf numFmtId="0" fontId="56" fillId="2" borderId="0" xfId="1" applyNumberFormat="1" applyFont="1" applyFill="1" applyBorder="1" applyAlignment="1">
      <alignment vertical="center" wrapText="1"/>
    </xf>
    <xf numFmtId="0" fontId="26" fillId="6" borderId="0" xfId="3" applyFont="1" applyFill="1" applyBorder="1" applyAlignment="1">
      <alignment horizontal="center" vertical="center"/>
    </xf>
    <xf numFmtId="176" fontId="237" fillId="6" borderId="0" xfId="1" applyNumberFormat="1" applyFont="1" applyFill="1" applyBorder="1" applyAlignment="1">
      <alignment vertical="center"/>
    </xf>
    <xf numFmtId="0" fontId="261" fillId="46" borderId="0" xfId="1" applyNumberFormat="1" applyFont="1" applyFill="1" applyBorder="1" applyAlignment="1"/>
    <xf numFmtId="0" fontId="261" fillId="46" borderId="0" xfId="1" applyNumberFormat="1" applyFont="1" applyFill="1" applyBorder="1" applyAlignment="1">
      <alignment vertical="center"/>
    </xf>
    <xf numFmtId="1" fontId="341" fillId="64" borderId="36" xfId="2" applyNumberFormat="1" applyFont="1" applyFill="1" applyBorder="1" applyAlignment="1">
      <alignment horizontal="center" vertical="center"/>
    </xf>
    <xf numFmtId="183" fontId="100" fillId="44" borderId="0" xfId="2" applyNumberFormat="1" applyFont="1" applyFill="1" applyBorder="1" applyAlignment="1">
      <alignment horizontal="center" vertical="center"/>
    </xf>
    <xf numFmtId="164" fontId="342" fillId="64" borderId="0" xfId="2" applyNumberFormat="1" applyFont="1" applyFill="1" applyBorder="1" applyAlignment="1">
      <alignment horizontal="center" vertical="center"/>
    </xf>
    <xf numFmtId="167" fontId="343" fillId="44" borderId="0" xfId="2" applyNumberFormat="1" applyFont="1" applyFill="1" applyBorder="1" applyAlignment="1">
      <alignment horizontal="center" vertical="center"/>
    </xf>
    <xf numFmtId="1" fontId="49" fillId="44" borderId="0" xfId="2" applyNumberFormat="1" applyFont="1" applyFill="1" applyBorder="1" applyAlignment="1">
      <alignment horizontal="center" vertical="center"/>
    </xf>
    <xf numFmtId="167" fontId="90" fillId="2" borderId="0" xfId="2" applyNumberFormat="1" applyFont="1" applyFill="1" applyBorder="1" applyAlignment="1">
      <alignment horizontal="center" vertical="center"/>
    </xf>
    <xf numFmtId="0" fontId="197" fillId="6" borderId="0" xfId="3" applyFont="1" applyFill="1" applyBorder="1" applyAlignment="1">
      <alignment horizontal="center" vertical="center"/>
    </xf>
    <xf numFmtId="0" fontId="72" fillId="6" borderId="0" xfId="2" applyFont="1" applyFill="1" applyBorder="1" applyAlignment="1">
      <alignment horizontal="center" vertical="center"/>
    </xf>
    <xf numFmtId="176" fontId="64" fillId="6" borderId="0" xfId="2" applyNumberFormat="1" applyFont="1" applyFill="1" applyBorder="1" applyAlignment="1">
      <alignment horizontal="center" vertical="center"/>
    </xf>
    <xf numFmtId="1" fontId="64" fillId="6" borderId="53" xfId="2" applyNumberFormat="1" applyFont="1" applyFill="1" applyBorder="1" applyAlignment="1">
      <alignment horizontal="center" vertical="center"/>
    </xf>
    <xf numFmtId="1" fontId="48" fillId="44" borderId="110" xfId="2" applyNumberFormat="1" applyFont="1" applyFill="1" applyBorder="1" applyAlignment="1">
      <alignment horizontal="center" vertical="center"/>
    </xf>
    <xf numFmtId="165" fontId="90" fillId="44" borderId="36" xfId="2" applyNumberFormat="1" applyFont="1" applyFill="1" applyBorder="1" applyAlignment="1">
      <alignment vertical="center"/>
    </xf>
    <xf numFmtId="0" fontId="347" fillId="44" borderId="0" xfId="1" applyNumberFormat="1" applyFont="1" applyFill="1" applyBorder="1" applyAlignment="1" applyProtection="1">
      <alignment horizontal="center" vertical="center"/>
      <protection locked="0"/>
    </xf>
    <xf numFmtId="164" fontId="64" fillId="6" borderId="0" xfId="2" applyNumberFormat="1" applyFont="1" applyFill="1" applyBorder="1" applyAlignment="1">
      <alignment horizontal="center" vertical="center"/>
    </xf>
    <xf numFmtId="164" fontId="16" fillId="44" borderId="110" xfId="1" applyNumberFormat="1" applyFont="1" applyFill="1" applyBorder="1" applyAlignment="1">
      <alignment horizontal="center" vertical="center"/>
    </xf>
    <xf numFmtId="165" fontId="64" fillId="6" borderId="36" xfId="1" applyNumberFormat="1" applyFont="1" applyFill="1" applyBorder="1" applyAlignment="1" applyProtection="1">
      <alignment horizontal="center" vertical="center"/>
      <protection locked="0"/>
    </xf>
    <xf numFmtId="165" fontId="16" fillId="44" borderId="0" xfId="2" applyNumberFormat="1" applyFont="1" applyFill="1" applyBorder="1" applyAlignment="1">
      <alignment horizontal="center" vertical="center"/>
    </xf>
    <xf numFmtId="165" fontId="16" fillId="44" borderId="110" xfId="2" applyNumberFormat="1" applyFont="1" applyFill="1" applyBorder="1" applyAlignment="1">
      <alignment horizontal="center" vertical="center"/>
    </xf>
    <xf numFmtId="182" fontId="108" fillId="3" borderId="158" xfId="2" applyNumberFormat="1" applyFont="1" applyFill="1" applyBorder="1" applyAlignment="1">
      <alignment horizontal="center" vertical="center"/>
    </xf>
    <xf numFmtId="180" fontId="108" fillId="3" borderId="53" xfId="2" applyNumberFormat="1" applyFont="1" applyFill="1" applyBorder="1" applyAlignment="1">
      <alignment horizontal="center" vertical="center"/>
    </xf>
    <xf numFmtId="179" fontId="239" fillId="3" borderId="158" xfId="2" applyNumberFormat="1" applyFont="1" applyFill="1" applyBorder="1" applyAlignment="1">
      <alignment horizontal="center" vertical="center"/>
    </xf>
    <xf numFmtId="180" fontId="99" fillId="44" borderId="53" xfId="2" applyNumberFormat="1" applyFont="1" applyFill="1" applyBorder="1" applyAlignment="1">
      <alignment horizontal="center" vertical="center"/>
    </xf>
    <xf numFmtId="0" fontId="235" fillId="2" borderId="17" xfId="1" applyFont="1" applyFill="1" applyBorder="1" applyAlignment="1">
      <alignment horizontal="center" vertical="center"/>
    </xf>
    <xf numFmtId="0" fontId="235" fillId="2" borderId="192" xfId="1" applyFont="1" applyFill="1" applyBorder="1" applyAlignment="1">
      <alignment horizontal="center" vertical="center"/>
    </xf>
    <xf numFmtId="0" fontId="274" fillId="2" borderId="36" xfId="1" applyFont="1" applyFill="1" applyBorder="1" applyAlignment="1">
      <alignment horizontal="center" vertical="center" wrapText="1"/>
    </xf>
    <xf numFmtId="0" fontId="26" fillId="2" borderId="0" xfId="3" applyFont="1" applyFill="1" applyBorder="1" applyAlignment="1">
      <alignment horizontal="center" vertical="center"/>
    </xf>
    <xf numFmtId="0" fontId="64" fillId="6" borderId="0" xfId="2" applyFont="1" applyFill="1" applyBorder="1" applyAlignment="1">
      <alignment horizontal="center" vertical="center"/>
    </xf>
    <xf numFmtId="1" fontId="52" fillId="44" borderId="110" xfId="2" applyNumberFormat="1" applyFont="1" applyFill="1" applyBorder="1" applyAlignment="1">
      <alignment horizontal="center" vertical="center"/>
    </xf>
    <xf numFmtId="0" fontId="80" fillId="16" borderId="36" xfId="2" applyFont="1" applyFill="1" applyBorder="1" applyAlignment="1">
      <alignment horizontal="center" vertical="center"/>
    </xf>
    <xf numFmtId="176" fontId="80" fillId="16" borderId="0" xfId="2" applyNumberFormat="1" applyFont="1" applyFill="1" applyBorder="1" applyAlignment="1">
      <alignment horizontal="center" vertical="center"/>
    </xf>
    <xf numFmtId="167" fontId="88" fillId="44" borderId="0" xfId="2" applyNumberFormat="1" applyFont="1" applyFill="1" applyBorder="1" applyAlignment="1">
      <alignment horizontal="center" vertical="center"/>
    </xf>
    <xf numFmtId="0" fontId="239" fillId="2" borderId="0" xfId="1" applyNumberFormat="1" applyFont="1" applyFill="1" applyBorder="1" applyAlignment="1">
      <alignment vertical="center" wrapText="1"/>
    </xf>
    <xf numFmtId="0" fontId="234" fillId="2" borderId="0" xfId="1" applyFont="1" applyFill="1" applyBorder="1" applyAlignment="1">
      <alignment horizontal="center" vertical="center" wrapText="1"/>
    </xf>
    <xf numFmtId="0" fontId="56" fillId="2" borderId="0" xfId="1" applyNumberFormat="1" applyFont="1" applyFill="1" applyBorder="1" applyAlignment="1">
      <alignment horizontal="center" vertical="center" wrapText="1"/>
    </xf>
    <xf numFmtId="0" fontId="68" fillId="44" borderId="0" xfId="3" applyFont="1" applyFill="1" applyBorder="1" applyAlignment="1">
      <alignment horizontal="center" vertical="center"/>
    </xf>
    <xf numFmtId="0" fontId="49" fillId="44" borderId="0" xfId="2" applyFont="1" applyFill="1" applyBorder="1" applyAlignment="1">
      <alignment horizontal="center" vertical="center"/>
    </xf>
    <xf numFmtId="176" fontId="49" fillId="44" borderId="0" xfId="2" applyNumberFormat="1" applyFont="1" applyFill="1" applyBorder="1" applyAlignment="1">
      <alignment horizontal="center" vertical="center"/>
    </xf>
    <xf numFmtId="0" fontId="228" fillId="3" borderId="0" xfId="2" applyFont="1" applyFill="1"/>
    <xf numFmtId="0" fontId="3" fillId="3" borderId="0" xfId="2" applyFill="1"/>
    <xf numFmtId="3" fontId="290" fillId="44" borderId="103" xfId="1" applyNumberFormat="1" applyFont="1" applyFill="1" applyBorder="1" applyAlignment="1">
      <alignment horizontal="center" vertical="center"/>
    </xf>
    <xf numFmtId="0" fontId="0" fillId="3" borderId="11" xfId="0" applyFill="1" applyBorder="1"/>
    <xf numFmtId="0" fontId="348" fillId="2" borderId="18" xfId="3" applyFont="1" applyFill="1" applyBorder="1" applyAlignment="1">
      <alignment horizontal="left" vertical="center"/>
    </xf>
    <xf numFmtId="0" fontId="76" fillId="2" borderId="19" xfId="0" applyFont="1" applyFill="1" applyBorder="1" applyAlignment="1">
      <alignment wrapText="1"/>
    </xf>
    <xf numFmtId="0" fontId="349" fillId="2" borderId="19" xfId="9" applyFont="1" applyFill="1" applyBorder="1" applyAlignment="1">
      <alignment horizontal="center" vertical="center" wrapText="1"/>
    </xf>
    <xf numFmtId="0" fontId="349" fillId="2" borderId="32" xfId="9" applyFont="1" applyFill="1" applyBorder="1" applyAlignment="1">
      <alignment horizontal="center" vertical="center" wrapText="1"/>
    </xf>
    <xf numFmtId="0" fontId="348" fillId="2" borderId="103" xfId="3" applyFont="1" applyFill="1" applyBorder="1" applyAlignment="1">
      <alignment horizontal="left" vertical="center"/>
    </xf>
    <xf numFmtId="0" fontId="76" fillId="2" borderId="0" xfId="0" applyFont="1" applyFill="1" applyBorder="1" applyAlignment="1">
      <alignment wrapText="1"/>
    </xf>
    <xf numFmtId="0" fontId="349" fillId="2" borderId="0" xfId="9" applyFont="1" applyFill="1" applyBorder="1" applyAlignment="1">
      <alignment horizontal="center" vertical="center" wrapText="1"/>
    </xf>
    <xf numFmtId="0" fontId="349" fillId="2" borderId="11" xfId="9" applyFont="1" applyFill="1" applyBorder="1" applyAlignment="1">
      <alignment horizontal="center" vertical="center" wrapText="1"/>
    </xf>
    <xf numFmtId="0" fontId="224" fillId="0" borderId="103" xfId="0" applyFont="1" applyBorder="1"/>
    <xf numFmtId="0" fontId="326" fillId="2" borderId="103" xfId="3" applyFont="1" applyFill="1" applyBorder="1" applyAlignment="1">
      <alignment horizontal="center" vertical="center"/>
    </xf>
    <xf numFmtId="0" fontId="179" fillId="2" borderId="0" xfId="2" applyFont="1" applyFill="1" applyBorder="1" applyAlignment="1">
      <alignment horizontal="center" vertical="center"/>
    </xf>
    <xf numFmtId="164" fontId="301" fillId="2" borderId="0" xfId="1" applyNumberFormat="1" applyFont="1" applyFill="1" applyBorder="1" applyAlignment="1">
      <alignment horizontal="center" vertical="center"/>
    </xf>
    <xf numFmtId="180" fontId="100" fillId="2" borderId="0" xfId="2" applyNumberFormat="1" applyFont="1" applyFill="1" applyBorder="1" applyAlignment="1">
      <alignment horizontal="center" vertical="center"/>
    </xf>
    <xf numFmtId="180" fontId="100" fillId="2" borderId="11" xfId="2" applyNumberFormat="1" applyFont="1" applyFill="1" applyBorder="1" applyAlignment="1">
      <alignment horizontal="center" vertical="center"/>
    </xf>
    <xf numFmtId="0" fontId="118" fillId="2" borderId="0" xfId="2" applyFont="1" applyFill="1" applyBorder="1" applyAlignment="1">
      <alignment vertical="center"/>
    </xf>
    <xf numFmtId="0" fontId="3" fillId="2" borderId="11" xfId="2" applyFill="1" applyBorder="1"/>
    <xf numFmtId="0" fontId="82" fillId="2" borderId="19" xfId="2" applyFont="1" applyFill="1" applyBorder="1" applyAlignment="1">
      <alignment vertical="center"/>
    </xf>
    <xf numFmtId="0" fontId="3" fillId="2" borderId="19" xfId="2" applyFill="1" applyBorder="1"/>
    <xf numFmtId="0" fontId="82" fillId="2" borderId="19" xfId="2" applyFont="1" applyFill="1" applyBorder="1" applyAlignment="1">
      <alignment vertical="center" wrapText="1"/>
    </xf>
    <xf numFmtId="0" fontId="3" fillId="2" borderId="32" xfId="2" applyFill="1" applyBorder="1"/>
    <xf numFmtId="0" fontId="18" fillId="2" borderId="0" xfId="2" applyFont="1" applyFill="1" applyBorder="1" applyAlignment="1">
      <alignment vertical="center"/>
    </xf>
    <xf numFmtId="0" fontId="18" fillId="2" borderId="0" xfId="2" applyFont="1" applyFill="1" applyBorder="1"/>
    <xf numFmtId="0" fontId="18" fillId="2" borderId="0" xfId="2" applyFont="1" applyFill="1" applyBorder="1" applyAlignment="1">
      <alignment vertical="center" wrapText="1"/>
    </xf>
    <xf numFmtId="0" fontId="18" fillId="2" borderId="11" xfId="2" applyFont="1" applyFill="1" applyBorder="1"/>
    <xf numFmtId="0" fontId="352" fillId="2" borderId="103" xfId="3" applyFont="1" applyFill="1" applyBorder="1" applyAlignment="1">
      <alignment horizontal="center" vertical="center"/>
    </xf>
    <xf numFmtId="0" fontId="84" fillId="2" borderId="103" xfId="0" applyFont="1" applyFill="1" applyBorder="1" applyAlignment="1"/>
    <xf numFmtId="0" fontId="33" fillId="2" borderId="0" xfId="0" applyFont="1" applyFill="1" applyBorder="1" applyAlignment="1"/>
    <xf numFmtId="0" fontId="33" fillId="2" borderId="0" xfId="0" applyFont="1" applyFill="1" applyBorder="1" applyAlignment="1">
      <alignment horizontal="center"/>
    </xf>
    <xf numFmtId="164" fontId="62" fillId="2" borderId="0" xfId="1" applyNumberFormat="1" applyFont="1" applyFill="1" applyBorder="1" applyAlignment="1">
      <alignment horizontal="center" vertical="center"/>
    </xf>
    <xf numFmtId="0" fontId="76" fillId="2" borderId="103" xfId="0" applyFont="1" applyFill="1" applyBorder="1" applyAlignment="1">
      <alignment horizontal="right"/>
    </xf>
    <xf numFmtId="164" fontId="219" fillId="2" borderId="0" xfId="1" applyNumberFormat="1" applyFont="1" applyFill="1" applyBorder="1" applyAlignment="1">
      <alignment horizontal="left" vertical="center"/>
    </xf>
    <xf numFmtId="0" fontId="76" fillId="2" borderId="0" xfId="0" applyFont="1" applyFill="1" applyBorder="1" applyAlignment="1">
      <alignment horizontal="right"/>
    </xf>
    <xf numFmtId="0" fontId="46" fillId="2" borderId="0" xfId="0" applyFont="1" applyFill="1" applyBorder="1" applyAlignment="1">
      <alignment horizontal="right"/>
    </xf>
    <xf numFmtId="0" fontId="86" fillId="2" borderId="104" xfId="3" applyFont="1" applyFill="1" applyBorder="1" applyAlignment="1">
      <alignment vertical="center"/>
    </xf>
    <xf numFmtId="0" fontId="71" fillId="2" borderId="17" xfId="3" applyFont="1" applyFill="1" applyBorder="1" applyAlignment="1">
      <alignment vertical="center" wrapText="1"/>
    </xf>
    <xf numFmtId="0" fontId="3" fillId="2" borderId="17" xfId="2" applyFill="1" applyBorder="1"/>
    <xf numFmtId="0" fontId="3" fillId="2" borderId="105" xfId="2" applyFill="1" applyBorder="1"/>
    <xf numFmtId="0" fontId="86" fillId="2" borderId="147" xfId="3" applyFont="1" applyFill="1" applyBorder="1" applyAlignment="1">
      <alignment horizontal="left" vertical="center"/>
    </xf>
    <xf numFmtId="0" fontId="76" fillId="2" borderId="88" xfId="0" applyFont="1" applyFill="1" applyBorder="1" applyAlignment="1">
      <alignment wrapText="1"/>
    </xf>
    <xf numFmtId="0" fontId="3" fillId="2" borderId="88" xfId="2" applyFill="1" applyBorder="1"/>
    <xf numFmtId="0" fontId="349" fillId="2" borderId="88" xfId="9" applyFont="1" applyFill="1" applyBorder="1" applyAlignment="1">
      <alignment horizontal="center" vertical="center" wrapText="1"/>
    </xf>
    <xf numFmtId="0" fontId="3" fillId="2" borderId="148" xfId="2" applyFill="1" applyBorder="1"/>
    <xf numFmtId="0" fontId="0" fillId="0" borderId="103" xfId="0" applyBorder="1"/>
    <xf numFmtId="0" fontId="237" fillId="2" borderId="0" xfId="2" applyFont="1" applyFill="1" applyBorder="1" applyAlignment="1">
      <alignment horizontal="center" vertical="center"/>
    </xf>
    <xf numFmtId="176" fontId="237" fillId="2" borderId="0" xfId="2" applyNumberFormat="1" applyFont="1" applyFill="1" applyBorder="1" applyAlignment="1">
      <alignment horizontal="center" vertical="center"/>
    </xf>
    <xf numFmtId="1" fontId="49" fillId="2" borderId="0" xfId="2" applyNumberFormat="1" applyFont="1" applyFill="1" applyBorder="1" applyAlignment="1">
      <alignment horizontal="center" vertical="center"/>
    </xf>
    <xf numFmtId="0" fontId="353" fillId="2" borderId="103" xfId="3" applyFont="1" applyFill="1" applyBorder="1" applyAlignment="1">
      <alignment horizontal="center" vertical="center"/>
    </xf>
    <xf numFmtId="0" fontId="222" fillId="0" borderId="0" xfId="2" applyFont="1" applyBorder="1" applyAlignment="1">
      <alignment vertical="center"/>
    </xf>
    <xf numFmtId="0" fontId="118" fillId="0" borderId="0" xfId="2" applyFont="1" applyBorder="1" applyAlignment="1">
      <alignment vertical="center"/>
    </xf>
    <xf numFmtId="0" fontId="3" fillId="0" borderId="11" xfId="2" applyBorder="1"/>
    <xf numFmtId="0" fontId="173" fillId="3" borderId="0" xfId="2" applyFont="1" applyFill="1" applyBorder="1" applyAlignment="1">
      <alignment horizontal="center" vertical="center"/>
    </xf>
    <xf numFmtId="180" fontId="99" fillId="3" borderId="0" xfId="2" applyNumberFormat="1" applyFont="1" applyFill="1" applyBorder="1" applyAlignment="1">
      <alignment vertical="center"/>
    </xf>
    <xf numFmtId="0" fontId="82" fillId="2" borderId="0" xfId="2" applyFont="1" applyFill="1" applyBorder="1" applyAlignment="1">
      <alignment vertical="center" wrapText="1"/>
    </xf>
    <xf numFmtId="0" fontId="1" fillId="2" borderId="0" xfId="0" applyFont="1" applyFill="1" applyBorder="1"/>
    <xf numFmtId="0" fontId="86" fillId="2" borderId="18" xfId="3" applyFont="1" applyFill="1" applyBorder="1" applyAlignment="1">
      <alignment vertical="center"/>
    </xf>
    <xf numFmtId="0" fontId="71" fillId="2" borderId="19" xfId="3" applyFont="1" applyFill="1" applyBorder="1" applyAlignment="1">
      <alignment vertical="center" wrapText="1"/>
    </xf>
    <xf numFmtId="0" fontId="86" fillId="2" borderId="103" xfId="3" applyFont="1" applyFill="1" applyBorder="1" applyAlignment="1">
      <alignment horizontal="left" vertical="center"/>
    </xf>
    <xf numFmtId="0" fontId="19" fillId="2" borderId="104" xfId="0" applyFont="1" applyFill="1" applyBorder="1" applyAlignment="1">
      <alignment vertical="center"/>
    </xf>
    <xf numFmtId="0" fontId="19" fillId="2" borderId="17" xfId="0" applyFont="1" applyFill="1" applyBorder="1" applyAlignment="1">
      <alignment vertical="center" wrapText="1"/>
    </xf>
    <xf numFmtId="0" fontId="19" fillId="2" borderId="20" xfId="0" applyFont="1" applyFill="1" applyBorder="1" applyAlignment="1">
      <alignment vertical="center" wrapText="1"/>
    </xf>
    <xf numFmtId="0" fontId="19" fillId="2" borderId="21" xfId="0" applyFont="1" applyFill="1" applyBorder="1" applyAlignment="1">
      <alignment vertical="center" wrapText="1"/>
    </xf>
    <xf numFmtId="0" fontId="3" fillId="2" borderId="22" xfId="2" applyFill="1" applyBorder="1"/>
    <xf numFmtId="0" fontId="19" fillId="2" borderId="0" xfId="0" applyFont="1" applyFill="1" applyBorder="1" applyAlignment="1">
      <alignment vertical="center" wrapText="1"/>
    </xf>
    <xf numFmtId="176" fontId="237" fillId="2" borderId="0" xfId="1" applyNumberFormat="1" applyFont="1" applyFill="1" applyBorder="1" applyAlignment="1">
      <alignment vertical="center"/>
    </xf>
    <xf numFmtId="1" fontId="49" fillId="2" borderId="0" xfId="2" applyNumberFormat="1" applyFont="1" applyFill="1" applyBorder="1" applyAlignment="1">
      <alignment vertical="center"/>
    </xf>
    <xf numFmtId="167" fontId="88" fillId="2" borderId="0" xfId="2" applyNumberFormat="1" applyFont="1" applyFill="1" applyBorder="1" applyAlignment="1">
      <alignment vertical="center"/>
    </xf>
    <xf numFmtId="167" fontId="90" fillId="2" borderId="0" xfId="2" applyNumberFormat="1" applyFont="1" applyFill="1" applyBorder="1" applyAlignment="1">
      <alignment vertical="center"/>
    </xf>
    <xf numFmtId="0" fontId="357" fillId="2" borderId="103" xfId="2" applyFont="1" applyFill="1" applyBorder="1" applyAlignment="1">
      <alignment horizontal="center" vertical="center" wrapText="1"/>
    </xf>
    <xf numFmtId="0" fontId="357" fillId="2" borderId="0" xfId="2" applyFont="1" applyFill="1" applyBorder="1" applyAlignment="1">
      <alignment horizontal="center" vertical="center" wrapText="1"/>
    </xf>
    <xf numFmtId="0" fontId="357" fillId="2" borderId="11" xfId="2" applyFont="1" applyFill="1" applyBorder="1" applyAlignment="1">
      <alignment horizontal="center" vertical="center" wrapText="1"/>
    </xf>
    <xf numFmtId="176" fontId="80" fillId="44" borderId="0" xfId="2" applyNumberFormat="1" applyFont="1" applyFill="1" applyBorder="1" applyAlignment="1">
      <alignment vertical="center"/>
    </xf>
    <xf numFmtId="0" fontId="75" fillId="2" borderId="0" xfId="2" applyFont="1" applyFill="1" applyBorder="1" applyAlignment="1">
      <alignment vertical="center" wrapText="1"/>
    </xf>
    <xf numFmtId="0" fontId="222" fillId="2" borderId="103" xfId="2" applyFont="1" applyFill="1" applyBorder="1" applyAlignment="1">
      <alignment horizontal="center" vertical="center"/>
    </xf>
    <xf numFmtId="0" fontId="222" fillId="2" borderId="0" xfId="2" applyFont="1" applyFill="1" applyBorder="1" applyAlignment="1">
      <alignment horizontal="center" vertical="center"/>
    </xf>
    <xf numFmtId="0" fontId="359" fillId="2" borderId="103" xfId="2" applyFont="1" applyFill="1" applyBorder="1" applyAlignment="1">
      <alignment vertical="center"/>
    </xf>
    <xf numFmtId="0" fontId="313" fillId="2" borderId="0" xfId="2" applyFont="1" applyFill="1" applyBorder="1" applyAlignment="1">
      <alignment vertical="center"/>
    </xf>
    <xf numFmtId="0" fontId="26" fillId="6" borderId="103" xfId="3" applyFont="1" applyFill="1" applyBorder="1" applyAlignment="1">
      <alignment horizontal="center" vertical="center"/>
    </xf>
    <xf numFmtId="0" fontId="42" fillId="2" borderId="0" xfId="2" applyFont="1" applyFill="1" applyBorder="1"/>
    <xf numFmtId="0" fontId="42" fillId="2" borderId="11" xfId="2" applyFont="1" applyFill="1" applyBorder="1"/>
    <xf numFmtId="0" fontId="15" fillId="2" borderId="0" xfId="2" applyFont="1" applyFill="1" applyBorder="1" applyAlignment="1">
      <alignment vertical="center" wrapText="1"/>
    </xf>
    <xf numFmtId="0" fontId="359" fillId="2" borderId="103" xfId="2" applyNumberFormat="1" applyFont="1" applyFill="1" applyBorder="1" applyAlignment="1">
      <alignment horizontal="left" vertical="center" wrapText="1"/>
    </xf>
    <xf numFmtId="0" fontId="359" fillId="2" borderId="0" xfId="2" applyNumberFormat="1" applyFont="1" applyFill="1" applyBorder="1" applyAlignment="1">
      <alignment horizontal="left" vertical="center" wrapText="1"/>
    </xf>
    <xf numFmtId="0" fontId="359" fillId="2" borderId="11" xfId="2" applyNumberFormat="1" applyFont="1" applyFill="1" applyBorder="1" applyAlignment="1">
      <alignment horizontal="left" vertical="center" wrapText="1"/>
    </xf>
    <xf numFmtId="0" fontId="54" fillId="2" borderId="103" xfId="2" applyFont="1" applyFill="1" applyBorder="1" applyAlignment="1"/>
    <xf numFmtId="0" fontId="54" fillId="2" borderId="0" xfId="2" applyFont="1" applyFill="1" applyBorder="1" applyAlignment="1"/>
    <xf numFmtId="0" fontId="3" fillId="3" borderId="0" xfId="2" applyFill="1" applyBorder="1" applyAlignment="1"/>
    <xf numFmtId="0" fontId="69" fillId="6" borderId="0" xfId="2" applyFont="1" applyFill="1" applyBorder="1" applyAlignment="1">
      <alignment vertical="center"/>
    </xf>
    <xf numFmtId="0" fontId="69" fillId="31" borderId="0" xfId="2" applyFont="1" applyFill="1" applyBorder="1" applyAlignment="1">
      <alignment vertical="center"/>
    </xf>
    <xf numFmtId="164" fontId="363" fillId="3" borderId="0" xfId="1" applyNumberFormat="1" applyFont="1" applyFill="1" applyBorder="1" applyAlignment="1">
      <alignment horizontal="center" vertical="center"/>
    </xf>
    <xf numFmtId="164" fontId="99" fillId="3" borderId="0" xfId="2" applyNumberFormat="1" applyFont="1" applyFill="1" applyBorder="1" applyAlignment="1">
      <alignment horizontal="center" vertical="center"/>
    </xf>
    <xf numFmtId="0" fontId="3" fillId="3" borderId="0" xfId="2" applyFont="1" applyFill="1" applyBorder="1" applyAlignment="1">
      <alignment horizontal="center"/>
    </xf>
    <xf numFmtId="165" fontId="99" fillId="3" borderId="0" xfId="1" applyNumberFormat="1" applyFont="1" applyFill="1" applyBorder="1" applyAlignment="1" applyProtection="1">
      <alignment horizontal="center" vertical="center"/>
      <protection locked="0"/>
    </xf>
    <xf numFmtId="0" fontId="27" fillId="6" borderId="18" xfId="3" applyFont="1" applyFill="1" applyBorder="1" applyAlignment="1">
      <alignment horizontal="center" vertical="center"/>
    </xf>
    <xf numFmtId="0" fontId="27" fillId="6" borderId="19" xfId="3" applyFont="1" applyFill="1" applyBorder="1" applyAlignment="1">
      <alignment horizontal="center" vertical="center"/>
    </xf>
    <xf numFmtId="0" fontId="365" fillId="2" borderId="19" xfId="2" applyFont="1" applyFill="1" applyBorder="1"/>
    <xf numFmtId="167" fontId="366" fillId="2" borderId="19" xfId="2" applyNumberFormat="1" applyFont="1" applyFill="1" applyBorder="1" applyAlignment="1">
      <alignment horizontal="center" vertical="center"/>
    </xf>
    <xf numFmtId="180" fontId="367" fillId="2" borderId="19" xfId="2" applyNumberFormat="1" applyFont="1" applyFill="1" applyBorder="1" applyAlignment="1">
      <alignment horizontal="center" vertical="center"/>
    </xf>
    <xf numFmtId="167" fontId="366" fillId="2" borderId="32" xfId="2" applyNumberFormat="1" applyFont="1" applyFill="1" applyBorder="1" applyAlignment="1">
      <alignment horizontal="center" vertical="center"/>
    </xf>
    <xf numFmtId="0" fontId="52" fillId="3" borderId="103" xfId="2" applyFont="1" applyFill="1" applyBorder="1"/>
    <xf numFmtId="180" fontId="99" fillId="3" borderId="0" xfId="2" applyNumberFormat="1" applyFont="1" applyFill="1" applyBorder="1" applyAlignment="1">
      <alignment horizontal="center" vertical="center"/>
    </xf>
    <xf numFmtId="167" fontId="88" fillId="3" borderId="11" xfId="2" applyNumberFormat="1" applyFont="1" applyFill="1" applyBorder="1" applyAlignment="1">
      <alignment horizontal="center" vertical="center"/>
    </xf>
    <xf numFmtId="0" fontId="172" fillId="2" borderId="103" xfId="3" applyFont="1" applyFill="1" applyBorder="1" applyAlignment="1">
      <alignment horizontal="center" vertical="center"/>
    </xf>
    <xf numFmtId="0" fontId="51" fillId="2" borderId="0" xfId="3" applyFont="1" applyFill="1" applyBorder="1" applyAlignment="1">
      <alignment horizontal="left" vertical="center"/>
    </xf>
    <xf numFmtId="167" fontId="88" fillId="2" borderId="11" xfId="2" applyNumberFormat="1" applyFont="1" applyFill="1" applyBorder="1" applyAlignment="1">
      <alignment horizontal="center" vertical="center"/>
    </xf>
    <xf numFmtId="0" fontId="51" fillId="2" borderId="104" xfId="3" applyFont="1" applyFill="1" applyBorder="1" applyAlignment="1">
      <alignment vertical="center"/>
    </xf>
    <xf numFmtId="0" fontId="71" fillId="2" borderId="17" xfId="3" applyFont="1" applyFill="1" applyBorder="1" applyAlignment="1">
      <alignment vertical="center"/>
    </xf>
    <xf numFmtId="0" fontId="19" fillId="2" borderId="17" xfId="0" applyFont="1" applyFill="1" applyBorder="1" applyAlignment="1">
      <alignment horizontal="center" vertical="center" wrapText="1"/>
    </xf>
    <xf numFmtId="0" fontId="19" fillId="2" borderId="105" xfId="0" applyFont="1" applyFill="1" applyBorder="1" applyAlignment="1">
      <alignment horizontal="center" vertical="center" wrapText="1"/>
    </xf>
    <xf numFmtId="0" fontId="51" fillId="2" borderId="103" xfId="3" applyFont="1" applyFill="1" applyBorder="1" applyAlignment="1">
      <alignment horizontal="left" vertical="center"/>
    </xf>
    <xf numFmtId="0" fontId="226" fillId="2" borderId="103" xfId="2" applyFont="1" applyFill="1" applyBorder="1" applyAlignment="1">
      <alignment vertical="center"/>
    </xf>
    <xf numFmtId="0" fontId="226" fillId="2" borderId="0" xfId="2" applyFont="1" applyFill="1" applyBorder="1" applyAlignment="1">
      <alignment vertical="center"/>
    </xf>
    <xf numFmtId="0" fontId="42" fillId="2" borderId="0" xfId="2" applyFont="1" applyFill="1" applyBorder="1" applyAlignment="1"/>
    <xf numFmtId="0" fontId="1" fillId="2" borderId="11" xfId="0" applyFont="1" applyFill="1" applyBorder="1"/>
    <xf numFmtId="0" fontId="279" fillId="2" borderId="103" xfId="2" applyFont="1" applyFill="1" applyBorder="1" applyAlignment="1">
      <alignment vertical="center"/>
    </xf>
    <xf numFmtId="0" fontId="279" fillId="2" borderId="0" xfId="2" applyFont="1" applyFill="1" applyBorder="1" applyAlignment="1">
      <alignment vertical="center"/>
    </xf>
    <xf numFmtId="0" fontId="368" fillId="2" borderId="103" xfId="2" applyNumberFormat="1" applyFont="1" applyFill="1" applyBorder="1" applyAlignment="1">
      <alignment vertical="center"/>
    </xf>
    <xf numFmtId="0" fontId="368" fillId="2" borderId="0" xfId="2" applyNumberFormat="1" applyFont="1" applyFill="1" applyBorder="1" applyAlignment="1">
      <alignment vertical="center"/>
    </xf>
    <xf numFmtId="0" fontId="52" fillId="2" borderId="103" xfId="2" applyFont="1" applyFill="1" applyBorder="1" applyAlignment="1">
      <alignment vertical="center"/>
    </xf>
    <xf numFmtId="0" fontId="42" fillId="2" borderId="0" xfId="2" applyFont="1" applyFill="1" applyBorder="1" applyAlignment="1">
      <alignment vertical="center"/>
    </xf>
    <xf numFmtId="0" fontId="369" fillId="2" borderId="0" xfId="9" applyFont="1" applyFill="1" applyBorder="1" applyAlignment="1">
      <alignment vertical="center"/>
    </xf>
    <xf numFmtId="0" fontId="51" fillId="2" borderId="103" xfId="3" applyFont="1" applyFill="1" applyBorder="1" applyAlignment="1">
      <alignment vertical="center"/>
    </xf>
    <xf numFmtId="0" fontId="51" fillId="2" borderId="0" xfId="3" applyFont="1" applyFill="1" applyBorder="1" applyAlignment="1">
      <alignment vertical="center"/>
    </xf>
    <xf numFmtId="0" fontId="1" fillId="2" borderId="20" xfId="0" applyFont="1" applyFill="1" applyBorder="1" applyAlignment="1">
      <alignment vertical="center"/>
    </xf>
    <xf numFmtId="0" fontId="1" fillId="2" borderId="21" xfId="0" applyFont="1" applyFill="1" applyBorder="1" applyAlignment="1">
      <alignment vertical="center"/>
    </xf>
    <xf numFmtId="0" fontId="42" fillId="2" borderId="21" xfId="2" applyFont="1" applyFill="1" applyBorder="1" applyAlignment="1"/>
    <xf numFmtId="0" fontId="42" fillId="2" borderId="22" xfId="2" applyFont="1" applyFill="1" applyBorder="1" applyAlignment="1"/>
    <xf numFmtId="0" fontId="36" fillId="0" borderId="0" xfId="1" applyFont="1" applyFill="1" applyBorder="1" applyAlignment="1">
      <alignment vertical="center"/>
    </xf>
    <xf numFmtId="1" fontId="370" fillId="65" borderId="0" xfId="3" applyNumberFormat="1" applyFont="1" applyFill="1" applyBorder="1" applyAlignment="1" applyProtection="1">
      <alignment horizontal="center" vertical="center"/>
      <protection locked="0"/>
    </xf>
    <xf numFmtId="0" fontId="237" fillId="2" borderId="0" xfId="3" applyFont="1" applyFill="1" applyBorder="1" applyAlignment="1">
      <alignment vertical="center"/>
    </xf>
    <xf numFmtId="0" fontId="184" fillId="2" borderId="0" xfId="1" applyFont="1" applyFill="1" applyBorder="1" applyAlignment="1">
      <alignment horizontal="center" vertical="center"/>
    </xf>
    <xf numFmtId="0" fontId="374" fillId="57" borderId="0" xfId="1" applyFont="1" applyFill="1" applyBorder="1" applyAlignment="1">
      <alignment horizontal="center" vertical="center"/>
    </xf>
    <xf numFmtId="0" fontId="54" fillId="2" borderId="198" xfId="2" applyFont="1" applyFill="1" applyBorder="1"/>
    <xf numFmtId="0" fontId="49" fillId="2" borderId="0" xfId="2" applyFont="1" applyFill="1" applyAlignment="1">
      <alignment horizontal="right" vertical="center"/>
    </xf>
    <xf numFmtId="0" fontId="3" fillId="2" borderId="198" xfId="2" applyFill="1" applyBorder="1"/>
    <xf numFmtId="0" fontId="39" fillId="2" borderId="0" xfId="2" applyFont="1" applyFill="1" applyBorder="1"/>
    <xf numFmtId="0" fontId="39" fillId="2" borderId="0" xfId="2" applyFont="1" applyFill="1"/>
    <xf numFmtId="0" fontId="80" fillId="2" borderId="0" xfId="1" applyFont="1" applyFill="1" applyBorder="1" applyAlignment="1">
      <alignment horizontal="right" vertical="center"/>
    </xf>
    <xf numFmtId="0" fontId="270" fillId="2" borderId="0" xfId="1" applyFont="1" applyFill="1" applyBorder="1" applyAlignment="1">
      <alignment horizontal="left" vertical="center"/>
    </xf>
    <xf numFmtId="0" fontId="73" fillId="2" borderId="0" xfId="1" applyFont="1" applyFill="1" applyBorder="1" applyAlignment="1">
      <alignment horizontal="right" vertical="center"/>
    </xf>
    <xf numFmtId="0" fontId="378" fillId="5" borderId="0" xfId="2" applyFont="1" applyFill="1" applyBorder="1" applyAlignment="1">
      <alignment horizontal="center"/>
    </xf>
    <xf numFmtId="2" fontId="378" fillId="5" borderId="0" xfId="2" applyNumberFormat="1" applyFont="1" applyFill="1" applyBorder="1" applyAlignment="1">
      <alignment horizontal="center" vertical="center"/>
    </xf>
    <xf numFmtId="0" fontId="56" fillId="2" borderId="0" xfId="1" applyNumberFormat="1" applyFont="1" applyFill="1" applyBorder="1" applyAlignment="1">
      <alignment horizontal="right" vertical="center"/>
    </xf>
    <xf numFmtId="0" fontId="382" fillId="2" borderId="0" xfId="2" applyFont="1" applyFill="1" applyBorder="1"/>
    <xf numFmtId="2" fontId="270" fillId="11" borderId="0" xfId="3" applyNumberFormat="1" applyFont="1" applyFill="1" applyBorder="1" applyAlignment="1" applyProtection="1">
      <alignment horizontal="right" vertical="center"/>
      <protection locked="0"/>
    </xf>
    <xf numFmtId="2" fontId="270" fillId="11" borderId="0" xfId="3" applyNumberFormat="1" applyFont="1" applyFill="1" applyBorder="1" applyAlignment="1" applyProtection="1">
      <alignment horizontal="left" vertical="center"/>
      <protection locked="0"/>
    </xf>
    <xf numFmtId="0" fontId="382" fillId="2" borderId="0" xfId="2" applyFont="1" applyFill="1"/>
    <xf numFmtId="165" fontId="49" fillId="2" borderId="0" xfId="2" applyNumberFormat="1" applyFont="1" applyFill="1" applyBorder="1" applyAlignment="1">
      <alignment horizontal="center" vertical="center"/>
    </xf>
    <xf numFmtId="0" fontId="385" fillId="2" borderId="0" xfId="2" applyFont="1" applyFill="1" applyBorder="1" applyAlignment="1">
      <alignment horizontal="right"/>
    </xf>
    <xf numFmtId="0" fontId="100" fillId="2" borderId="0" xfId="2" applyFont="1" applyFill="1" applyBorder="1" applyAlignment="1">
      <alignment horizontal="right"/>
    </xf>
    <xf numFmtId="0" fontId="385" fillId="2" borderId="0" xfId="2" applyFont="1" applyFill="1" applyBorder="1" applyAlignment="1">
      <alignment horizontal="left"/>
    </xf>
    <xf numFmtId="0" fontId="43" fillId="2" borderId="0" xfId="2" applyFont="1" applyFill="1"/>
    <xf numFmtId="0" fontId="3" fillId="59" borderId="0" xfId="2" applyFill="1"/>
    <xf numFmtId="0" fontId="30" fillId="2" borderId="0" xfId="1" applyFont="1" applyFill="1" applyAlignment="1">
      <alignment vertical="center"/>
    </xf>
    <xf numFmtId="0" fontId="389" fillId="46" borderId="0" xfId="2" applyFont="1" applyFill="1" applyBorder="1" applyAlignment="1">
      <alignment vertical="center"/>
    </xf>
    <xf numFmtId="0" fontId="390" fillId="2" borderId="199" xfId="9" applyFont="1" applyFill="1" applyBorder="1" applyAlignment="1">
      <alignment vertical="center"/>
    </xf>
    <xf numFmtId="0" fontId="125" fillId="2" borderId="0" xfId="2" applyFont="1" applyFill="1" applyBorder="1"/>
    <xf numFmtId="0" fontId="125" fillId="2" borderId="0" xfId="2" applyFont="1" applyFill="1"/>
    <xf numFmtId="0" fontId="306" fillId="2" borderId="198" xfId="1" applyFont="1" applyFill="1" applyBorder="1" applyAlignment="1">
      <alignment horizontal="right" vertical="center"/>
    </xf>
    <xf numFmtId="0" fontId="391" fillId="2" borderId="0" xfId="2" applyFont="1" applyFill="1" applyBorder="1" applyAlignment="1">
      <alignment horizontal="left" vertical="center"/>
    </xf>
    <xf numFmtId="0" fontId="39" fillId="0" borderId="0" xfId="2" applyFont="1" applyBorder="1"/>
    <xf numFmtId="0" fontId="378" fillId="2" borderId="0" xfId="2" applyFont="1" applyFill="1" applyBorder="1" applyAlignment="1">
      <alignment vertical="top"/>
    </xf>
    <xf numFmtId="0" fontId="376" fillId="2" borderId="198" xfId="1" applyFont="1" applyFill="1" applyBorder="1" applyAlignment="1">
      <alignment horizontal="right" vertical="center"/>
    </xf>
    <xf numFmtId="0" fontId="39" fillId="2" borderId="0" xfId="2" applyFont="1" applyFill="1" applyBorder="1" applyAlignment="1">
      <alignment vertical="center"/>
    </xf>
    <xf numFmtId="0" fontId="48" fillId="2" borderId="0" xfId="2" applyFont="1" applyFill="1" applyBorder="1" applyAlignment="1">
      <alignment horizontal="right" vertical="center"/>
    </xf>
    <xf numFmtId="0" fontId="246" fillId="57" borderId="0" xfId="1" applyFont="1" applyFill="1" applyBorder="1" applyAlignment="1">
      <alignment horizontal="center" vertical="center"/>
    </xf>
    <xf numFmtId="0" fontId="392" fillId="2" borderId="198" xfId="3" applyFont="1" applyFill="1" applyBorder="1" applyAlignment="1">
      <alignment horizontal="right" vertical="center"/>
    </xf>
    <xf numFmtId="0" fontId="49" fillId="2" borderId="0" xfId="2" applyFont="1" applyFill="1" applyBorder="1" applyAlignment="1">
      <alignment horizontal="left" vertical="center"/>
    </xf>
    <xf numFmtId="0" fontId="172" fillId="2" borderId="0" xfId="3" applyFont="1" applyFill="1" applyBorder="1" applyAlignment="1">
      <alignment vertical="center"/>
    </xf>
    <xf numFmtId="0" fontId="39" fillId="2" borderId="198" xfId="2" applyFont="1" applyFill="1" applyBorder="1"/>
    <xf numFmtId="0" fontId="100" fillId="2" borderId="0" xfId="2" applyFont="1" applyFill="1" applyAlignment="1">
      <alignment vertical="top"/>
    </xf>
    <xf numFmtId="0" fontId="39" fillId="2" borderId="198" xfId="1" applyNumberFormat="1" applyFont="1" applyFill="1" applyBorder="1" applyAlignment="1">
      <alignment horizontal="left" vertical="center"/>
    </xf>
    <xf numFmtId="0" fontId="49" fillId="2" borderId="0" xfId="3" applyNumberFormat="1" applyFont="1" applyFill="1" applyBorder="1" applyAlignment="1">
      <alignment horizontal="center" vertical="center"/>
    </xf>
    <xf numFmtId="0" fontId="378" fillId="2" borderId="0" xfId="3" applyNumberFormat="1" applyFont="1" applyFill="1" applyBorder="1" applyAlignment="1">
      <alignment horizontal="center" vertical="center"/>
    </xf>
    <xf numFmtId="0" fontId="378" fillId="11" borderId="0" xfId="3" applyNumberFormat="1" applyFont="1" applyFill="1" applyBorder="1" applyAlignment="1" applyProtection="1">
      <alignment horizontal="center" vertical="center"/>
      <protection locked="0"/>
    </xf>
    <xf numFmtId="0" fontId="15" fillId="2" borderId="0" xfId="3" applyNumberFormat="1" applyFont="1" applyFill="1" applyAlignment="1">
      <alignment horizontal="center" vertical="center"/>
    </xf>
    <xf numFmtId="0" fontId="16" fillId="2" borderId="0" xfId="3" applyNumberFormat="1" applyFont="1" applyFill="1" applyAlignment="1">
      <alignment horizontal="center" vertical="center"/>
    </xf>
    <xf numFmtId="0" fontId="15" fillId="11" borderId="0" xfId="3" applyNumberFormat="1" applyFont="1" applyFill="1" applyBorder="1" applyAlignment="1" applyProtection="1">
      <alignment horizontal="center" vertical="center"/>
      <protection locked="0"/>
    </xf>
    <xf numFmtId="0" fontId="36" fillId="2" borderId="201" xfId="1" applyNumberFormat="1" applyFont="1" applyFill="1" applyBorder="1" applyAlignment="1">
      <alignment horizontal="center" vertical="center"/>
    </xf>
    <xf numFmtId="0" fontId="16" fillId="2" borderId="202" xfId="3" applyNumberFormat="1" applyFont="1" applyFill="1" applyBorder="1" applyAlignment="1">
      <alignment horizontal="center" vertical="center"/>
    </xf>
    <xf numFmtId="0" fontId="15" fillId="2" borderId="202" xfId="3" applyNumberFormat="1" applyFont="1" applyFill="1" applyBorder="1" applyAlignment="1">
      <alignment horizontal="center" vertical="center"/>
    </xf>
    <xf numFmtId="0" fontId="15" fillId="11" borderId="202" xfId="3" applyNumberFormat="1" applyFont="1" applyFill="1" applyBorder="1" applyAlignment="1" applyProtection="1">
      <alignment horizontal="center" vertical="center"/>
      <protection locked="0"/>
    </xf>
    <xf numFmtId="0" fontId="15" fillId="11" borderId="200" xfId="3" applyNumberFormat="1" applyFont="1" applyFill="1" applyBorder="1" applyAlignment="1" applyProtection="1">
      <alignment horizontal="center" vertical="center"/>
      <protection locked="0"/>
    </xf>
    <xf numFmtId="0" fontId="237" fillId="2" borderId="12" xfId="2" applyFont="1" applyFill="1" applyBorder="1" applyAlignment="1">
      <alignment horizontal="center" vertical="center"/>
    </xf>
    <xf numFmtId="181" fontId="49" fillId="2" borderId="0" xfId="2" applyNumberFormat="1" applyFont="1" applyFill="1" applyBorder="1" applyAlignment="1">
      <alignment horizontal="center" vertical="center"/>
    </xf>
    <xf numFmtId="177" fontId="386" fillId="2" borderId="0" xfId="2" applyNumberFormat="1" applyFont="1" applyFill="1" applyBorder="1" applyAlignment="1">
      <alignment horizontal="center" vertical="center"/>
    </xf>
    <xf numFmtId="164" fontId="18" fillId="2" borderId="11" xfId="2" applyNumberFormat="1" applyFont="1" applyFill="1" applyBorder="1" applyAlignment="1">
      <alignment horizontal="center" vertical="center"/>
    </xf>
    <xf numFmtId="0" fontId="324" fillId="2" borderId="0" xfId="2" applyFont="1" applyFill="1" applyAlignment="1">
      <alignment vertical="center"/>
    </xf>
    <xf numFmtId="0" fontId="357" fillId="2" borderId="12" xfId="2" applyFont="1" applyFill="1" applyBorder="1" applyAlignment="1">
      <alignment horizontal="center" vertical="center" wrapText="1"/>
    </xf>
    <xf numFmtId="0" fontId="186" fillId="2" borderId="12" xfId="2" applyFont="1" applyFill="1" applyBorder="1" applyAlignment="1">
      <alignment horizontal="center" vertical="center" wrapText="1"/>
    </xf>
    <xf numFmtId="0" fontId="186" fillId="2" borderId="0" xfId="2" applyFont="1" applyFill="1" applyBorder="1" applyAlignment="1">
      <alignment horizontal="center" vertical="center" wrapText="1"/>
    </xf>
    <xf numFmtId="0" fontId="186" fillId="2" borderId="11" xfId="2" applyFont="1" applyFill="1" applyBorder="1" applyAlignment="1">
      <alignment horizontal="center" vertical="center" wrapText="1"/>
    </xf>
    <xf numFmtId="1" fontId="48" fillId="16" borderId="0" xfId="2" applyNumberFormat="1" applyFont="1" applyFill="1" applyBorder="1" applyAlignment="1">
      <alignment horizontal="center" vertical="center"/>
    </xf>
    <xf numFmtId="0" fontId="3" fillId="2" borderId="12" xfId="2" applyFill="1" applyBorder="1"/>
    <xf numFmtId="165" fontId="72" fillId="2" borderId="0" xfId="1" applyNumberFormat="1" applyFont="1" applyFill="1" applyBorder="1" applyAlignment="1" applyProtection="1">
      <alignment vertical="center"/>
      <protection locked="0"/>
    </xf>
    <xf numFmtId="165" fontId="52" fillId="2" borderId="0" xfId="2" applyNumberFormat="1" applyFont="1" applyFill="1" applyBorder="1" applyAlignment="1">
      <alignment horizontal="center" vertical="center"/>
    </xf>
    <xf numFmtId="165" fontId="52" fillId="2" borderId="11" xfId="2" applyNumberFormat="1" applyFont="1" applyFill="1" applyBorder="1" applyAlignment="1">
      <alignment horizontal="center" vertical="center"/>
    </xf>
    <xf numFmtId="0" fontId="336" fillId="16" borderId="12" xfId="3" applyFont="1" applyFill="1" applyBorder="1" applyAlignment="1">
      <alignment horizontal="center" vertical="center"/>
    </xf>
    <xf numFmtId="0" fontId="63" fillId="16" borderId="0" xfId="2" applyFont="1" applyFill="1" applyBorder="1" applyAlignment="1">
      <alignment vertical="center"/>
    </xf>
    <xf numFmtId="0" fontId="54" fillId="2" borderId="0" xfId="1" applyFont="1" applyFill="1" applyBorder="1" applyAlignment="1">
      <alignment vertical="center"/>
    </xf>
    <xf numFmtId="0" fontId="3" fillId="16" borderId="12" xfId="2" applyFill="1" applyBorder="1"/>
    <xf numFmtId="0" fontId="3" fillId="16" borderId="12" xfId="2" applyFill="1" applyBorder="1" applyAlignment="1">
      <alignment vertical="center"/>
    </xf>
    <xf numFmtId="0" fontId="3" fillId="16" borderId="0" xfId="2" applyFill="1" applyBorder="1" applyAlignment="1">
      <alignment vertical="center"/>
    </xf>
    <xf numFmtId="0" fontId="3" fillId="16" borderId="0" xfId="2" applyFill="1" applyBorder="1"/>
    <xf numFmtId="0" fontId="3" fillId="16" borderId="11" xfId="2" applyFill="1" applyBorder="1"/>
    <xf numFmtId="0" fontId="326" fillId="2" borderId="12" xfId="3" applyFont="1" applyFill="1" applyBorder="1" applyAlignment="1">
      <alignment vertical="center"/>
    </xf>
    <xf numFmtId="0" fontId="226" fillId="2" borderId="0" xfId="2" applyFont="1" applyFill="1" applyBorder="1" applyAlignment="1">
      <alignment vertical="center" wrapText="1"/>
    </xf>
    <xf numFmtId="0" fontId="226" fillId="2" borderId="11" xfId="2" applyFont="1" applyFill="1" applyBorder="1" applyAlignment="1">
      <alignment vertical="center" wrapText="1"/>
    </xf>
    <xf numFmtId="0" fontId="52" fillId="2" borderId="12" xfId="2" applyFont="1" applyFill="1" applyBorder="1" applyAlignment="1">
      <alignment vertical="center"/>
    </xf>
    <xf numFmtId="0" fontId="3" fillId="2" borderId="0" xfId="2" applyFill="1" applyBorder="1" applyAlignment="1">
      <alignment vertical="center"/>
    </xf>
    <xf numFmtId="0" fontId="395" fillId="2" borderId="0" xfId="9" applyFont="1" applyFill="1" applyBorder="1" applyAlignment="1">
      <alignment vertical="center"/>
    </xf>
    <xf numFmtId="2" fontId="4" fillId="0" borderId="8" xfId="1" applyNumberFormat="1" applyFont="1" applyFill="1" applyBorder="1" applyAlignment="1" applyProtection="1">
      <alignment horizontal="center" vertical="center"/>
      <protection locked="0"/>
    </xf>
    <xf numFmtId="2" fontId="4" fillId="0" borderId="9" xfId="1" applyNumberFormat="1" applyFont="1" applyFill="1" applyBorder="1" applyAlignment="1" applyProtection="1">
      <alignment horizontal="center" vertical="center"/>
      <protection locked="0"/>
    </xf>
    <xf numFmtId="2" fontId="225" fillId="4" borderId="9" xfId="1" applyNumberFormat="1" applyFont="1" applyFill="1" applyBorder="1" applyAlignment="1" applyProtection="1">
      <alignment horizontal="center" vertical="center"/>
      <protection locked="0"/>
    </xf>
    <xf numFmtId="2" fontId="225" fillId="4" borderId="10" xfId="1" applyNumberFormat="1" applyFont="1" applyFill="1" applyBorder="1" applyAlignment="1" applyProtection="1">
      <alignment horizontal="center" vertical="center"/>
      <protection locked="0"/>
    </xf>
    <xf numFmtId="0" fontId="309" fillId="0" borderId="0" xfId="2" applyFont="1" applyAlignment="1">
      <alignment vertical="center"/>
    </xf>
    <xf numFmtId="0" fontId="311" fillId="2" borderId="12" xfId="2" applyFont="1" applyFill="1" applyBorder="1" applyAlignment="1">
      <alignment vertical="center"/>
    </xf>
    <xf numFmtId="0" fontId="311" fillId="2" borderId="0" xfId="2" applyFont="1" applyFill="1" applyBorder="1" applyAlignment="1">
      <alignment vertical="center" wrapText="1"/>
    </xf>
    <xf numFmtId="0" fontId="311" fillId="2" borderId="11" xfId="2" applyFont="1" applyFill="1" applyBorder="1" applyAlignment="1">
      <alignment vertical="center" wrapText="1"/>
    </xf>
    <xf numFmtId="0" fontId="402" fillId="2" borderId="12" xfId="3" applyFont="1" applyFill="1" applyBorder="1" applyAlignment="1">
      <alignment horizontal="center" vertical="center"/>
    </xf>
    <xf numFmtId="0" fontId="403" fillId="2" borderId="0" xfId="2" applyFont="1" applyFill="1" applyBorder="1" applyAlignment="1">
      <alignment vertical="center"/>
    </xf>
    <xf numFmtId="0" fontId="38" fillId="3" borderId="0" xfId="1" applyNumberFormat="1" applyFont="1" applyFill="1" applyBorder="1" applyAlignment="1" applyProtection="1">
      <alignment horizontal="center" vertical="center"/>
      <protection locked="0"/>
    </xf>
    <xf numFmtId="0" fontId="403" fillId="2" borderId="11" xfId="2" applyFont="1" applyFill="1" applyBorder="1" applyAlignment="1">
      <alignment vertical="center"/>
    </xf>
    <xf numFmtId="0" fontId="402" fillId="2" borderId="116" xfId="3" applyFont="1" applyFill="1" applyBorder="1" applyAlignment="1">
      <alignment horizontal="center" vertical="center"/>
    </xf>
    <xf numFmtId="165" fontId="90" fillId="44" borderId="158" xfId="2" applyNumberFormat="1" applyFont="1" applyFill="1" applyBorder="1" applyAlignment="1">
      <alignment vertical="center"/>
    </xf>
    <xf numFmtId="0" fontId="54" fillId="2" borderId="12" xfId="1" applyFont="1" applyFill="1" applyBorder="1" applyAlignment="1">
      <alignment vertical="top"/>
    </xf>
    <xf numFmtId="0" fontId="54" fillId="2" borderId="0" xfId="1" applyFont="1" applyFill="1" applyBorder="1" applyAlignment="1">
      <alignment vertical="top"/>
    </xf>
    <xf numFmtId="0" fontId="289" fillId="60" borderId="0" xfId="2" applyFont="1" applyFill="1" applyBorder="1" applyAlignment="1">
      <alignment vertical="center"/>
    </xf>
    <xf numFmtId="164" fontId="289" fillId="60" borderId="0" xfId="2" applyNumberFormat="1" applyFont="1" applyFill="1" applyBorder="1" applyAlignment="1">
      <alignment horizontal="center" vertical="center"/>
    </xf>
    <xf numFmtId="0" fontId="61" fillId="2" borderId="0" xfId="2" applyFont="1" applyFill="1" applyBorder="1" applyAlignment="1">
      <alignment vertical="center"/>
    </xf>
    <xf numFmtId="0" fontId="75" fillId="2" borderId="0" xfId="2" applyFont="1" applyFill="1" applyBorder="1" applyAlignment="1">
      <alignment vertical="center"/>
    </xf>
    <xf numFmtId="0" fontId="404" fillId="2" borderId="0" xfId="3" applyFont="1" applyFill="1" applyBorder="1" applyAlignment="1">
      <alignment horizontal="center" vertical="center"/>
    </xf>
    <xf numFmtId="0" fontId="174" fillId="2" borderId="0" xfId="3" applyFont="1" applyFill="1" applyBorder="1" applyAlignment="1">
      <alignment horizontal="center" vertical="center"/>
    </xf>
    <xf numFmtId="0" fontId="322" fillId="2" borderId="0" xfId="2" applyFont="1" applyFill="1" applyBorder="1" applyAlignment="1">
      <alignment vertical="center"/>
    </xf>
    <xf numFmtId="2" fontId="239" fillId="11" borderId="208" xfId="3" applyNumberFormat="1" applyFont="1" applyFill="1" applyBorder="1" applyAlignment="1" applyProtection="1">
      <alignment horizontal="center" vertical="center" wrapText="1"/>
      <protection locked="0"/>
    </xf>
    <xf numFmtId="0" fontId="48" fillId="0" borderId="0" xfId="0" applyFont="1" applyBorder="1" applyAlignment="1">
      <alignment horizontal="center" vertical="center"/>
    </xf>
    <xf numFmtId="0" fontId="48" fillId="0" borderId="0" xfId="2" applyFont="1" applyBorder="1" applyAlignment="1">
      <alignment horizontal="center" vertical="center"/>
    </xf>
    <xf numFmtId="0" fontId="48" fillId="0" borderId="11" xfId="0" applyFont="1" applyBorder="1" applyAlignment="1">
      <alignment horizontal="center" vertical="center"/>
    </xf>
    <xf numFmtId="0" fontId="72" fillId="6" borderId="12" xfId="2" applyFont="1" applyFill="1" applyBorder="1" applyAlignment="1">
      <alignment horizontal="center" vertical="center"/>
    </xf>
    <xf numFmtId="176" fontId="307" fillId="16" borderId="0" xfId="1" applyNumberFormat="1" applyFont="1" applyFill="1" applyBorder="1" applyAlignment="1">
      <alignment horizontal="center" vertical="center"/>
    </xf>
    <xf numFmtId="164" fontId="396" fillId="3" borderId="53" xfId="2" applyNumberFormat="1" applyFont="1" applyFill="1" applyBorder="1" applyAlignment="1">
      <alignment horizontal="center" vertical="center"/>
    </xf>
    <xf numFmtId="164" fontId="52" fillId="51" borderId="0" xfId="2" applyNumberFormat="1" applyFont="1" applyFill="1" applyBorder="1" applyAlignment="1">
      <alignment horizontal="center" vertical="center"/>
    </xf>
    <xf numFmtId="164" fontId="233" fillId="6" borderId="0" xfId="2" applyNumberFormat="1" applyFont="1" applyFill="1" applyBorder="1" applyAlignment="1">
      <alignment horizontal="center" vertical="center"/>
    </xf>
    <xf numFmtId="164" fontId="219" fillId="2" borderId="174" xfId="1" applyNumberFormat="1" applyFont="1" applyFill="1" applyBorder="1" applyAlignment="1">
      <alignment horizontal="center" vertical="center"/>
    </xf>
    <xf numFmtId="165" fontId="336" fillId="44" borderId="0" xfId="1" applyNumberFormat="1" applyFont="1" applyFill="1" applyBorder="1" applyAlignment="1" applyProtection="1">
      <alignment horizontal="center" vertical="center"/>
      <protection locked="0"/>
    </xf>
    <xf numFmtId="165" fontId="54" fillId="2" borderId="159" xfId="2" applyNumberFormat="1" applyFont="1" applyFill="1" applyBorder="1" applyAlignment="1">
      <alignment horizontal="center" vertical="center"/>
    </xf>
    <xf numFmtId="165" fontId="219" fillId="2" borderId="159" xfId="2" applyNumberFormat="1" applyFont="1" applyFill="1" applyBorder="1" applyAlignment="1">
      <alignment horizontal="center" vertical="center"/>
    </xf>
    <xf numFmtId="2" fontId="108" fillId="3" borderId="174" xfId="2" applyNumberFormat="1" applyFont="1" applyFill="1" applyBorder="1" applyAlignment="1">
      <alignment horizontal="center" vertical="center"/>
    </xf>
    <xf numFmtId="2" fontId="108" fillId="3" borderId="53" xfId="2" applyNumberFormat="1" applyFont="1" applyFill="1" applyBorder="1" applyAlignment="1">
      <alignment horizontal="center" vertical="center"/>
    </xf>
    <xf numFmtId="179" fontId="54" fillId="3" borderId="158" xfId="2" applyNumberFormat="1" applyFont="1" applyFill="1" applyBorder="1" applyAlignment="1">
      <alignment horizontal="center" vertical="center"/>
    </xf>
    <xf numFmtId="2" fontId="99" fillId="44" borderId="0" xfId="2" applyNumberFormat="1" applyFont="1" applyFill="1" applyBorder="1" applyAlignment="1">
      <alignment horizontal="center" vertical="center"/>
    </xf>
    <xf numFmtId="2" fontId="99" fillId="44" borderId="11" xfId="2" applyNumberFormat="1" applyFont="1" applyFill="1" applyBorder="1" applyAlignment="1">
      <alignment horizontal="center" vertical="center"/>
    </xf>
    <xf numFmtId="164" fontId="396" fillId="3" borderId="209" xfId="2" applyNumberFormat="1" applyFont="1" applyFill="1" applyBorder="1" applyAlignment="1">
      <alignment horizontal="center" vertical="center"/>
    </xf>
    <xf numFmtId="2" fontId="108" fillId="3" borderId="209" xfId="2" applyNumberFormat="1" applyFont="1" applyFill="1" applyBorder="1" applyAlignment="1">
      <alignment horizontal="center" vertical="center"/>
    </xf>
    <xf numFmtId="179" fontId="54" fillId="3" borderId="210" xfId="2" applyNumberFormat="1" applyFont="1" applyFill="1" applyBorder="1" applyAlignment="1">
      <alignment horizontal="center" vertical="center"/>
    </xf>
    <xf numFmtId="0" fontId="72" fillId="16" borderId="12" xfId="2" applyFont="1" applyFill="1" applyBorder="1" applyAlignment="1">
      <alignment horizontal="center" vertical="center"/>
    </xf>
    <xf numFmtId="1" fontId="52" fillId="16" borderId="0" xfId="2" applyNumberFormat="1" applyFont="1" applyFill="1" applyBorder="1" applyAlignment="1">
      <alignment horizontal="center" vertical="center"/>
    </xf>
    <xf numFmtId="167" fontId="88" fillId="16" borderId="0" xfId="2" applyNumberFormat="1" applyFont="1" applyFill="1" applyBorder="1" applyAlignment="1">
      <alignment horizontal="center" vertical="center"/>
    </xf>
    <xf numFmtId="164" fontId="396" fillId="16" borderId="0" xfId="2" applyNumberFormat="1" applyFont="1" applyFill="1" applyBorder="1" applyAlignment="1">
      <alignment horizontal="center" vertical="center"/>
    </xf>
    <xf numFmtId="164" fontId="52" fillId="16" borderId="0" xfId="2" applyNumberFormat="1" applyFont="1" applyFill="1" applyBorder="1" applyAlignment="1">
      <alignment horizontal="center" vertical="center"/>
    </xf>
    <xf numFmtId="164" fontId="72" fillId="16" borderId="0" xfId="2" applyNumberFormat="1" applyFont="1" applyFill="1" applyBorder="1" applyAlignment="1">
      <alignment horizontal="center" vertical="center"/>
    </xf>
    <xf numFmtId="164" fontId="219" fillId="16" borderId="0" xfId="1" applyNumberFormat="1" applyFont="1" applyFill="1" applyBorder="1" applyAlignment="1">
      <alignment horizontal="center" vertical="center"/>
    </xf>
    <xf numFmtId="165" fontId="336" fillId="16" borderId="0" xfId="1" applyNumberFormat="1" applyFont="1" applyFill="1" applyBorder="1" applyAlignment="1" applyProtection="1">
      <alignment horizontal="center" vertical="center"/>
      <protection locked="0"/>
    </xf>
    <xf numFmtId="165" fontId="54" fillId="16" borderId="0" xfId="2" applyNumberFormat="1" applyFont="1" applyFill="1" applyBorder="1" applyAlignment="1">
      <alignment horizontal="center" vertical="center"/>
    </xf>
    <xf numFmtId="165" fontId="219" fillId="16" borderId="0" xfId="2" applyNumberFormat="1" applyFont="1" applyFill="1" applyBorder="1" applyAlignment="1">
      <alignment horizontal="center" vertical="center"/>
    </xf>
    <xf numFmtId="2" fontId="108" fillId="16" borderId="0" xfId="2" applyNumberFormat="1" applyFont="1" applyFill="1" applyBorder="1" applyAlignment="1">
      <alignment horizontal="center" vertical="center"/>
    </xf>
    <xf numFmtId="179" fontId="54" fillId="16" borderId="0" xfId="2" applyNumberFormat="1" applyFont="1" applyFill="1" applyBorder="1" applyAlignment="1">
      <alignment horizontal="center" vertical="center"/>
    </xf>
    <xf numFmtId="2" fontId="99" fillId="16" borderId="0" xfId="2" applyNumberFormat="1" applyFont="1" applyFill="1" applyBorder="1" applyAlignment="1">
      <alignment horizontal="center" vertical="center"/>
    </xf>
    <xf numFmtId="2" fontId="99" fillId="16" borderId="11" xfId="2" applyNumberFormat="1" applyFont="1" applyFill="1" applyBorder="1" applyAlignment="1">
      <alignment horizontal="center" vertical="center"/>
    </xf>
    <xf numFmtId="0" fontId="3" fillId="2" borderId="116" xfId="2" applyFill="1" applyBorder="1" applyAlignment="1">
      <alignment vertical="center"/>
    </xf>
    <xf numFmtId="0" fontId="3" fillId="2" borderId="127" xfId="2" applyFill="1" applyBorder="1" applyAlignment="1">
      <alignment vertical="center"/>
    </xf>
    <xf numFmtId="0" fontId="405" fillId="2" borderId="127" xfId="2" applyFont="1" applyFill="1" applyBorder="1" applyAlignment="1">
      <alignment horizontal="left" vertical="center"/>
    </xf>
    <xf numFmtId="0" fontId="3" fillId="2" borderId="128" xfId="2" applyFill="1" applyBorder="1" applyAlignment="1">
      <alignment vertical="center"/>
    </xf>
    <xf numFmtId="0" fontId="38" fillId="2" borderId="0" xfId="2" applyFont="1" applyFill="1" applyBorder="1" applyAlignment="1">
      <alignment vertical="center"/>
    </xf>
    <xf numFmtId="0" fontId="3" fillId="2" borderId="0" xfId="2" applyFill="1" applyBorder="1" applyAlignment="1">
      <alignment vertical="center" wrapText="1"/>
    </xf>
    <xf numFmtId="0" fontId="3" fillId="2" borderId="11" xfId="2" applyFill="1" applyBorder="1" applyAlignment="1">
      <alignment vertical="center" wrapText="1"/>
    </xf>
    <xf numFmtId="0" fontId="174" fillId="2" borderId="12" xfId="3" applyFont="1" applyFill="1" applyBorder="1" applyAlignment="1">
      <alignment horizontal="center" vertical="center"/>
    </xf>
    <xf numFmtId="0" fontId="406" fillId="2" borderId="0" xfId="2" applyFont="1" applyFill="1" applyBorder="1" applyAlignment="1">
      <alignment vertical="center"/>
    </xf>
    <xf numFmtId="0" fontId="26" fillId="2" borderId="12" xfId="3" applyFont="1" applyFill="1" applyBorder="1" applyAlignment="1">
      <alignment horizontal="center" vertical="center"/>
    </xf>
    <xf numFmtId="0" fontId="26" fillId="2" borderId="20" xfId="3" applyFont="1" applyFill="1" applyBorder="1" applyAlignment="1">
      <alignment vertical="center"/>
    </xf>
    <xf numFmtId="0" fontId="3" fillId="2" borderId="21" xfId="2" applyFill="1" applyBorder="1" applyAlignment="1">
      <alignment vertical="center"/>
    </xf>
    <xf numFmtId="0" fontId="3" fillId="2" borderId="22" xfId="2" applyFill="1" applyBorder="1" applyAlignment="1">
      <alignment vertical="center"/>
    </xf>
    <xf numFmtId="0" fontId="3" fillId="5" borderId="0" xfId="2" applyFill="1" applyBorder="1" applyAlignment="1">
      <alignment horizontal="center" vertical="center" textRotation="90"/>
    </xf>
    <xf numFmtId="0" fontId="333" fillId="2" borderId="12" xfId="2" applyFont="1" applyFill="1" applyBorder="1" applyAlignment="1">
      <alignment horizontal="center" vertical="center" wrapText="1"/>
    </xf>
    <xf numFmtId="0" fontId="333" fillId="2" borderId="0" xfId="2" applyFont="1" applyFill="1" applyBorder="1" applyAlignment="1">
      <alignment horizontal="center" vertical="center" wrapText="1"/>
    </xf>
    <xf numFmtId="0" fontId="333" fillId="2" borderId="11" xfId="2" applyFont="1" applyFill="1" applyBorder="1" applyAlignment="1">
      <alignment horizontal="center" vertical="center" wrapText="1"/>
    </xf>
    <xf numFmtId="0" fontId="52" fillId="2" borderId="36" xfId="2" applyFont="1" applyFill="1" applyBorder="1" applyAlignment="1">
      <alignment vertical="top" wrapText="1"/>
    </xf>
    <xf numFmtId="0" fontId="52" fillId="2" borderId="0" xfId="2" applyFont="1" applyFill="1" applyBorder="1" applyAlignment="1">
      <alignment vertical="top" wrapText="1"/>
    </xf>
    <xf numFmtId="0" fontId="52" fillId="2" borderId="11" xfId="2" applyFont="1" applyFill="1" applyBorder="1" applyAlignment="1">
      <alignment vertical="top" wrapText="1"/>
    </xf>
    <xf numFmtId="180" fontId="291" fillId="2" borderId="211" xfId="2" applyNumberFormat="1" applyFont="1" applyFill="1" applyBorder="1" applyAlignment="1">
      <alignment horizontal="center" vertical="center"/>
    </xf>
    <xf numFmtId="167" fontId="281" fillId="2" borderId="212" xfId="2" applyNumberFormat="1" applyFont="1" applyFill="1" applyBorder="1" applyAlignment="1">
      <alignment horizontal="center" vertical="center"/>
    </xf>
    <xf numFmtId="0" fontId="69" fillId="6" borderId="0" xfId="2" applyFont="1" applyFill="1" applyBorder="1" applyAlignment="1">
      <alignment horizontal="left" vertical="center"/>
    </xf>
    <xf numFmtId="0" fontId="82" fillId="6" borderId="0" xfId="2" applyFont="1" applyFill="1" applyBorder="1" applyAlignment="1">
      <alignment vertical="top"/>
    </xf>
    <xf numFmtId="0" fontId="291" fillId="2" borderId="0" xfId="2" applyFont="1" applyFill="1" applyBorder="1" applyAlignment="1">
      <alignment vertical="center"/>
    </xf>
    <xf numFmtId="0" fontId="311" fillId="0" borderId="11" xfId="2" applyFont="1" applyBorder="1" applyAlignment="1">
      <alignment horizontal="center" vertical="center"/>
    </xf>
    <xf numFmtId="0" fontId="408" fillId="2" borderId="12" xfId="2" applyFont="1" applyFill="1" applyBorder="1" applyAlignment="1">
      <alignment vertical="center"/>
    </xf>
    <xf numFmtId="0" fontId="409" fillId="2" borderId="0" xfId="2" applyFont="1" applyFill="1" applyBorder="1" applyAlignment="1">
      <alignment vertical="center"/>
    </xf>
    <xf numFmtId="0" fontId="410" fillId="2" borderId="0" xfId="2" applyFont="1" applyFill="1" applyBorder="1" applyAlignment="1">
      <alignment vertical="center"/>
    </xf>
    <xf numFmtId="0" fontId="316" fillId="2" borderId="12" xfId="2" applyFont="1" applyFill="1" applyBorder="1" applyAlignment="1">
      <alignment vertical="center"/>
    </xf>
    <xf numFmtId="0" fontId="394" fillId="2" borderId="0" xfId="2" applyFont="1" applyFill="1" applyBorder="1" applyAlignment="1">
      <alignment vertical="center"/>
    </xf>
    <xf numFmtId="0" fontId="359" fillId="2" borderId="0" xfId="2" applyFont="1" applyFill="1" applyBorder="1" applyAlignment="1">
      <alignment vertical="center"/>
    </xf>
    <xf numFmtId="176" fontId="201" fillId="16" borderId="0" xfId="1" applyNumberFormat="1" applyFont="1" applyFill="1" applyBorder="1" applyAlignment="1">
      <alignment horizontal="center" vertical="center"/>
    </xf>
    <xf numFmtId="1" fontId="48" fillId="5" borderId="0" xfId="2" applyNumberFormat="1" applyFont="1" applyFill="1" applyBorder="1" applyAlignment="1">
      <alignment horizontal="center" vertical="center"/>
    </xf>
    <xf numFmtId="167" fontId="90" fillId="3" borderId="174" xfId="2" applyNumberFormat="1" applyFont="1" applyFill="1" applyBorder="1" applyAlignment="1">
      <alignment horizontal="center" vertical="center"/>
    </xf>
    <xf numFmtId="180" fontId="291" fillId="3" borderId="168" xfId="2" applyNumberFormat="1" applyFont="1" applyFill="1" applyBorder="1" applyAlignment="1">
      <alignment horizontal="center" vertical="center"/>
    </xf>
    <xf numFmtId="0" fontId="394" fillId="2" borderId="104" xfId="2" applyFont="1" applyFill="1" applyBorder="1" applyAlignment="1">
      <alignment vertical="center"/>
    </xf>
    <xf numFmtId="0" fontId="394" fillId="2" borderId="17" xfId="2" applyFont="1" applyFill="1" applyBorder="1" applyAlignment="1">
      <alignment vertical="center"/>
    </xf>
    <xf numFmtId="0" fontId="359" fillId="2" borderId="17" xfId="2" applyFont="1" applyFill="1" applyBorder="1" applyAlignment="1">
      <alignment vertical="center"/>
    </xf>
    <xf numFmtId="0" fontId="72" fillId="2" borderId="17" xfId="2" applyFont="1" applyFill="1" applyBorder="1" applyAlignment="1">
      <alignment horizontal="center" vertical="center"/>
    </xf>
    <xf numFmtId="176" fontId="48" fillId="2" borderId="17" xfId="1" applyNumberFormat="1" applyFont="1" applyFill="1" applyBorder="1" applyAlignment="1">
      <alignment horizontal="center" vertical="center"/>
    </xf>
    <xf numFmtId="1" fontId="52" fillId="2" borderId="17" xfId="2" applyNumberFormat="1" applyFont="1" applyFill="1" applyBorder="1" applyAlignment="1">
      <alignment horizontal="center" vertical="center"/>
    </xf>
    <xf numFmtId="167" fontId="90" fillId="2" borderId="17" xfId="2" applyNumberFormat="1" applyFont="1" applyFill="1" applyBorder="1" applyAlignment="1">
      <alignment horizontal="center" vertical="center"/>
    </xf>
    <xf numFmtId="180" fontId="291" fillId="2" borderId="105" xfId="2" applyNumberFormat="1" applyFont="1" applyFill="1" applyBorder="1" applyAlignment="1">
      <alignment horizontal="center" vertical="center"/>
    </xf>
    <xf numFmtId="0" fontId="313" fillId="2" borderId="12" xfId="2" applyFont="1" applyFill="1" applyBorder="1" applyAlignment="1">
      <alignment vertical="center"/>
    </xf>
    <xf numFmtId="0" fontId="36" fillId="0" borderId="0" xfId="2" applyFont="1" applyBorder="1"/>
    <xf numFmtId="0" fontId="72" fillId="2" borderId="0" xfId="2" applyFont="1" applyFill="1" applyBorder="1" applyAlignment="1">
      <alignment horizontal="center" vertical="center"/>
    </xf>
    <xf numFmtId="176" fontId="48" fillId="2" borderId="0" xfId="1" applyNumberFormat="1" applyFont="1" applyFill="1" applyBorder="1" applyAlignment="1">
      <alignment horizontal="center" vertical="center"/>
    </xf>
    <xf numFmtId="0" fontId="3" fillId="0" borderId="20" xfId="2" applyBorder="1"/>
    <xf numFmtId="0" fontId="3" fillId="0" borderId="21" xfId="2" applyBorder="1"/>
    <xf numFmtId="0" fontId="54" fillId="2" borderId="163" xfId="2" applyFont="1" applyFill="1" applyBorder="1" applyAlignment="1">
      <alignment horizontal="right"/>
    </xf>
    <xf numFmtId="0" fontId="349" fillId="2" borderId="21" xfId="9" applyFont="1" applyFill="1" applyBorder="1"/>
    <xf numFmtId="0" fontId="3" fillId="0" borderId="22" xfId="2" applyBorder="1"/>
    <xf numFmtId="0" fontId="239" fillId="2" borderId="11" xfId="1" applyNumberFormat="1" applyFont="1" applyFill="1" applyBorder="1" applyAlignment="1">
      <alignment vertical="center" wrapText="1"/>
    </xf>
    <xf numFmtId="0" fontId="234" fillId="2" borderId="12" xfId="1" applyFont="1" applyFill="1" applyBorder="1" applyAlignment="1">
      <alignment horizontal="center" vertical="center" wrapText="1"/>
    </xf>
    <xf numFmtId="0" fontId="68" fillId="44" borderId="135" xfId="3" applyFont="1" applyFill="1" applyBorder="1" applyAlignment="1">
      <alignment horizontal="center" vertical="center"/>
    </xf>
    <xf numFmtId="0" fontId="49" fillId="44" borderId="107" xfId="2" applyFont="1" applyFill="1" applyBorder="1" applyAlignment="1">
      <alignment horizontal="center" vertical="center"/>
    </xf>
    <xf numFmtId="176" fontId="49" fillId="44" borderId="107" xfId="2" applyNumberFormat="1" applyFont="1" applyFill="1" applyBorder="1" applyAlignment="1">
      <alignment horizontal="center" vertical="center"/>
    </xf>
    <xf numFmtId="1" fontId="49" fillId="44" borderId="107" xfId="2" applyNumberFormat="1" applyFont="1" applyFill="1" applyBorder="1" applyAlignment="1">
      <alignment horizontal="center" vertical="center"/>
    </xf>
    <xf numFmtId="167" fontId="88" fillId="44" borderId="114" xfId="2" applyNumberFormat="1" applyFont="1" applyFill="1" applyBorder="1" applyAlignment="1">
      <alignment horizontal="center" vertical="center"/>
    </xf>
    <xf numFmtId="0" fontId="54" fillId="2" borderId="12" xfId="2" applyFont="1" applyFill="1" applyBorder="1"/>
    <xf numFmtId="0" fontId="52" fillId="2" borderId="11" xfId="2" applyFont="1" applyFill="1" applyBorder="1" applyAlignment="1">
      <alignment horizontal="right" vertical="center"/>
    </xf>
    <xf numFmtId="0" fontId="412" fillId="6" borderId="12" xfId="2" applyFont="1" applyFill="1" applyBorder="1" applyAlignment="1">
      <alignment horizontal="left" vertical="center"/>
    </xf>
    <xf numFmtId="0" fontId="311" fillId="2" borderId="0" xfId="2" applyFont="1" applyFill="1" applyBorder="1" applyAlignment="1">
      <alignment horizontal="center" vertical="center"/>
    </xf>
    <xf numFmtId="0" fontId="311" fillId="2" borderId="11" xfId="2" applyFont="1" applyFill="1" applyBorder="1" applyAlignment="1">
      <alignment horizontal="center" vertical="center"/>
    </xf>
    <xf numFmtId="167" fontId="90" fillId="2" borderId="174" xfId="2" applyNumberFormat="1" applyFont="1" applyFill="1" applyBorder="1" applyAlignment="1">
      <alignment horizontal="center" vertical="center"/>
    </xf>
    <xf numFmtId="167" fontId="90" fillId="2" borderId="168" xfId="2" applyNumberFormat="1" applyFont="1" applyFill="1" applyBorder="1" applyAlignment="1">
      <alignment horizontal="center" vertical="center"/>
    </xf>
    <xf numFmtId="0" fontId="3" fillId="2" borderId="104" xfId="2" applyFill="1" applyBorder="1"/>
    <xf numFmtId="0" fontId="15" fillId="2" borderId="17" xfId="3" applyFont="1" applyFill="1" applyBorder="1" applyAlignment="1">
      <alignment horizontal="left" vertical="center"/>
    </xf>
    <xf numFmtId="0" fontId="308" fillId="2" borderId="17" xfId="3" applyFont="1" applyFill="1" applyBorder="1" applyAlignment="1">
      <alignment horizontal="center" vertical="center"/>
    </xf>
    <xf numFmtId="0" fontId="413" fillId="46" borderId="12" xfId="2" applyFont="1" applyFill="1" applyBorder="1" applyAlignment="1">
      <alignment vertical="center"/>
    </xf>
    <xf numFmtId="0" fontId="322" fillId="46" borderId="0" xfId="2" applyFont="1" applyFill="1" applyBorder="1" applyAlignment="1">
      <alignment vertical="center"/>
    </xf>
    <xf numFmtId="0" fontId="322" fillId="46" borderId="11" xfId="2" applyFont="1" applyFill="1" applyBorder="1" applyAlignment="1">
      <alignment vertical="center"/>
    </xf>
    <xf numFmtId="1" fontId="48" fillId="44" borderId="0" xfId="2" applyNumberFormat="1" applyFont="1" applyFill="1" applyBorder="1" applyAlignment="1">
      <alignment vertical="center"/>
    </xf>
    <xf numFmtId="0" fontId="274" fillId="2" borderId="12" xfId="1" applyFont="1" applyFill="1" applyBorder="1" applyAlignment="1">
      <alignment horizontal="center" vertical="center" wrapText="1"/>
    </xf>
    <xf numFmtId="2" fontId="251" fillId="11" borderId="11" xfId="3" applyNumberFormat="1" applyFont="1" applyFill="1" applyBorder="1" applyAlignment="1" applyProtection="1">
      <alignment horizontal="center" wrapText="1"/>
      <protection locked="0"/>
    </xf>
    <xf numFmtId="0" fontId="69" fillId="6" borderId="12" xfId="2" applyFont="1" applyFill="1" applyBorder="1" applyAlignment="1">
      <alignment horizontal="left" vertical="center"/>
    </xf>
    <xf numFmtId="180" fontId="291" fillId="2" borderId="168" xfId="2" applyNumberFormat="1" applyFont="1" applyFill="1" applyBorder="1" applyAlignment="1">
      <alignment horizontal="center" vertical="center"/>
    </xf>
    <xf numFmtId="0" fontId="313" fillId="2" borderId="116" xfId="2" applyFont="1" applyFill="1" applyBorder="1" applyAlignment="1">
      <alignment vertical="center"/>
    </xf>
    <xf numFmtId="0" fontId="96" fillId="2" borderId="0" xfId="2" applyFont="1" applyFill="1" applyBorder="1" applyAlignment="1">
      <alignment horizontal="center" vertical="center"/>
    </xf>
    <xf numFmtId="0" fontId="96" fillId="2" borderId="11" xfId="2" applyFont="1" applyFill="1" applyBorder="1" applyAlignment="1">
      <alignment horizontal="center" vertical="center"/>
    </xf>
    <xf numFmtId="0" fontId="359" fillId="2" borderId="12" xfId="2" applyNumberFormat="1" applyFont="1" applyFill="1" applyBorder="1" applyAlignment="1">
      <alignment horizontal="center" vertical="center" wrapText="1"/>
    </xf>
    <xf numFmtId="0" fontId="359" fillId="2" borderId="0" xfId="2" applyNumberFormat="1" applyFont="1" applyFill="1" applyBorder="1" applyAlignment="1">
      <alignment horizontal="center" vertical="center" wrapText="1"/>
    </xf>
    <xf numFmtId="0" fontId="359" fillId="2" borderId="11" xfId="2" applyNumberFormat="1" applyFont="1" applyFill="1" applyBorder="1" applyAlignment="1">
      <alignment horizontal="center" vertical="center" wrapText="1"/>
    </xf>
    <xf numFmtId="0" fontId="3" fillId="2" borderId="36" xfId="2" applyFill="1" applyBorder="1" applyAlignment="1">
      <alignment horizontal="left"/>
    </xf>
    <xf numFmtId="0" fontId="417" fillId="2" borderId="0" xfId="2" applyFont="1" applyFill="1" applyBorder="1" applyAlignment="1">
      <alignment vertical="center"/>
    </xf>
    <xf numFmtId="0" fontId="3" fillId="0" borderId="110" xfId="2" applyBorder="1"/>
    <xf numFmtId="0" fontId="3" fillId="2" borderId="36" xfId="2" applyFill="1" applyBorder="1"/>
    <xf numFmtId="0" fontId="54" fillId="2" borderId="30" xfId="2" applyFont="1" applyFill="1" applyBorder="1"/>
    <xf numFmtId="0" fontId="3" fillId="2" borderId="127" xfId="2" applyFill="1" applyBorder="1"/>
    <xf numFmtId="0" fontId="3" fillId="0" borderId="127" xfId="2" applyBorder="1"/>
    <xf numFmtId="0" fontId="3" fillId="0" borderId="109" xfId="2" applyBorder="1"/>
    <xf numFmtId="0" fontId="418" fillId="57" borderId="0" xfId="2" applyFont="1" applyFill="1"/>
    <xf numFmtId="0" fontId="42" fillId="0" borderId="0" xfId="2" applyFont="1" applyAlignment="1">
      <alignment vertical="center"/>
    </xf>
    <xf numFmtId="0" fontId="259" fillId="57" borderId="0" xfId="0" applyFont="1" applyFill="1" applyBorder="1" applyAlignment="1">
      <alignment horizontal="center" vertical="center"/>
    </xf>
    <xf numFmtId="0" fontId="170" fillId="0" borderId="0" xfId="9" applyAlignment="1">
      <alignment vertical="center"/>
    </xf>
    <xf numFmtId="0" fontId="170" fillId="0" borderId="0" xfId="9" applyAlignment="1"/>
    <xf numFmtId="0" fontId="42" fillId="2" borderId="0" xfId="1" applyFont="1" applyFill="1" applyAlignment="1">
      <alignment vertical="center"/>
    </xf>
    <xf numFmtId="0" fontId="259" fillId="2" borderId="0" xfId="0" applyFont="1" applyFill="1" applyBorder="1" applyAlignment="1">
      <alignment horizontal="center" vertical="center"/>
    </xf>
    <xf numFmtId="0" fontId="418" fillId="57" borderId="0" xfId="2" applyFont="1" applyFill="1" applyBorder="1"/>
    <xf numFmtId="0" fontId="100" fillId="2" borderId="0" xfId="1" applyNumberFormat="1" applyFont="1" applyFill="1" applyBorder="1" applyAlignment="1">
      <alignment horizontal="center" wrapText="1"/>
    </xf>
    <xf numFmtId="2" fontId="343" fillId="3" borderId="0" xfId="2" applyNumberFormat="1" applyFont="1" applyFill="1" applyBorder="1" applyAlignment="1">
      <alignment vertical="center"/>
    </xf>
    <xf numFmtId="180" fontId="99" fillId="44" borderId="0" xfId="2" applyNumberFormat="1" applyFont="1" applyFill="1" applyBorder="1" applyAlignment="1">
      <alignment horizontal="center" vertical="center"/>
    </xf>
    <xf numFmtId="0" fontId="18" fillId="2" borderId="0" xfId="1" applyNumberFormat="1" applyFont="1" applyFill="1" applyBorder="1" applyAlignment="1">
      <alignment horizontal="center" vertical="center" wrapText="1"/>
    </xf>
    <xf numFmtId="1" fontId="370" fillId="11" borderId="193" xfId="3" applyNumberFormat="1" applyFont="1" applyFill="1" applyBorder="1" applyAlignment="1" applyProtection="1">
      <alignment vertical="center"/>
      <protection locked="0"/>
    </xf>
    <xf numFmtId="1" fontId="423" fillId="11" borderId="194" xfId="3" applyNumberFormat="1" applyFont="1" applyFill="1" applyBorder="1" applyAlignment="1" applyProtection="1">
      <alignment horizontal="center" vertical="center"/>
      <protection locked="0"/>
    </xf>
    <xf numFmtId="0" fontId="320" fillId="2" borderId="12" xfId="2" applyFont="1" applyFill="1" applyBorder="1" applyAlignment="1">
      <alignment vertical="center"/>
    </xf>
    <xf numFmtId="180" fontId="424" fillId="27" borderId="0" xfId="2" applyNumberFormat="1" applyFont="1" applyFill="1" applyBorder="1" applyAlignment="1">
      <alignment vertical="center"/>
    </xf>
    <xf numFmtId="0" fontId="261" fillId="2" borderId="12" xfId="1" applyNumberFormat="1" applyFont="1" applyFill="1" applyBorder="1" applyAlignment="1">
      <alignment horizontal="center" vertical="center" wrapText="1"/>
    </xf>
    <xf numFmtId="0" fontId="261" fillId="2" borderId="0" xfId="1" applyNumberFormat="1" applyFont="1" applyFill="1" applyBorder="1" applyAlignment="1">
      <alignment horizontal="center" vertical="center" wrapText="1"/>
    </xf>
    <xf numFmtId="0" fontId="261" fillId="2" borderId="11" xfId="1" applyNumberFormat="1" applyFont="1" applyFill="1" applyBorder="1" applyAlignment="1">
      <alignment horizontal="center" vertical="center" wrapText="1"/>
    </xf>
    <xf numFmtId="0" fontId="30" fillId="2" borderId="12" xfId="1" applyFont="1" applyFill="1" applyBorder="1" applyAlignment="1">
      <alignment horizontal="center" vertical="center"/>
    </xf>
    <xf numFmtId="0" fontId="48" fillId="2" borderId="0" xfId="2" applyFont="1" applyFill="1" applyBorder="1" applyAlignment="1">
      <alignment vertical="center"/>
    </xf>
    <xf numFmtId="0" fontId="320" fillId="2" borderId="12" xfId="2" applyFont="1" applyFill="1" applyBorder="1"/>
    <xf numFmtId="0" fontId="425" fillId="2" borderId="0" xfId="0" applyFont="1" applyFill="1" applyBorder="1" applyAlignment="1">
      <alignment vertical="center" wrapText="1"/>
    </xf>
    <xf numFmtId="0" fontId="320" fillId="2" borderId="0" xfId="2" applyFont="1" applyFill="1" applyBorder="1" applyAlignment="1">
      <alignment horizontal="right" vertical="center"/>
    </xf>
    <xf numFmtId="0" fontId="48" fillId="2" borderId="0" xfId="0" applyFont="1" applyFill="1" applyBorder="1" applyAlignment="1">
      <alignment horizontal="center" vertical="center"/>
    </xf>
    <xf numFmtId="0" fontId="48" fillId="2" borderId="0" xfId="2" applyFont="1" applyFill="1" applyBorder="1" applyAlignment="1">
      <alignment horizontal="center" vertical="center"/>
    </xf>
    <xf numFmtId="0" fontId="48" fillId="2" borderId="11" xfId="2" applyFont="1" applyFill="1" applyBorder="1" applyAlignment="1">
      <alignment horizontal="center" vertical="center"/>
    </xf>
    <xf numFmtId="0" fontId="223" fillId="2" borderId="12" xfId="1" applyFont="1" applyFill="1" applyBorder="1" applyAlignment="1">
      <alignment horizontal="center" vertical="center"/>
    </xf>
    <xf numFmtId="0" fontId="426" fillId="2" borderId="0" xfId="3" applyFont="1" applyFill="1" applyBorder="1" applyAlignment="1">
      <alignment horizontal="center" vertical="center"/>
    </xf>
    <xf numFmtId="0" fontId="427" fillId="5" borderId="0" xfId="3" applyFont="1" applyFill="1" applyBorder="1" applyAlignment="1">
      <alignment horizontal="center" vertical="center"/>
    </xf>
    <xf numFmtId="0" fontId="428" fillId="2" borderId="12" xfId="3" applyFont="1" applyFill="1" applyBorder="1" applyAlignment="1">
      <alignment horizontal="center" vertical="center"/>
    </xf>
    <xf numFmtId="0" fontId="426" fillId="2" borderId="12" xfId="3" applyFont="1" applyFill="1" applyBorder="1" applyAlignment="1">
      <alignment horizontal="center" vertical="center"/>
    </xf>
    <xf numFmtId="0" fontId="3" fillId="2" borderId="0" xfId="1" applyFont="1" applyFill="1" applyBorder="1" applyAlignment="1">
      <alignment horizontal="right" vertical="center"/>
    </xf>
    <xf numFmtId="185" fontId="13" fillId="67" borderId="0" xfId="1" applyNumberFormat="1" applyFont="1" applyFill="1" applyBorder="1" applyAlignment="1" applyProtection="1">
      <alignment horizontal="center" vertical="center"/>
      <protection locked="0"/>
    </xf>
    <xf numFmtId="0" fontId="242" fillId="33" borderId="0" xfId="3" applyFont="1" applyFill="1" applyBorder="1" applyAlignment="1">
      <alignment horizontal="center" vertical="center"/>
    </xf>
    <xf numFmtId="0" fontId="3" fillId="2" borderId="18" xfId="2" applyFill="1" applyBorder="1"/>
    <xf numFmtId="0" fontId="3" fillId="0" borderId="19" xfId="2" applyBorder="1"/>
    <xf numFmtId="0" fontId="13" fillId="67" borderId="0" xfId="1" applyNumberFormat="1" applyFont="1" applyFill="1" applyBorder="1" applyAlignment="1" applyProtection="1">
      <alignment horizontal="center" vertical="center"/>
      <protection locked="0"/>
    </xf>
    <xf numFmtId="0" fontId="82" fillId="2" borderId="0" xfId="1" applyFont="1" applyFill="1" applyBorder="1" applyAlignment="1">
      <alignment horizontal="right" vertical="center"/>
    </xf>
    <xf numFmtId="0" fontId="3" fillId="2" borderId="20" xfId="2" applyFill="1" applyBorder="1"/>
    <xf numFmtId="0" fontId="48" fillId="2" borderId="12" xfId="2" applyFont="1" applyFill="1" applyBorder="1" applyAlignment="1">
      <alignment vertical="center" wrapText="1"/>
    </xf>
    <xf numFmtId="0" fontId="48" fillId="2" borderId="0" xfId="2" applyFont="1" applyFill="1" applyBorder="1" applyAlignment="1">
      <alignment vertical="center" wrapText="1"/>
    </xf>
    <xf numFmtId="0" fontId="48" fillId="2" borderId="11" xfId="2" applyFont="1" applyFill="1" applyBorder="1" applyAlignment="1">
      <alignment vertical="center" wrapText="1"/>
    </xf>
    <xf numFmtId="0" fontId="429" fillId="4" borderId="215" xfId="3" applyFont="1" applyFill="1" applyBorder="1" applyProtection="1">
      <protection hidden="1"/>
    </xf>
    <xf numFmtId="0" fontId="339" fillId="4" borderId="216" xfId="0" applyFont="1" applyFill="1" applyBorder="1" applyAlignment="1">
      <alignment horizontal="center" vertical="center"/>
    </xf>
    <xf numFmtId="0" fontId="429" fillId="4" borderId="217" xfId="11" applyFont="1" applyFill="1" applyBorder="1"/>
    <xf numFmtId="0" fontId="429" fillId="4" borderId="216" xfId="3" applyFont="1" applyFill="1" applyBorder="1" applyProtection="1">
      <protection hidden="1"/>
    </xf>
    <xf numFmtId="0" fontId="324" fillId="2" borderId="12" xfId="0" applyFont="1" applyFill="1" applyBorder="1"/>
    <xf numFmtId="0" fontId="324" fillId="2" borderId="0" xfId="0" applyFont="1" applyFill="1" applyBorder="1"/>
    <xf numFmtId="0" fontId="42" fillId="0" borderId="218" xfId="3" applyFont="1" applyBorder="1" applyAlignment="1" applyProtection="1">
      <protection hidden="1"/>
    </xf>
    <xf numFmtId="0" fontId="42" fillId="0" borderId="219" xfId="3" applyFont="1" applyBorder="1" applyAlignment="1" applyProtection="1">
      <protection hidden="1"/>
    </xf>
    <xf numFmtId="0" fontId="430" fillId="0" borderId="220" xfId="3" applyFont="1" applyBorder="1" applyAlignment="1" applyProtection="1">
      <alignment horizontal="center"/>
      <protection hidden="1"/>
    </xf>
    <xf numFmtId="0" fontId="323" fillId="0" borderId="221" xfId="3" applyFont="1" applyBorder="1" applyAlignment="1" applyProtection="1">
      <alignment horizontal="center"/>
      <protection hidden="1"/>
    </xf>
    <xf numFmtId="0" fontId="305" fillId="0" borderId="222" xfId="3" applyFont="1" applyBorder="1" applyAlignment="1" applyProtection="1">
      <alignment horizontal="center"/>
      <protection hidden="1"/>
    </xf>
    <xf numFmtId="0" fontId="431" fillId="0" borderId="220" xfId="3" applyFont="1" applyBorder="1" applyAlignment="1" applyProtection="1">
      <alignment horizontal="center"/>
      <protection hidden="1"/>
    </xf>
    <xf numFmtId="0" fontId="403" fillId="0" borderId="221" xfId="3" applyFont="1" applyBorder="1" applyAlignment="1" applyProtection="1">
      <alignment horizontal="center"/>
      <protection hidden="1"/>
    </xf>
    <xf numFmtId="0" fontId="432" fillId="0" borderId="222" xfId="3" applyFont="1" applyBorder="1" applyAlignment="1" applyProtection="1">
      <alignment horizontal="center"/>
      <protection hidden="1"/>
    </xf>
    <xf numFmtId="0" fontId="433" fillId="0" borderId="220" xfId="3" applyFont="1" applyBorder="1" applyAlignment="1" applyProtection="1">
      <alignment horizontal="center"/>
      <protection hidden="1"/>
    </xf>
    <xf numFmtId="0" fontId="18" fillId="2" borderId="116" xfId="2" applyFont="1" applyFill="1" applyBorder="1" applyAlignment="1">
      <alignment vertical="center"/>
    </xf>
    <xf numFmtId="0" fontId="99" fillId="2" borderId="127" xfId="2" applyFont="1" applyFill="1" applyBorder="1" applyAlignment="1">
      <alignment vertical="center"/>
    </xf>
    <xf numFmtId="0" fontId="18" fillId="2" borderId="135" xfId="2" applyFont="1" applyFill="1" applyBorder="1" applyAlignment="1">
      <alignment vertical="center"/>
    </xf>
    <xf numFmtId="0" fontId="3" fillId="0" borderId="107" xfId="2" applyBorder="1"/>
    <xf numFmtId="0" fontId="99" fillId="2" borderId="107" xfId="2" applyFont="1" applyFill="1" applyBorder="1" applyAlignment="1">
      <alignment vertical="center"/>
    </xf>
    <xf numFmtId="0" fontId="42" fillId="0" borderId="0" xfId="2" applyFont="1" applyBorder="1"/>
    <xf numFmtId="0" fontId="18" fillId="2" borderId="0" xfId="1" applyNumberFormat="1" applyFont="1" applyFill="1" applyBorder="1" applyAlignment="1">
      <alignment horizontal="center" vertical="center"/>
    </xf>
    <xf numFmtId="0" fontId="43" fillId="2" borderId="12" xfId="2" applyFont="1" applyFill="1" applyBorder="1"/>
    <xf numFmtId="0" fontId="100" fillId="2" borderId="0" xfId="2" applyFont="1" applyFill="1" applyBorder="1" applyAlignment="1">
      <alignment horizontal="center" vertical="center"/>
    </xf>
    <xf numFmtId="2" fontId="48" fillId="2" borderId="0" xfId="2" applyNumberFormat="1" applyFont="1" applyFill="1" applyBorder="1" applyAlignment="1">
      <alignment horizontal="center" vertical="center"/>
    </xf>
    <xf numFmtId="0" fontId="86" fillId="2" borderId="12" xfId="3" applyFont="1" applyFill="1" applyBorder="1" applyAlignment="1">
      <alignment horizontal="left" vertical="center"/>
    </xf>
    <xf numFmtId="0" fontId="64" fillId="27" borderId="116" xfId="3" applyFont="1" applyFill="1" applyBorder="1" applyAlignment="1">
      <alignment horizontal="center" vertical="center"/>
    </xf>
    <xf numFmtId="0" fontId="63" fillId="2" borderId="127" xfId="3" applyFont="1" applyFill="1" applyBorder="1" applyAlignment="1">
      <alignment horizontal="left" vertical="center"/>
    </xf>
    <xf numFmtId="0" fontId="63" fillId="2" borderId="128" xfId="3" applyFont="1" applyFill="1" applyBorder="1" applyAlignment="1">
      <alignment horizontal="left" vertical="center"/>
    </xf>
    <xf numFmtId="0" fontId="63" fillId="2" borderId="227" xfId="11" applyFont="1" applyFill="1" applyBorder="1" applyAlignment="1">
      <alignment horizontal="center" vertical="center"/>
    </xf>
    <xf numFmtId="0" fontId="1" fillId="2" borderId="228" xfId="11" applyFill="1" applyBorder="1" applyAlignment="1">
      <alignment horizontal="center" vertical="center"/>
    </xf>
    <xf numFmtId="0" fontId="1" fillId="2" borderId="229" xfId="11" applyFill="1" applyBorder="1" applyAlignment="1">
      <alignment horizontal="center" vertical="center"/>
    </xf>
    <xf numFmtId="0" fontId="3" fillId="2" borderId="12" xfId="3" applyFill="1" applyBorder="1" applyAlignment="1">
      <alignment horizontal="center" vertical="center"/>
    </xf>
    <xf numFmtId="0" fontId="3" fillId="2" borderId="0" xfId="3" applyFill="1" applyBorder="1" applyAlignment="1">
      <alignment horizontal="left" vertical="center"/>
    </xf>
    <xf numFmtId="0" fontId="3" fillId="2" borderId="11" xfId="3" applyFill="1" applyBorder="1" applyAlignment="1">
      <alignment horizontal="left" vertical="center"/>
    </xf>
    <xf numFmtId="0" fontId="72" fillId="6" borderId="230" xfId="11" applyFont="1" applyFill="1" applyBorder="1" applyAlignment="1">
      <alignment horizontal="center" vertical="center"/>
    </xf>
    <xf numFmtId="0" fontId="72" fillId="6" borderId="231" xfId="11" applyFont="1" applyFill="1" applyBorder="1" applyAlignment="1">
      <alignment horizontal="center" vertical="center"/>
    </xf>
    <xf numFmtId="0" fontId="72" fillId="6" borderId="232" xfId="11" applyFont="1" applyFill="1" applyBorder="1" applyAlignment="1">
      <alignment horizontal="center" vertical="center"/>
    </xf>
    <xf numFmtId="0" fontId="3" fillId="2" borderId="20" xfId="3" applyFill="1" applyBorder="1" applyAlignment="1">
      <alignment horizontal="center" vertical="center"/>
    </xf>
    <xf numFmtId="0" fontId="3" fillId="2" borderId="21" xfId="3" applyFill="1" applyBorder="1" applyAlignment="1">
      <alignment horizontal="left" vertical="center"/>
    </xf>
    <xf numFmtId="0" fontId="3" fillId="2" borderId="22" xfId="3" applyFill="1" applyBorder="1" applyAlignment="1">
      <alignment horizontal="left" vertical="center"/>
    </xf>
    <xf numFmtId="0" fontId="3" fillId="2" borderId="0" xfId="3" applyFill="1" applyProtection="1">
      <protection hidden="1"/>
    </xf>
    <xf numFmtId="0" fontId="63" fillId="2" borderId="30" xfId="3" applyFont="1" applyFill="1" applyBorder="1" applyAlignment="1">
      <alignment horizontal="center" vertical="center"/>
    </xf>
    <xf numFmtId="0" fontId="3" fillId="19" borderId="127" xfId="3" applyFill="1" applyBorder="1" applyAlignment="1">
      <alignment horizontal="center" vertical="center"/>
    </xf>
    <xf numFmtId="0" fontId="38" fillId="19" borderId="239" xfId="3" applyFont="1" applyFill="1" applyBorder="1" applyAlignment="1">
      <alignment horizontal="center" vertical="center"/>
    </xf>
    <xf numFmtId="0" fontId="63" fillId="2" borderId="127" xfId="3" applyFont="1" applyFill="1" applyBorder="1" applyAlignment="1">
      <alignment horizontal="center" vertical="center"/>
    </xf>
    <xf numFmtId="0" fontId="38" fillId="19" borderId="109" xfId="3" applyFont="1" applyFill="1" applyBorder="1" applyAlignment="1">
      <alignment horizontal="center" vertical="center"/>
    </xf>
    <xf numFmtId="0" fontId="64" fillId="6" borderId="36" xfId="3" applyFont="1" applyFill="1" applyBorder="1" applyAlignment="1">
      <alignment horizontal="center" vertical="center"/>
    </xf>
    <xf numFmtId="0" fontId="3" fillId="19" borderId="0" xfId="3" applyFill="1" applyBorder="1" applyAlignment="1">
      <alignment horizontal="center" vertical="center"/>
    </xf>
    <xf numFmtId="0" fontId="38" fillId="19" borderId="51" xfId="3" applyFont="1" applyFill="1" applyBorder="1" applyAlignment="1">
      <alignment horizontal="center" vertical="center"/>
    </xf>
    <xf numFmtId="0" fontId="64" fillId="6" borderId="0" xfId="3" applyFont="1" applyFill="1" applyBorder="1" applyAlignment="1">
      <alignment horizontal="center" vertical="center"/>
    </xf>
    <xf numFmtId="0" fontId="0" fillId="19" borderId="0" xfId="0" applyFill="1" applyBorder="1" applyAlignment="1">
      <alignment horizontal="center"/>
    </xf>
    <xf numFmtId="0" fontId="33" fillId="19" borderId="51" xfId="0" applyFont="1" applyFill="1" applyBorder="1" applyAlignment="1">
      <alignment horizontal="center"/>
    </xf>
    <xf numFmtId="0" fontId="33" fillId="19" borderId="110" xfId="0" applyFont="1" applyFill="1" applyBorder="1" applyAlignment="1">
      <alignment horizontal="center"/>
    </xf>
    <xf numFmtId="0" fontId="100" fillId="2" borderId="11" xfId="1" applyNumberFormat="1" applyFont="1" applyFill="1" applyBorder="1" applyAlignment="1">
      <alignment horizontal="center" wrapText="1"/>
    </xf>
    <xf numFmtId="2" fontId="343" fillId="3" borderId="11" xfId="2" applyNumberFormat="1" applyFont="1" applyFill="1" applyBorder="1" applyAlignment="1">
      <alignment vertical="center"/>
    </xf>
    <xf numFmtId="0" fontId="100" fillId="2" borderId="11" xfId="1" applyNumberFormat="1" applyFont="1" applyFill="1" applyBorder="1" applyAlignment="1">
      <alignment horizontal="center" vertical="top" wrapText="1"/>
    </xf>
    <xf numFmtId="0" fontId="51" fillId="2" borderId="18" xfId="3" applyFont="1" applyFill="1" applyBorder="1" applyAlignment="1">
      <alignment vertical="center"/>
    </xf>
    <xf numFmtId="0" fontId="71" fillId="2" borderId="19" xfId="3" applyFont="1" applyFill="1" applyBorder="1" applyAlignment="1">
      <alignment vertical="center"/>
    </xf>
    <xf numFmtId="0" fontId="71" fillId="2" borderId="32" xfId="3" applyFont="1" applyFill="1" applyBorder="1" applyAlignment="1">
      <alignment vertical="center"/>
    </xf>
    <xf numFmtId="0" fontId="71" fillId="2" borderId="12" xfId="3" applyFont="1" applyFill="1" applyBorder="1" applyAlignment="1">
      <alignment horizontal="left" vertical="center"/>
    </xf>
    <xf numFmtId="0" fontId="71" fillId="2" borderId="104" xfId="3" applyFont="1" applyFill="1" applyBorder="1" applyAlignment="1">
      <alignment vertical="center"/>
    </xf>
    <xf numFmtId="0" fontId="224" fillId="2" borderId="0" xfId="0" applyFont="1" applyFill="1" applyBorder="1"/>
    <xf numFmtId="0" fontId="71" fillId="2" borderId="12" xfId="3" applyFont="1" applyFill="1" applyBorder="1" applyAlignment="1">
      <alignment vertical="center"/>
    </xf>
    <xf numFmtId="0" fontId="71" fillId="2" borderId="0" xfId="3" applyFont="1" applyFill="1" applyBorder="1" applyAlignment="1">
      <alignment vertical="center"/>
    </xf>
    <xf numFmtId="0" fontId="71" fillId="2" borderId="11" xfId="3" applyFont="1" applyFill="1" applyBorder="1" applyAlignment="1">
      <alignment vertical="center"/>
    </xf>
    <xf numFmtId="0" fontId="71" fillId="2" borderId="20" xfId="3" applyFont="1" applyFill="1" applyBorder="1" applyAlignment="1">
      <alignment vertical="center"/>
    </xf>
    <xf numFmtId="0" fontId="71" fillId="2" borderId="21" xfId="3" applyFont="1" applyFill="1" applyBorder="1" applyAlignment="1">
      <alignment vertical="center"/>
    </xf>
    <xf numFmtId="0" fontId="71" fillId="2" borderId="22" xfId="3" applyFont="1" applyFill="1" applyBorder="1" applyAlignment="1">
      <alignment vertical="center"/>
    </xf>
    <xf numFmtId="0" fontId="3" fillId="5" borderId="11" xfId="2" applyFill="1" applyBorder="1" applyAlignment="1"/>
    <xf numFmtId="0" fontId="3" fillId="5" borderId="0" xfId="2" applyFill="1" applyBorder="1" applyAlignment="1">
      <alignment horizontal="center"/>
    </xf>
    <xf numFmtId="0" fontId="0" fillId="0" borderId="12" xfId="0" applyBorder="1"/>
    <xf numFmtId="0" fontId="15" fillId="2" borderId="11" xfId="1" applyNumberFormat="1" applyFont="1" applyFill="1" applyBorder="1" applyAlignment="1">
      <alignment horizontal="center" vertical="center" wrapText="1"/>
    </xf>
    <xf numFmtId="0" fontId="99" fillId="2" borderId="0" xfId="1" applyNumberFormat="1" applyFont="1" applyFill="1" applyBorder="1" applyAlignment="1">
      <alignment horizontal="center" vertical="center" wrapText="1"/>
    </xf>
    <xf numFmtId="0" fontId="441" fillId="2" borderId="0" xfId="2" applyFont="1" applyFill="1" applyBorder="1" applyAlignment="1">
      <alignment horizontal="center" vertical="center" wrapText="1"/>
    </xf>
    <xf numFmtId="0" fontId="352" fillId="2" borderId="12" xfId="3" applyFont="1" applyFill="1" applyBorder="1" applyAlignment="1">
      <alignment horizontal="center" vertical="center"/>
    </xf>
    <xf numFmtId="0" fontId="264" fillId="2" borderId="0" xfId="0" applyFont="1" applyFill="1" applyBorder="1" applyAlignment="1">
      <alignment horizontal="center"/>
    </xf>
    <xf numFmtId="164" fontId="286" fillId="2" borderId="0" xfId="1" applyNumberFormat="1" applyFont="1" applyFill="1" applyBorder="1" applyAlignment="1">
      <alignment horizontal="center" vertical="center"/>
    </xf>
    <xf numFmtId="164" fontId="219" fillId="2" borderId="119" xfId="1" applyNumberFormat="1" applyFont="1" applyFill="1" applyBorder="1" applyAlignment="1">
      <alignment horizontal="left" vertical="center"/>
    </xf>
    <xf numFmtId="0" fontId="3" fillId="2" borderId="120" xfId="2" applyFill="1" applyBorder="1"/>
    <xf numFmtId="0" fontId="18" fillId="2" borderId="11" xfId="1" applyNumberFormat="1" applyFont="1" applyFill="1" applyBorder="1" applyAlignment="1">
      <alignment horizontal="center" vertical="center" wrapText="1"/>
    </xf>
    <xf numFmtId="180" fontId="99" fillId="44" borderId="11" xfId="2" applyNumberFormat="1" applyFont="1" applyFill="1" applyBorder="1" applyAlignment="1">
      <alignment vertical="center"/>
    </xf>
    <xf numFmtId="0" fontId="119" fillId="2" borderId="0" xfId="2" applyFont="1" applyFill="1" applyBorder="1" applyAlignment="1">
      <alignment horizontal="center" vertical="center"/>
    </xf>
    <xf numFmtId="181" fontId="119" fillId="2" borderId="0" xfId="2" applyNumberFormat="1" applyFont="1" applyFill="1" applyBorder="1" applyAlignment="1">
      <alignment horizontal="center" vertical="center"/>
    </xf>
    <xf numFmtId="0" fontId="317" fillId="2" borderId="12" xfId="3" applyFont="1" applyFill="1" applyBorder="1" applyAlignment="1">
      <alignment horizontal="center" vertical="center"/>
    </xf>
    <xf numFmtId="0" fontId="224" fillId="2" borderId="0" xfId="0" applyFont="1" applyFill="1" applyBorder="1" applyAlignment="1">
      <alignment vertical="center"/>
    </xf>
    <xf numFmtId="0" fontId="224" fillId="2" borderId="11" xfId="0" applyFont="1" applyFill="1" applyBorder="1" applyAlignment="1">
      <alignment vertical="center"/>
    </xf>
    <xf numFmtId="0" fontId="19" fillId="2" borderId="0" xfId="0" applyFont="1" applyFill="1" applyBorder="1"/>
    <xf numFmtId="3" fontId="290" fillId="44" borderId="12" xfId="1" applyNumberFormat="1" applyFont="1" applyFill="1" applyBorder="1" applyAlignment="1">
      <alignment horizontal="center" vertical="center"/>
    </xf>
    <xf numFmtId="0" fontId="348" fillId="2" borderId="12" xfId="3" applyFont="1" applyFill="1" applyBorder="1" applyAlignment="1">
      <alignment horizontal="left" vertical="center"/>
    </xf>
    <xf numFmtId="0" fontId="18" fillId="2" borderId="0" xfId="2" applyFont="1" applyFill="1" applyBorder="1" applyAlignment="1">
      <alignment horizontal="center"/>
    </xf>
    <xf numFmtId="0" fontId="446" fillId="2" borderId="0" xfId="9" applyFont="1" applyFill="1" applyBorder="1" applyAlignment="1">
      <alignment vertical="center"/>
    </xf>
    <xf numFmtId="0" fontId="48" fillId="2" borderId="0" xfId="2" applyFont="1" applyFill="1" applyBorder="1" applyAlignment="1">
      <alignment horizontal="center" vertical="center" wrapText="1"/>
    </xf>
    <xf numFmtId="0" fontId="100" fillId="2" borderId="0" xfId="1" applyNumberFormat="1" applyFont="1" applyFill="1" applyBorder="1" applyAlignment="1">
      <alignment horizontal="center" vertical="center" wrapText="1"/>
    </xf>
    <xf numFmtId="0" fontId="100" fillId="2" borderId="11" xfId="1" applyNumberFormat="1" applyFont="1" applyFill="1" applyBorder="1" applyAlignment="1">
      <alignment horizontal="center" vertical="center" wrapText="1"/>
    </xf>
    <xf numFmtId="180" fontId="100" fillId="2" borderId="12" xfId="2" applyNumberFormat="1" applyFont="1" applyFill="1" applyBorder="1" applyAlignment="1">
      <alignment horizontal="center" vertical="center"/>
    </xf>
    <xf numFmtId="0" fontId="447" fillId="2" borderId="12" xfId="2" applyFont="1" applyFill="1" applyBorder="1" applyAlignment="1">
      <alignment vertical="center"/>
    </xf>
    <xf numFmtId="176" fontId="80" fillId="2" borderId="0" xfId="2" applyNumberFormat="1" applyFont="1" applyFill="1" applyBorder="1" applyAlignment="1">
      <alignment horizontal="center" vertical="center"/>
    </xf>
    <xf numFmtId="0" fontId="49" fillId="2" borderId="0" xfId="2" applyFont="1" applyFill="1" applyBorder="1" applyAlignment="1">
      <alignment horizontal="center" vertical="center"/>
    </xf>
    <xf numFmtId="182" fontId="100" fillId="2" borderId="0" xfId="2" applyNumberFormat="1" applyFont="1" applyFill="1" applyBorder="1" applyAlignment="1">
      <alignment horizontal="center" vertical="center"/>
    </xf>
    <xf numFmtId="182" fontId="100" fillId="2" borderId="11" xfId="2" applyNumberFormat="1" applyFont="1" applyFill="1" applyBorder="1" applyAlignment="1">
      <alignment horizontal="center" vertical="center"/>
    </xf>
    <xf numFmtId="0" fontId="448" fillId="2" borderId="12" xfId="2" applyFont="1" applyFill="1" applyBorder="1" applyAlignment="1">
      <alignment vertical="center"/>
    </xf>
    <xf numFmtId="0" fontId="448" fillId="2" borderId="0" xfId="2" applyFont="1" applyFill="1" applyBorder="1" applyAlignment="1">
      <alignment vertical="center"/>
    </xf>
    <xf numFmtId="0" fontId="448" fillId="2" borderId="11" xfId="2" applyFont="1" applyFill="1" applyBorder="1" applyAlignment="1">
      <alignment vertical="center"/>
    </xf>
    <xf numFmtId="0" fontId="448" fillId="2" borderId="12" xfId="2" applyFont="1" applyFill="1" applyBorder="1" applyAlignment="1">
      <alignment horizontal="left" vertical="center" wrapText="1"/>
    </xf>
    <xf numFmtId="0" fontId="448" fillId="2" borderId="0" xfId="2" applyFont="1" applyFill="1" applyBorder="1" applyAlignment="1">
      <alignment horizontal="left" vertical="center" wrapText="1"/>
    </xf>
    <xf numFmtId="0" fontId="448" fillId="2" borderId="11" xfId="2" applyFont="1" applyFill="1" applyBorder="1" applyAlignment="1">
      <alignment horizontal="left" vertical="center" wrapText="1"/>
    </xf>
    <xf numFmtId="0" fontId="39" fillId="2" borderId="12" xfId="2" applyFont="1" applyFill="1" applyBorder="1" applyAlignment="1">
      <alignment horizontal="center" vertical="center" wrapText="1"/>
    </xf>
    <xf numFmtId="0" fontId="304" fillId="2" borderId="12" xfId="1" applyFont="1" applyFill="1" applyBorder="1" applyAlignment="1">
      <alignment horizontal="center" vertical="center" wrapText="1"/>
    </xf>
    <xf numFmtId="0" fontId="304" fillId="2" borderId="0" xfId="1" applyFont="1" applyFill="1" applyBorder="1" applyAlignment="1">
      <alignment horizontal="center" vertical="center" wrapText="1"/>
    </xf>
    <xf numFmtId="0" fontId="72" fillId="2" borderId="12" xfId="2" applyFont="1" applyFill="1" applyBorder="1" applyAlignment="1">
      <alignment vertical="center"/>
    </xf>
    <xf numFmtId="0" fontId="72" fillId="2" borderId="0" xfId="2" applyFont="1" applyFill="1" applyBorder="1" applyAlignment="1">
      <alignment vertical="center"/>
    </xf>
    <xf numFmtId="181" fontId="48" fillId="2" borderId="0" xfId="2" applyNumberFormat="1" applyFont="1" applyFill="1" applyBorder="1" applyAlignment="1">
      <alignment vertical="center"/>
    </xf>
    <xf numFmtId="0" fontId="49" fillId="2" borderId="0" xfId="2" applyFont="1" applyFill="1" applyBorder="1" applyAlignment="1">
      <alignment vertical="center"/>
    </xf>
    <xf numFmtId="182" fontId="100" fillId="2" borderId="0" xfId="2" applyNumberFormat="1" applyFont="1" applyFill="1" applyBorder="1" applyAlignment="1">
      <alignment vertical="center"/>
    </xf>
    <xf numFmtId="182" fontId="100" fillId="2" borderId="11" xfId="2" applyNumberFormat="1" applyFont="1" applyFill="1" applyBorder="1" applyAlignment="1">
      <alignment vertical="center"/>
    </xf>
    <xf numFmtId="0" fontId="72" fillId="2" borderId="12" xfId="2" applyFont="1" applyFill="1" applyBorder="1" applyAlignment="1">
      <alignment horizontal="center" vertical="center"/>
    </xf>
    <xf numFmtId="181" fontId="48" fillId="2" borderId="0" xfId="2" applyNumberFormat="1" applyFont="1" applyFill="1" applyBorder="1" applyAlignment="1">
      <alignment horizontal="center" vertical="center"/>
    </xf>
    <xf numFmtId="0" fontId="40" fillId="2" borderId="12" xfId="2" applyFont="1" applyFill="1" applyBorder="1" applyAlignment="1">
      <alignment horizontal="center" vertical="center" wrapText="1"/>
    </xf>
    <xf numFmtId="0" fontId="449" fillId="2" borderId="12" xfId="2" applyFont="1" applyFill="1" applyBorder="1" applyAlignment="1">
      <alignment horizontal="center" vertical="center"/>
    </xf>
    <xf numFmtId="0" fontId="449" fillId="2" borderId="0" xfId="2" applyFont="1" applyFill="1" applyBorder="1" applyAlignment="1">
      <alignment horizontal="center" vertical="center"/>
    </xf>
    <xf numFmtId="0" fontId="449" fillId="2" borderId="11" xfId="2" applyFont="1" applyFill="1" applyBorder="1" applyAlignment="1">
      <alignment horizontal="center" vertical="center"/>
    </xf>
    <xf numFmtId="0" fontId="18" fillId="2" borderId="12" xfId="2" applyFont="1" applyFill="1" applyBorder="1" applyAlignment="1">
      <alignment horizontal="left" vertical="center"/>
    </xf>
    <xf numFmtId="0" fontId="18" fillId="2" borderId="0" xfId="2" applyFont="1" applyFill="1" applyBorder="1" applyAlignment="1">
      <alignment horizontal="left" vertical="center"/>
    </xf>
    <xf numFmtId="0" fontId="18" fillId="2" borderId="11" xfId="2" applyFont="1" applyFill="1" applyBorder="1" applyAlignment="1">
      <alignment horizontal="left" vertical="center"/>
    </xf>
    <xf numFmtId="0" fontId="52" fillId="2" borderId="12" xfId="1" applyNumberFormat="1" applyFont="1" applyFill="1" applyBorder="1" applyAlignment="1">
      <alignment horizontal="left" vertical="center"/>
    </xf>
    <xf numFmtId="0" fontId="52" fillId="2" borderId="0" xfId="1" applyNumberFormat="1" applyFont="1" applyFill="1" applyBorder="1" applyAlignment="1">
      <alignment horizontal="left" vertical="center"/>
    </xf>
    <xf numFmtId="0" fontId="52" fillId="2" borderId="11" xfId="1" applyNumberFormat="1" applyFont="1" applyFill="1" applyBorder="1" applyAlignment="1">
      <alignment horizontal="left" vertical="center"/>
    </xf>
    <xf numFmtId="0" fontId="452" fillId="2" borderId="12" xfId="9" applyFont="1" applyFill="1" applyBorder="1" applyAlignment="1">
      <alignment horizontal="center" vertical="center"/>
    </xf>
    <xf numFmtId="0" fontId="452" fillId="2" borderId="0" xfId="9" applyFont="1" applyFill="1" applyBorder="1" applyAlignment="1">
      <alignment horizontal="center" vertical="center"/>
    </xf>
    <xf numFmtId="0" fontId="452" fillId="2" borderId="11" xfId="9" applyFont="1" applyFill="1" applyBorder="1" applyAlignment="1">
      <alignment horizontal="center" vertical="center"/>
    </xf>
    <xf numFmtId="0" fontId="452" fillId="2" borderId="0" xfId="9" applyFont="1" applyFill="1" applyAlignment="1">
      <alignment horizontal="center" vertical="center"/>
    </xf>
    <xf numFmtId="0" fontId="453" fillId="2" borderId="12" xfId="2" applyFont="1" applyFill="1" applyBorder="1" applyAlignment="1">
      <alignment horizontal="center" vertical="center"/>
    </xf>
    <xf numFmtId="0" fontId="453" fillId="2" borderId="0" xfId="2" applyFont="1" applyFill="1" applyAlignment="1">
      <alignment horizontal="center" vertical="center"/>
    </xf>
    <xf numFmtId="0" fontId="453" fillId="2" borderId="11" xfId="2" applyFont="1" applyFill="1" applyBorder="1" applyAlignment="1">
      <alignment horizontal="center" vertical="center"/>
    </xf>
    <xf numFmtId="0" fontId="454" fillId="2" borderId="12" xfId="9" applyFont="1" applyFill="1" applyBorder="1" applyAlignment="1">
      <alignment horizontal="center" vertical="center"/>
    </xf>
    <xf numFmtId="0" fontId="454" fillId="2" borderId="0" xfId="9" applyFont="1" applyFill="1" applyAlignment="1">
      <alignment horizontal="center" vertical="center"/>
    </xf>
    <xf numFmtId="0" fontId="454" fillId="2" borderId="11" xfId="9" applyFont="1" applyFill="1" applyBorder="1" applyAlignment="1">
      <alignment horizontal="center" vertical="center"/>
    </xf>
    <xf numFmtId="0" fontId="162" fillId="2" borderId="0" xfId="2" applyFont="1" applyFill="1" applyAlignment="1">
      <alignment horizontal="left" vertical="center" indent="1"/>
    </xf>
    <xf numFmtId="0" fontId="162" fillId="2" borderId="0" xfId="2" applyFont="1" applyFill="1" applyAlignment="1">
      <alignment vertical="center"/>
    </xf>
    <xf numFmtId="0" fontId="455" fillId="2" borderId="0" xfId="2" applyFont="1" applyFill="1"/>
    <xf numFmtId="0" fontId="454" fillId="2" borderId="0" xfId="9" applyFont="1" applyFill="1" applyBorder="1" applyAlignment="1">
      <alignment horizontal="center" vertical="center"/>
    </xf>
    <xf numFmtId="0" fontId="457" fillId="2" borderId="12" xfId="9" applyFont="1" applyFill="1" applyBorder="1" applyAlignment="1">
      <alignment horizontal="center" vertical="center" wrapText="1"/>
    </xf>
    <xf numFmtId="0" fontId="457" fillId="2" borderId="0" xfId="9" applyFont="1" applyFill="1" applyAlignment="1">
      <alignment horizontal="center" vertical="center" wrapText="1"/>
    </xf>
    <xf numFmtId="0" fontId="457" fillId="2" borderId="11" xfId="9" applyFont="1" applyFill="1" applyBorder="1" applyAlignment="1">
      <alignment horizontal="center" vertical="center" wrapText="1"/>
    </xf>
    <xf numFmtId="0" fontId="454" fillId="2" borderId="12" xfId="9" applyFont="1" applyFill="1" applyBorder="1" applyAlignment="1">
      <alignment horizontal="center" vertical="center" wrapText="1"/>
    </xf>
    <xf numFmtId="0" fontId="454" fillId="2" borderId="0" xfId="9" applyFont="1" applyFill="1" applyAlignment="1">
      <alignment horizontal="center" vertical="center" wrapText="1"/>
    </xf>
    <xf numFmtId="0" fontId="454" fillId="2" borderId="11" xfId="9" applyFont="1" applyFill="1" applyBorder="1" applyAlignment="1">
      <alignment horizontal="center" vertical="center" wrapText="1"/>
    </xf>
    <xf numFmtId="0" fontId="45" fillId="2" borderId="12" xfId="9" applyFont="1" applyFill="1" applyBorder="1" applyAlignment="1">
      <alignment horizontal="center" vertical="center"/>
    </xf>
    <xf numFmtId="0" fontId="45" fillId="2" borderId="0" xfId="9" applyFont="1" applyFill="1" applyAlignment="1">
      <alignment horizontal="center" vertical="center"/>
    </xf>
    <xf numFmtId="0" fontId="45" fillId="2" borderId="11" xfId="9" applyFont="1" applyFill="1" applyBorder="1" applyAlignment="1">
      <alignment horizontal="center" vertical="center"/>
    </xf>
    <xf numFmtId="0" fontId="52" fillId="2" borderId="12" xfId="2" applyNumberFormat="1" applyFont="1" applyFill="1" applyBorder="1" applyAlignment="1">
      <alignment horizontal="left" vertical="center"/>
    </xf>
    <xf numFmtId="0" fontId="52" fillId="2" borderId="0" xfId="2" applyNumberFormat="1" applyFont="1" applyFill="1" applyBorder="1" applyAlignment="1">
      <alignment horizontal="left" vertical="center"/>
    </xf>
    <xf numFmtId="0" fontId="52" fillId="2" borderId="11" xfId="2" applyNumberFormat="1" applyFont="1" applyFill="1" applyBorder="1" applyAlignment="1">
      <alignment horizontal="left" vertical="center"/>
    </xf>
    <xf numFmtId="0" fontId="454" fillId="2" borderId="0" xfId="9" applyFont="1" applyFill="1" applyAlignment="1">
      <alignment vertical="center"/>
    </xf>
    <xf numFmtId="0" fontId="460" fillId="2" borderId="0" xfId="2" applyFont="1" applyFill="1" applyAlignment="1">
      <alignment vertical="center"/>
    </xf>
    <xf numFmtId="0" fontId="461" fillId="2" borderId="12" xfId="0" applyFont="1" applyFill="1" applyBorder="1"/>
    <xf numFmtId="0" fontId="462" fillId="27" borderId="0" xfId="0" applyFont="1" applyFill="1" applyBorder="1"/>
    <xf numFmtId="0" fontId="3" fillId="27" borderId="12" xfId="2" applyFill="1" applyBorder="1"/>
    <xf numFmtId="0" fontId="3" fillId="27" borderId="0" xfId="2" applyFill="1" applyBorder="1" applyAlignment="1">
      <alignment horizontal="right"/>
    </xf>
    <xf numFmtId="0" fontId="3" fillId="27" borderId="0" xfId="2" applyFill="1" applyBorder="1" applyAlignment="1">
      <alignment horizontal="center"/>
    </xf>
    <xf numFmtId="0" fontId="3" fillId="27" borderId="0" xfId="2" applyFill="1" applyBorder="1"/>
    <xf numFmtId="0" fontId="3" fillId="27" borderId="0" xfId="2" quotePrefix="1" applyFill="1" applyBorder="1" applyAlignment="1">
      <alignment horizontal="right"/>
    </xf>
    <xf numFmtId="0" fontId="3" fillId="27" borderId="11" xfId="2" applyFill="1" applyBorder="1"/>
    <xf numFmtId="0" fontId="461" fillId="2" borderId="0" xfId="0" applyFont="1" applyFill="1" applyBorder="1"/>
    <xf numFmtId="0" fontId="463" fillId="2" borderId="12" xfId="9" applyFont="1" applyFill="1" applyBorder="1"/>
    <xf numFmtId="0" fontId="10" fillId="2" borderId="0" xfId="0" applyFont="1" applyFill="1" applyAlignment="1">
      <alignment horizontal="left" vertical="center" wrapText="1"/>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0" xfId="0" applyFont="1" applyFill="1" applyAlignment="1">
      <alignment horizontal="center" vertical="center"/>
    </xf>
    <xf numFmtId="0" fontId="0" fillId="27" borderId="0" xfId="0" applyFont="1" applyFill="1" applyAlignment="1">
      <alignment horizontal="center" vertical="center" wrapText="1"/>
    </xf>
    <xf numFmtId="0" fontId="33" fillId="5" borderId="0" xfId="0" applyFont="1" applyFill="1" applyBorder="1" applyAlignment="1">
      <alignment horizontal="center"/>
    </xf>
    <xf numFmtId="0" fontId="33" fillId="5" borderId="29" xfId="0" applyFont="1" applyFill="1" applyBorder="1" applyAlignment="1">
      <alignment horizontal="center"/>
    </xf>
    <xf numFmtId="0" fontId="14" fillId="2" borderId="12" xfId="3" applyFont="1" applyFill="1" applyBorder="1" applyAlignment="1" applyProtection="1">
      <alignment horizontal="center" vertical="center"/>
      <protection hidden="1"/>
    </xf>
    <xf numFmtId="0" fontId="14" fillId="2" borderId="0" xfId="3" applyFont="1" applyFill="1" applyBorder="1" applyAlignment="1" applyProtection="1">
      <alignment horizontal="center" vertical="center"/>
      <protection hidden="1"/>
    </xf>
    <xf numFmtId="0" fontId="14" fillId="2" borderId="11" xfId="3" applyFont="1" applyFill="1" applyBorder="1" applyAlignment="1" applyProtection="1">
      <alignment horizontal="center" vertical="center"/>
      <protection hidden="1"/>
    </xf>
    <xf numFmtId="0" fontId="17" fillId="2" borderId="12" xfId="3" applyFont="1" applyFill="1" applyBorder="1" applyAlignment="1">
      <alignment horizontal="center" vertical="center" wrapText="1"/>
    </xf>
    <xf numFmtId="0" fontId="18" fillId="2" borderId="0" xfId="3" applyFont="1" applyFill="1" applyBorder="1" applyAlignment="1" applyProtection="1">
      <alignment horizontal="left" vertical="center" wrapText="1"/>
      <protection hidden="1"/>
    </xf>
    <xf numFmtId="0" fontId="18" fillId="2" borderId="11" xfId="3" applyFont="1" applyFill="1" applyBorder="1" applyAlignment="1" applyProtection="1">
      <alignment horizontal="left" vertical="center" wrapText="1"/>
      <protection hidden="1"/>
    </xf>
    <xf numFmtId="0" fontId="74" fillId="9" borderId="66" xfId="3" applyFont="1" applyFill="1" applyBorder="1" applyAlignment="1" applyProtection="1">
      <alignment horizontal="center" vertical="center" wrapText="1"/>
      <protection hidden="1"/>
    </xf>
    <xf numFmtId="0" fontId="21" fillId="8" borderId="0" xfId="3" applyFont="1" applyFill="1" applyBorder="1" applyAlignment="1" applyProtection="1">
      <alignment horizontal="center" vertical="center" wrapText="1"/>
      <protection hidden="1"/>
    </xf>
    <xf numFmtId="0" fontId="22" fillId="10" borderId="0" xfId="3" applyFont="1" applyFill="1" applyBorder="1" applyAlignment="1" applyProtection="1">
      <alignment horizontal="center" vertical="center" wrapText="1"/>
      <protection hidden="1"/>
    </xf>
    <xf numFmtId="165" fontId="0" fillId="3" borderId="11" xfId="0" applyNumberFormat="1" applyFill="1" applyBorder="1" applyAlignment="1">
      <alignment horizontal="center" vertical="center"/>
    </xf>
    <xf numFmtId="164" fontId="73" fillId="6" borderId="66" xfId="1" applyNumberFormat="1" applyFont="1" applyFill="1" applyBorder="1" applyAlignment="1">
      <alignment horizontal="center" vertical="center"/>
    </xf>
    <xf numFmtId="164" fontId="56" fillId="6" borderId="0" xfId="1" applyNumberFormat="1" applyFont="1" applyFill="1" applyBorder="1" applyAlignment="1">
      <alignment horizontal="center" vertical="center"/>
    </xf>
    <xf numFmtId="0" fontId="50" fillId="6" borderId="0" xfId="0" applyFont="1" applyFill="1" applyBorder="1" applyAlignment="1">
      <alignment horizontal="center" vertical="center"/>
    </xf>
    <xf numFmtId="0" fontId="19" fillId="2" borderId="18"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32"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51" fillId="2" borderId="12" xfId="0" applyFont="1" applyFill="1" applyBorder="1" applyAlignment="1">
      <alignment horizontal="left" vertical="center" wrapText="1"/>
    </xf>
    <xf numFmtId="0" fontId="51" fillId="2" borderId="0" xfId="0" applyFont="1" applyFill="1" applyBorder="1" applyAlignment="1">
      <alignment horizontal="left" vertical="center" wrapText="1"/>
    </xf>
    <xf numFmtId="0" fontId="89" fillId="2" borderId="0" xfId="0" applyFont="1" applyFill="1" applyBorder="1" applyAlignment="1">
      <alignment horizontal="center" vertical="center" wrapText="1"/>
    </xf>
    <xf numFmtId="167" fontId="85" fillId="6" borderId="12" xfId="0" applyNumberFormat="1" applyFont="1" applyFill="1" applyBorder="1" applyAlignment="1">
      <alignment horizontal="center" vertical="center"/>
    </xf>
    <xf numFmtId="0" fontId="15" fillId="5" borderId="11" xfId="3" applyFont="1" applyFill="1" applyBorder="1" applyAlignment="1">
      <alignment horizontal="center" vertical="center" textRotation="90"/>
    </xf>
    <xf numFmtId="0" fontId="58" fillId="2" borderId="8" xfId="1" applyNumberFormat="1" applyFont="1" applyFill="1" applyBorder="1" applyAlignment="1">
      <alignment horizontal="center" vertical="center" wrapText="1"/>
    </xf>
    <xf numFmtId="0" fontId="58" fillId="2" borderId="9" xfId="1" applyNumberFormat="1" applyFont="1" applyFill="1" applyBorder="1" applyAlignment="1">
      <alignment horizontal="center" vertical="center" wrapText="1"/>
    </xf>
    <xf numFmtId="0" fontId="58" fillId="2" borderId="10" xfId="1" applyNumberFormat="1" applyFont="1" applyFill="1" applyBorder="1" applyAlignment="1">
      <alignment horizontal="center" vertical="center" wrapText="1"/>
    </xf>
    <xf numFmtId="0" fontId="58" fillId="2" borderId="12" xfId="1" applyNumberFormat="1" applyFont="1" applyFill="1" applyBorder="1" applyAlignment="1">
      <alignment horizontal="center" vertical="center" wrapText="1"/>
    </xf>
    <xf numFmtId="0" fontId="58" fillId="2" borderId="0" xfId="1" applyNumberFormat="1" applyFont="1" applyFill="1" applyBorder="1" applyAlignment="1">
      <alignment horizontal="center" vertical="center" wrapText="1"/>
    </xf>
    <xf numFmtId="0" fontId="58" fillId="2" borderId="11" xfId="1" applyNumberFormat="1" applyFont="1" applyFill="1" applyBorder="1" applyAlignment="1">
      <alignment horizontal="center" vertical="center" wrapText="1"/>
    </xf>
    <xf numFmtId="0" fontId="49" fillId="2" borderId="12" xfId="1" applyNumberFormat="1" applyFont="1" applyFill="1" applyBorder="1" applyAlignment="1">
      <alignment horizontal="center" vertical="center" wrapText="1"/>
    </xf>
    <xf numFmtId="0" fontId="49" fillId="2" borderId="0" xfId="1" applyNumberFormat="1" applyFont="1" applyFill="1" applyBorder="1" applyAlignment="1">
      <alignment horizontal="center" vertical="center" wrapText="1"/>
    </xf>
    <xf numFmtId="0" fontId="49" fillId="2" borderId="11" xfId="1" applyNumberFormat="1" applyFont="1" applyFill="1" applyBorder="1" applyAlignment="1">
      <alignment horizontal="center" vertical="center" wrapText="1"/>
    </xf>
    <xf numFmtId="2" fontId="52" fillId="11" borderId="12" xfId="3" applyNumberFormat="1" applyFont="1" applyFill="1" applyBorder="1" applyAlignment="1" applyProtection="1">
      <alignment horizontal="center" vertical="center"/>
      <protection locked="0"/>
    </xf>
    <xf numFmtId="2" fontId="52" fillId="11" borderId="0" xfId="3" applyNumberFormat="1" applyFont="1" applyFill="1" applyBorder="1" applyAlignment="1" applyProtection="1">
      <alignment horizontal="center" vertical="center"/>
      <protection locked="0"/>
    </xf>
    <xf numFmtId="2" fontId="52" fillId="11" borderId="11" xfId="3" applyNumberFormat="1" applyFont="1" applyFill="1" applyBorder="1" applyAlignment="1" applyProtection="1">
      <alignment horizontal="center" vertical="center"/>
      <protection locked="0"/>
    </xf>
    <xf numFmtId="0" fontId="80" fillId="2" borderId="18" xfId="3" applyFont="1" applyFill="1" applyBorder="1" applyAlignment="1">
      <alignment horizontal="center" vertical="center"/>
    </xf>
    <xf numFmtId="0" fontId="80" fillId="2" borderId="19" xfId="3" applyFont="1" applyFill="1" applyBorder="1" applyAlignment="1">
      <alignment horizontal="center" vertical="center"/>
    </xf>
    <xf numFmtId="0" fontId="80" fillId="2" borderId="32" xfId="3" applyFont="1" applyFill="1" applyBorder="1" applyAlignment="1">
      <alignment horizontal="center" vertical="center"/>
    </xf>
    <xf numFmtId="0" fontId="51" fillId="2" borderId="12" xfId="0" applyFont="1" applyFill="1" applyBorder="1" applyAlignment="1">
      <alignment horizontal="center" vertical="center" wrapText="1"/>
    </xf>
    <xf numFmtId="0" fontId="51" fillId="2" borderId="0" xfId="0" applyFont="1" applyFill="1" applyBorder="1" applyAlignment="1">
      <alignment horizontal="center" vertical="center" wrapText="1"/>
    </xf>
    <xf numFmtId="0" fontId="57" fillId="2" borderId="0" xfId="0" applyFont="1" applyFill="1" applyBorder="1" applyAlignment="1">
      <alignment horizontal="center" vertical="center" wrapText="1"/>
    </xf>
    <xf numFmtId="0" fontId="32" fillId="2" borderId="0" xfId="0" applyFont="1" applyFill="1" applyBorder="1" applyAlignment="1">
      <alignment horizontal="center" vertical="center" wrapText="1"/>
    </xf>
    <xf numFmtId="164" fontId="54" fillId="3" borderId="0" xfId="1" applyNumberFormat="1" applyFont="1" applyFill="1" applyBorder="1" applyAlignment="1">
      <alignment horizontal="center" vertical="center"/>
    </xf>
    <xf numFmtId="0" fontId="61" fillId="2" borderId="0" xfId="3" applyFont="1" applyFill="1" applyBorder="1" applyAlignment="1" applyProtection="1">
      <alignment horizontal="center" wrapText="1"/>
      <protection hidden="1"/>
    </xf>
    <xf numFmtId="0" fontId="87" fillId="2" borderId="0" xfId="3" applyFont="1" applyFill="1" applyBorder="1" applyAlignment="1" applyProtection="1">
      <alignment horizontal="center" vertical="center"/>
      <protection hidden="1"/>
    </xf>
    <xf numFmtId="0" fontId="87" fillId="2" borderId="11" xfId="3" applyFont="1" applyFill="1" applyBorder="1" applyAlignment="1" applyProtection="1">
      <alignment horizontal="center" vertical="center"/>
      <protection hidden="1"/>
    </xf>
    <xf numFmtId="0" fontId="18" fillId="5" borderId="8" xfId="0" applyFont="1" applyFill="1" applyBorder="1" applyAlignment="1">
      <alignment horizontal="center" vertical="center"/>
    </xf>
    <xf numFmtId="0" fontId="18" fillId="5" borderId="9" xfId="0" applyFont="1" applyFill="1" applyBorder="1" applyAlignment="1">
      <alignment horizontal="center" vertical="center"/>
    </xf>
    <xf numFmtId="0" fontId="18" fillId="5" borderId="10" xfId="0" applyFont="1" applyFill="1" applyBorder="1" applyAlignment="1">
      <alignment horizontal="center" vertical="center"/>
    </xf>
    <xf numFmtId="0" fontId="75" fillId="2" borderId="18" xfId="2" applyFont="1" applyFill="1" applyBorder="1" applyAlignment="1">
      <alignment horizontal="center" vertical="center"/>
    </xf>
    <xf numFmtId="0" fontId="75" fillId="2" borderId="19" xfId="2" applyFont="1" applyFill="1" applyBorder="1" applyAlignment="1">
      <alignment horizontal="center" vertical="center"/>
    </xf>
    <xf numFmtId="0" fontId="75" fillId="2" borderId="32" xfId="2" applyFont="1" applyFill="1" applyBorder="1" applyAlignment="1">
      <alignment horizontal="center" vertical="center"/>
    </xf>
    <xf numFmtId="0" fontId="65" fillId="2" borderId="20" xfId="2" applyFont="1" applyFill="1" applyBorder="1" applyAlignment="1">
      <alignment horizontal="center" vertical="center"/>
    </xf>
    <xf numFmtId="0" fontId="65" fillId="2" borderId="21" xfId="2" applyFont="1" applyFill="1" applyBorder="1" applyAlignment="1">
      <alignment horizontal="center" vertical="center"/>
    </xf>
    <xf numFmtId="0" fontId="65" fillId="2" borderId="22" xfId="2" applyFont="1" applyFill="1" applyBorder="1" applyAlignment="1">
      <alignment horizontal="center" vertical="center"/>
    </xf>
    <xf numFmtId="0" fontId="0" fillId="5" borderId="0" xfId="0" applyFill="1" applyBorder="1" applyAlignment="1">
      <alignment horizontal="center"/>
    </xf>
    <xf numFmtId="164" fontId="83" fillId="3" borderId="19" xfId="0" applyNumberFormat="1" applyFont="1" applyFill="1" applyBorder="1" applyAlignment="1">
      <alignment horizontal="center" vertical="center"/>
    </xf>
    <xf numFmtId="170" fontId="33" fillId="2" borderId="17" xfId="0" applyNumberFormat="1" applyFont="1" applyFill="1" applyBorder="1" applyAlignment="1">
      <alignment horizontal="center" vertical="center"/>
    </xf>
    <xf numFmtId="170" fontId="33" fillId="2" borderId="31" xfId="0" applyNumberFormat="1" applyFont="1" applyFill="1" applyBorder="1" applyAlignment="1">
      <alignment horizontal="center" vertical="center"/>
    </xf>
    <xf numFmtId="164" fontId="83" fillId="3" borderId="0" xfId="0" applyNumberFormat="1" applyFont="1" applyFill="1" applyBorder="1" applyAlignment="1">
      <alignment horizontal="center" vertical="center"/>
    </xf>
    <xf numFmtId="164" fontId="0" fillId="3" borderId="0" xfId="0" applyNumberFormat="1" applyFont="1" applyFill="1" applyBorder="1" applyAlignment="1">
      <alignment horizontal="center"/>
    </xf>
    <xf numFmtId="0" fontId="48" fillId="2" borderId="11" xfId="3" applyFont="1" applyFill="1" applyBorder="1" applyAlignment="1" applyProtection="1">
      <alignment horizontal="center" vertical="center" wrapText="1"/>
      <protection hidden="1"/>
    </xf>
    <xf numFmtId="0" fontId="52" fillId="17" borderId="12" xfId="0" applyFont="1" applyFill="1" applyBorder="1" applyAlignment="1">
      <alignment horizontal="center" vertical="center" wrapText="1"/>
    </xf>
    <xf numFmtId="0" fontId="52" fillId="17" borderId="0" xfId="0" applyFont="1" applyFill="1" applyBorder="1" applyAlignment="1">
      <alignment horizontal="center" vertical="center" wrapText="1"/>
    </xf>
    <xf numFmtId="0" fontId="64" fillId="2" borderId="0" xfId="3" applyFont="1" applyFill="1" applyBorder="1" applyAlignment="1">
      <alignment horizontal="center" vertical="center"/>
    </xf>
    <xf numFmtId="164" fontId="54" fillId="17" borderId="103" xfId="1" applyNumberFormat="1" applyFont="1" applyFill="1" applyBorder="1" applyAlignment="1">
      <alignment horizontal="center" vertical="center"/>
    </xf>
    <xf numFmtId="165" fontId="16" fillId="17" borderId="0" xfId="3" applyNumberFormat="1" applyFont="1" applyFill="1" applyBorder="1" applyAlignment="1" applyProtection="1">
      <alignment horizontal="center" vertical="center"/>
      <protection hidden="1"/>
    </xf>
    <xf numFmtId="164" fontId="62" fillId="6" borderId="0" xfId="1" applyNumberFormat="1" applyFont="1" applyFill="1" applyBorder="1" applyAlignment="1">
      <alignment horizontal="center" vertical="center"/>
    </xf>
    <xf numFmtId="1" fontId="63" fillId="6" borderId="0" xfId="1" applyNumberFormat="1" applyFont="1" applyFill="1" applyBorder="1" applyAlignment="1">
      <alignment horizontal="center" vertical="center"/>
    </xf>
    <xf numFmtId="0" fontId="76" fillId="5" borderId="11" xfId="0" applyFont="1" applyFill="1" applyBorder="1" applyAlignment="1">
      <alignment horizontal="center" vertical="center" textRotation="90"/>
    </xf>
    <xf numFmtId="0" fontId="102" fillId="2" borderId="8" xfId="2" applyFont="1" applyFill="1" applyBorder="1" applyAlignment="1" applyProtection="1">
      <alignment horizontal="center" vertical="center"/>
      <protection hidden="1"/>
    </xf>
    <xf numFmtId="0" fontId="102" fillId="2" borderId="9" xfId="2" applyFont="1" applyFill="1" applyBorder="1" applyAlignment="1" applyProtection="1">
      <alignment horizontal="center" vertical="center"/>
      <protection hidden="1"/>
    </xf>
    <xf numFmtId="0" fontId="102" fillId="2" borderId="10" xfId="2" applyFont="1" applyFill="1" applyBorder="1" applyAlignment="1" applyProtection="1">
      <alignment horizontal="center" vertical="center"/>
      <protection hidden="1"/>
    </xf>
    <xf numFmtId="0" fontId="50" fillId="2" borderId="0" xfId="2" applyFont="1" applyFill="1" applyBorder="1" applyAlignment="1" applyProtection="1">
      <alignment horizontal="right" vertical="center" wrapText="1"/>
      <protection hidden="1"/>
    </xf>
    <xf numFmtId="0" fontId="50" fillId="2" borderId="29" xfId="2" applyFont="1" applyFill="1" applyBorder="1" applyAlignment="1" applyProtection="1">
      <alignment horizontal="right" vertical="center" wrapText="1"/>
      <protection hidden="1"/>
    </xf>
    <xf numFmtId="0" fontId="110" fillId="2" borderId="0" xfId="3" applyFont="1" applyFill="1" applyBorder="1" applyAlignment="1">
      <alignment horizontal="center" vertical="center"/>
    </xf>
    <xf numFmtId="0" fontId="110" fillId="2" borderId="29" xfId="3" applyFont="1" applyFill="1" applyBorder="1" applyAlignment="1">
      <alignment horizontal="center" vertical="center"/>
    </xf>
    <xf numFmtId="166" fontId="109" fillId="6" borderId="0" xfId="2" applyNumberFormat="1" applyFont="1" applyFill="1" applyBorder="1" applyAlignment="1" applyProtection="1">
      <alignment horizontal="center" vertical="center"/>
      <protection hidden="1"/>
    </xf>
    <xf numFmtId="166" fontId="109" fillId="6" borderId="29" xfId="2" applyNumberFormat="1" applyFont="1" applyFill="1" applyBorder="1" applyAlignment="1" applyProtection="1">
      <alignment horizontal="center" vertical="center"/>
      <protection hidden="1"/>
    </xf>
    <xf numFmtId="0" fontId="103" fillId="2" borderId="11" xfId="2" applyFont="1" applyFill="1" applyBorder="1" applyAlignment="1" applyProtection="1">
      <alignment horizontal="left" vertical="center"/>
      <protection hidden="1"/>
    </xf>
    <xf numFmtId="0" fontId="103" fillId="2" borderId="40" xfId="2" applyFont="1" applyFill="1" applyBorder="1" applyAlignment="1" applyProtection="1">
      <alignment horizontal="left" vertical="center"/>
      <protection hidden="1"/>
    </xf>
    <xf numFmtId="0" fontId="52" fillId="5" borderId="38" xfId="0" applyFont="1" applyFill="1" applyBorder="1" applyAlignment="1">
      <alignment horizontal="center" vertical="center"/>
    </xf>
    <xf numFmtId="0" fontId="52" fillId="5" borderId="35" xfId="0" applyFont="1" applyFill="1" applyBorder="1" applyAlignment="1">
      <alignment horizontal="center" vertical="center"/>
    </xf>
    <xf numFmtId="0" fontId="52" fillId="5" borderId="39" xfId="0" applyFont="1" applyFill="1" applyBorder="1" applyAlignment="1">
      <alignment horizontal="center" vertical="center"/>
    </xf>
    <xf numFmtId="0" fontId="186" fillId="2" borderId="12" xfId="3" applyFont="1" applyFill="1" applyBorder="1" applyAlignment="1" applyProtection="1">
      <alignment horizontal="center" vertical="center"/>
      <protection hidden="1"/>
    </xf>
    <xf numFmtId="0" fontId="186" fillId="2" borderId="0" xfId="3" applyFont="1" applyFill="1" applyBorder="1" applyAlignment="1" applyProtection="1">
      <alignment horizontal="center" vertical="center"/>
      <protection hidden="1"/>
    </xf>
    <xf numFmtId="0" fontId="186" fillId="2" borderId="11" xfId="3" applyFont="1" applyFill="1" applyBorder="1" applyAlignment="1" applyProtection="1">
      <alignment horizontal="center" vertical="center"/>
      <protection hidden="1"/>
    </xf>
    <xf numFmtId="0" fontId="54" fillId="2" borderId="50" xfId="2" applyFont="1" applyFill="1" applyBorder="1" applyAlignment="1">
      <alignment horizontal="center" vertical="center"/>
    </xf>
    <xf numFmtId="0" fontId="54" fillId="2" borderId="29" xfId="2" applyFont="1" applyFill="1" applyBorder="1" applyAlignment="1">
      <alignment horizontal="center" vertical="center"/>
    </xf>
    <xf numFmtId="0" fontId="54" fillId="2" borderId="40" xfId="2" applyFont="1" applyFill="1" applyBorder="1" applyAlignment="1">
      <alignment horizontal="center" vertical="center"/>
    </xf>
    <xf numFmtId="0" fontId="114" fillId="18" borderId="43" xfId="0" applyFont="1" applyFill="1" applyBorder="1" applyAlignment="1">
      <alignment horizontal="center" vertical="center" wrapText="1"/>
    </xf>
    <xf numFmtId="0" fontId="114" fillId="18" borderId="44" xfId="0" applyFont="1" applyFill="1" applyBorder="1" applyAlignment="1">
      <alignment horizontal="center" vertical="center" wrapText="1"/>
    </xf>
    <xf numFmtId="166" fontId="113" fillId="19" borderId="41" xfId="0" applyNumberFormat="1" applyFont="1" applyFill="1" applyBorder="1" applyAlignment="1">
      <alignment horizontal="center" vertical="center" wrapText="1"/>
    </xf>
    <xf numFmtId="0" fontId="113" fillId="19" borderId="41" xfId="0" applyFont="1" applyFill="1" applyBorder="1" applyAlignment="1">
      <alignment horizontal="center" vertical="center" wrapText="1"/>
    </xf>
    <xf numFmtId="0" fontId="113" fillId="19" borderId="46" xfId="0" applyFont="1" applyFill="1" applyBorder="1" applyAlignment="1">
      <alignment horizontal="center" vertical="center" wrapText="1"/>
    </xf>
    <xf numFmtId="166" fontId="113" fillId="19" borderId="48" xfId="0" applyNumberFormat="1" applyFont="1" applyFill="1" applyBorder="1" applyAlignment="1">
      <alignment horizontal="center" vertical="center" wrapText="1"/>
    </xf>
    <xf numFmtId="0" fontId="113" fillId="19" borderId="48" xfId="0" applyFont="1" applyFill="1" applyBorder="1" applyAlignment="1">
      <alignment horizontal="center" vertical="center" wrapText="1"/>
    </xf>
    <xf numFmtId="0" fontId="113" fillId="19" borderId="49" xfId="0" applyFont="1" applyFill="1" applyBorder="1" applyAlignment="1">
      <alignment horizontal="center" vertical="center" wrapText="1"/>
    </xf>
    <xf numFmtId="0" fontId="15" fillId="5" borderId="11" xfId="3" applyFont="1" applyFill="1" applyBorder="1" applyAlignment="1">
      <alignment horizontal="center" vertical="center" textRotation="90" wrapText="1"/>
    </xf>
    <xf numFmtId="0" fontId="42" fillId="2" borderId="12" xfId="2" applyFont="1" applyFill="1" applyBorder="1" applyAlignment="1">
      <alignment horizontal="left" vertical="center" wrapText="1"/>
    </xf>
    <xf numFmtId="0" fontId="42" fillId="2" borderId="0" xfId="2" applyFont="1" applyFill="1" applyBorder="1" applyAlignment="1">
      <alignment horizontal="left" vertical="center" wrapText="1"/>
    </xf>
    <xf numFmtId="0" fontId="42" fillId="2" borderId="11" xfId="2" applyFont="1" applyFill="1" applyBorder="1" applyAlignment="1">
      <alignment horizontal="left" vertical="center" wrapText="1"/>
    </xf>
    <xf numFmtId="2" fontId="52" fillId="29" borderId="18" xfId="3" applyNumberFormat="1" applyFont="1" applyFill="1" applyBorder="1" applyAlignment="1" applyProtection="1">
      <alignment horizontal="center" vertical="center"/>
      <protection locked="0"/>
    </xf>
    <xf numFmtId="2" fontId="52" fillId="29" borderId="19" xfId="3" applyNumberFormat="1" applyFont="1" applyFill="1" applyBorder="1" applyAlignment="1" applyProtection="1">
      <alignment horizontal="center" vertical="center"/>
      <protection locked="0"/>
    </xf>
    <xf numFmtId="2" fontId="52" fillId="29" borderId="32" xfId="3" applyNumberFormat="1" applyFont="1" applyFill="1" applyBorder="1" applyAlignment="1" applyProtection="1">
      <alignment horizontal="center" vertical="center"/>
      <protection locked="0"/>
    </xf>
    <xf numFmtId="0" fontId="19" fillId="0" borderId="132" xfId="0" applyFont="1" applyBorder="1" applyAlignment="1">
      <alignment horizontal="right" vertical="center" wrapText="1"/>
    </xf>
    <xf numFmtId="0" fontId="19" fillId="0" borderId="117" xfId="0" applyFont="1" applyBorder="1" applyAlignment="1">
      <alignment horizontal="right" vertical="center" wrapText="1"/>
    </xf>
    <xf numFmtId="0" fontId="184" fillId="0" borderId="117" xfId="0" applyFont="1" applyBorder="1" applyAlignment="1">
      <alignment horizontal="center" vertical="center" wrapText="1"/>
    </xf>
    <xf numFmtId="0" fontId="184" fillId="0" borderId="0" xfId="0" applyFont="1" applyBorder="1" applyAlignment="1">
      <alignment horizontal="center" vertical="center" wrapText="1"/>
    </xf>
    <xf numFmtId="0" fontId="184" fillId="0" borderId="119" xfId="0" applyFont="1" applyBorder="1" applyAlignment="1">
      <alignment horizontal="center" vertical="center" wrapText="1"/>
    </xf>
    <xf numFmtId="2" fontId="69" fillId="11" borderId="117" xfId="3" applyNumberFormat="1" applyFont="1" applyFill="1" applyBorder="1" applyAlignment="1" applyProtection="1">
      <alignment horizontal="center" vertical="center" wrapText="1"/>
      <protection locked="0"/>
    </xf>
    <xf numFmtId="2" fontId="69" fillId="11" borderId="0" xfId="3" applyNumberFormat="1" applyFont="1" applyFill="1" applyBorder="1" applyAlignment="1" applyProtection="1">
      <alignment horizontal="center" vertical="center" wrapText="1"/>
      <protection locked="0"/>
    </xf>
    <xf numFmtId="2" fontId="69" fillId="11" borderId="119" xfId="3" applyNumberFormat="1" applyFont="1" applyFill="1" applyBorder="1" applyAlignment="1" applyProtection="1">
      <alignment horizontal="center" vertical="center" wrapText="1"/>
      <protection locked="0"/>
    </xf>
    <xf numFmtId="0" fontId="33" fillId="0" borderId="117"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119" xfId="0" applyFont="1" applyBorder="1" applyAlignment="1">
      <alignment horizontal="center" vertical="center" wrapText="1"/>
    </xf>
    <xf numFmtId="0" fontId="0" fillId="0" borderId="133" xfId="0" applyFont="1" applyBorder="1" applyAlignment="1">
      <alignment horizontal="right" vertical="center"/>
    </xf>
    <xf numFmtId="0" fontId="0" fillId="0" borderId="119" xfId="0" applyFont="1" applyBorder="1" applyAlignment="1">
      <alignment horizontal="right" vertical="center"/>
    </xf>
    <xf numFmtId="164" fontId="48" fillId="2" borderId="121" xfId="0" applyNumberFormat="1" applyFont="1" applyFill="1" applyBorder="1" applyAlignment="1">
      <alignment horizontal="center"/>
    </xf>
    <xf numFmtId="164" fontId="48" fillId="2" borderId="122" xfId="0" applyNumberFormat="1" applyFont="1" applyFill="1" applyBorder="1" applyAlignment="1">
      <alignment horizontal="center"/>
    </xf>
    <xf numFmtId="0" fontId="15" fillId="5" borderId="0" xfId="3" applyFont="1" applyFill="1" applyBorder="1" applyAlignment="1">
      <alignment horizontal="center" vertical="center" textRotation="90"/>
    </xf>
    <xf numFmtId="0" fontId="163" fillId="2" borderId="64" xfId="3" applyFont="1" applyFill="1" applyBorder="1" applyAlignment="1">
      <alignment horizontal="center" vertical="center"/>
    </xf>
    <xf numFmtId="0" fontId="163" fillId="2" borderId="19" xfId="3" applyFont="1" applyFill="1" applyBorder="1" applyAlignment="1">
      <alignment horizontal="center" vertical="center"/>
    </xf>
    <xf numFmtId="0" fontId="163" fillId="2" borderId="65" xfId="3" applyFont="1" applyFill="1" applyBorder="1" applyAlignment="1">
      <alignment horizontal="center" vertical="center"/>
    </xf>
    <xf numFmtId="0" fontId="116" fillId="2" borderId="0" xfId="0" applyFont="1" applyFill="1" applyBorder="1" applyAlignment="1">
      <alignment horizontal="center" vertical="center"/>
    </xf>
    <xf numFmtId="0" fontId="116" fillId="2" borderId="11" xfId="0" applyFont="1" applyFill="1" applyBorder="1" applyAlignment="1">
      <alignment horizontal="center" vertical="center"/>
    </xf>
    <xf numFmtId="0" fontId="117" fillId="2" borderId="17" xfId="0" applyFont="1" applyFill="1" applyBorder="1" applyAlignment="1">
      <alignment horizontal="center" vertical="center"/>
    </xf>
    <xf numFmtId="0" fontId="117" fillId="2" borderId="31" xfId="0" applyFont="1" applyFill="1" applyBorder="1" applyAlignment="1">
      <alignment horizontal="center" vertical="center"/>
    </xf>
    <xf numFmtId="0" fontId="117" fillId="2" borderId="0" xfId="0" applyFont="1" applyFill="1" applyBorder="1" applyAlignment="1">
      <alignment horizontal="center" vertical="center"/>
    </xf>
    <xf numFmtId="0" fontId="117" fillId="2" borderId="11" xfId="0" applyFont="1" applyFill="1" applyBorder="1" applyAlignment="1">
      <alignment horizontal="center" vertical="center"/>
    </xf>
    <xf numFmtId="0" fontId="117" fillId="2" borderId="15" xfId="0" applyFont="1" applyFill="1" applyBorder="1" applyAlignment="1">
      <alignment horizontal="center" vertical="center"/>
    </xf>
    <xf numFmtId="0" fontId="117" fillId="2" borderId="34" xfId="0" applyFont="1" applyFill="1" applyBorder="1" applyAlignment="1">
      <alignment horizontal="center" vertical="center"/>
    </xf>
    <xf numFmtId="0" fontId="100" fillId="2" borderId="0" xfId="2" applyFont="1" applyFill="1" applyBorder="1" applyAlignment="1" applyProtection="1">
      <alignment horizontal="left" vertical="center" shrinkToFit="1"/>
      <protection hidden="1"/>
    </xf>
    <xf numFmtId="0" fontId="45" fillId="2" borderId="0" xfId="5" applyFill="1" applyBorder="1" applyAlignment="1" applyProtection="1">
      <alignment horizontal="left" vertical="center" wrapText="1"/>
      <protection hidden="1"/>
    </xf>
    <xf numFmtId="0" fontId="20" fillId="2" borderId="0" xfId="2" applyFont="1" applyFill="1" applyBorder="1" applyAlignment="1" applyProtection="1">
      <alignment horizontal="left" vertical="center" wrapText="1"/>
      <protection hidden="1"/>
    </xf>
    <xf numFmtId="0" fontId="20" fillId="2" borderId="11" xfId="2" applyFont="1" applyFill="1" applyBorder="1" applyAlignment="1" applyProtection="1">
      <alignment horizontal="left" vertical="center" wrapText="1"/>
      <protection hidden="1"/>
    </xf>
    <xf numFmtId="0" fontId="53" fillId="2" borderId="12" xfId="0" applyFont="1" applyFill="1" applyBorder="1" applyAlignment="1">
      <alignment horizontal="center" vertical="center"/>
    </xf>
    <xf numFmtId="0" fontId="53" fillId="2" borderId="0"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34" xfId="0" applyFont="1" applyFill="1" applyBorder="1" applyAlignment="1">
      <alignment horizontal="center" vertical="center"/>
    </xf>
    <xf numFmtId="0" fontId="52" fillId="2" borderId="38" xfId="3" applyFont="1" applyFill="1" applyBorder="1" applyAlignment="1" applyProtection="1">
      <alignment horizontal="center" vertical="center"/>
      <protection hidden="1"/>
    </xf>
    <xf numFmtId="0" fontId="52" fillId="2" borderId="35" xfId="3" applyFont="1" applyFill="1" applyBorder="1" applyAlignment="1" applyProtection="1">
      <alignment horizontal="center" vertical="center"/>
      <protection hidden="1"/>
    </xf>
    <xf numFmtId="0" fontId="18" fillId="2" borderId="12" xfId="3" applyFont="1" applyFill="1" applyBorder="1" applyAlignment="1" applyProtection="1">
      <alignment horizontal="center" vertical="center" wrapText="1"/>
      <protection hidden="1"/>
    </xf>
    <xf numFmtId="0" fontId="18" fillId="2" borderId="0" xfId="3" applyFont="1" applyFill="1" applyBorder="1" applyAlignment="1" applyProtection="1">
      <alignment horizontal="center" vertical="center" wrapText="1"/>
      <protection hidden="1"/>
    </xf>
    <xf numFmtId="0" fontId="18" fillId="2" borderId="55" xfId="3" applyFont="1" applyFill="1" applyBorder="1" applyAlignment="1" applyProtection="1">
      <alignment horizontal="center" vertical="center" wrapText="1"/>
      <protection hidden="1"/>
    </xf>
    <xf numFmtId="0" fontId="18" fillId="2" borderId="11" xfId="3" applyFont="1" applyFill="1" applyBorder="1" applyAlignment="1" applyProtection="1">
      <alignment horizontal="center" vertical="center" wrapText="1"/>
      <protection hidden="1"/>
    </xf>
    <xf numFmtId="0" fontId="52" fillId="2" borderId="54" xfId="3" applyFont="1" applyFill="1" applyBorder="1" applyAlignment="1" applyProtection="1">
      <alignment horizontal="center" vertical="center"/>
      <protection hidden="1"/>
    </xf>
    <xf numFmtId="0" fontId="52" fillId="2" borderId="39" xfId="3" applyFont="1" applyFill="1" applyBorder="1" applyAlignment="1" applyProtection="1">
      <alignment horizontal="center" vertical="center"/>
      <protection hidden="1"/>
    </xf>
    <xf numFmtId="0" fontId="18" fillId="2" borderId="56" xfId="3" applyFont="1" applyFill="1" applyBorder="1" applyAlignment="1" applyProtection="1">
      <alignment horizontal="center" vertical="center"/>
      <protection hidden="1"/>
    </xf>
    <xf numFmtId="0" fontId="18" fillId="2" borderId="57" xfId="3" applyFont="1" applyFill="1" applyBorder="1" applyAlignment="1" applyProtection="1">
      <alignment horizontal="center" vertical="center"/>
      <protection hidden="1"/>
    </xf>
    <xf numFmtId="0" fontId="18" fillId="2" borderId="58" xfId="3" applyFont="1" applyFill="1" applyBorder="1" applyAlignment="1" applyProtection="1">
      <alignment horizontal="center" vertical="center"/>
      <protection hidden="1"/>
    </xf>
    <xf numFmtId="0" fontId="18" fillId="2" borderId="59" xfId="3" applyFont="1" applyFill="1" applyBorder="1" applyAlignment="1" applyProtection="1">
      <alignment horizontal="center" vertical="center"/>
      <protection hidden="1"/>
    </xf>
    <xf numFmtId="0" fontId="120" fillId="16" borderId="64" xfId="0" applyFont="1" applyFill="1" applyBorder="1" applyAlignment="1">
      <alignment horizontal="center" vertical="center"/>
    </xf>
    <xf numFmtId="0" fontId="120" fillId="16" borderId="19" xfId="0" applyFont="1" applyFill="1" applyBorder="1" applyAlignment="1">
      <alignment horizontal="center" vertical="center"/>
    </xf>
    <xf numFmtId="0" fontId="120" fillId="16" borderId="65" xfId="0" applyFont="1" applyFill="1" applyBorder="1" applyAlignment="1">
      <alignment horizontal="center" vertical="center"/>
    </xf>
    <xf numFmtId="0" fontId="120" fillId="16" borderId="66" xfId="0" applyFont="1" applyFill="1" applyBorder="1" applyAlignment="1">
      <alignment horizontal="center" vertical="center"/>
    </xf>
    <xf numFmtId="0" fontId="120" fillId="16" borderId="0" xfId="0" applyFont="1" applyFill="1" applyBorder="1" applyAlignment="1">
      <alignment horizontal="center" vertical="center"/>
    </xf>
    <xf numFmtId="0" fontId="120" fillId="16" borderId="51" xfId="0" applyFont="1" applyFill="1" applyBorder="1" applyAlignment="1">
      <alignment horizontal="center" vertical="center"/>
    </xf>
    <xf numFmtId="0" fontId="120" fillId="16" borderId="67" xfId="0" applyFont="1" applyFill="1" applyBorder="1" applyAlignment="1">
      <alignment horizontal="center" vertical="center"/>
    </xf>
    <xf numFmtId="0" fontId="120" fillId="16" borderId="28" xfId="0" applyFont="1" applyFill="1" applyBorder="1" applyAlignment="1">
      <alignment horizontal="center" vertical="center"/>
    </xf>
    <xf numFmtId="0" fontId="120" fillId="16" borderId="68" xfId="0" applyFont="1" applyFill="1" applyBorder="1" applyAlignment="1">
      <alignment horizontal="center" vertical="center"/>
    </xf>
    <xf numFmtId="0" fontId="33" fillId="3" borderId="64" xfId="0" applyFont="1" applyFill="1" applyBorder="1" applyAlignment="1">
      <alignment horizontal="center"/>
    </xf>
    <xf numFmtId="0" fontId="33" fillId="3" borderId="19" xfId="0" applyFont="1" applyFill="1" applyBorder="1" applyAlignment="1">
      <alignment horizontal="center"/>
    </xf>
    <xf numFmtId="0" fontId="33" fillId="3" borderId="65" xfId="0" applyFont="1" applyFill="1" applyBorder="1" applyAlignment="1">
      <alignment horizontal="center"/>
    </xf>
    <xf numFmtId="0" fontId="33" fillId="2" borderId="0" xfId="0" applyFont="1" applyFill="1" applyBorder="1" applyAlignment="1">
      <alignment horizontal="center" vertical="center"/>
    </xf>
    <xf numFmtId="0" fontId="0" fillId="2" borderId="0" xfId="0" applyFill="1" applyBorder="1" applyAlignment="1">
      <alignment horizontal="center" vertical="center"/>
    </xf>
    <xf numFmtId="0" fontId="72" fillId="2" borderId="66" xfId="3" applyFont="1" applyFill="1" applyBorder="1" applyAlignment="1">
      <alignment horizontal="center" vertical="center"/>
    </xf>
    <xf numFmtId="0" fontId="72" fillId="2" borderId="0" xfId="3" applyFont="1" applyFill="1" applyBorder="1" applyAlignment="1">
      <alignment horizontal="center" vertical="center"/>
    </xf>
    <xf numFmtId="0" fontId="72" fillId="2" borderId="51" xfId="3" applyFont="1" applyFill="1" applyBorder="1" applyAlignment="1">
      <alignment horizontal="center" vertical="center"/>
    </xf>
    <xf numFmtId="0" fontId="171" fillId="9" borderId="0" xfId="3" applyFont="1" applyFill="1" applyBorder="1" applyAlignment="1" applyProtection="1">
      <alignment horizontal="left" vertical="center"/>
      <protection hidden="1"/>
    </xf>
    <xf numFmtId="0" fontId="168" fillId="2" borderId="66" xfId="0"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protection locked="0"/>
    </xf>
    <xf numFmtId="0" fontId="168" fillId="2" borderId="51" xfId="0" applyFont="1" applyFill="1" applyBorder="1" applyAlignment="1" applyProtection="1">
      <alignment horizontal="center" vertical="center" wrapText="1"/>
      <protection locked="0"/>
    </xf>
    <xf numFmtId="0" fontId="80" fillId="2" borderId="66" xfId="3" applyFont="1" applyFill="1" applyBorder="1" applyAlignment="1">
      <alignment horizontal="center" vertical="center"/>
    </xf>
    <xf numFmtId="0" fontId="80" fillId="2" borderId="0" xfId="3" applyFont="1" applyFill="1" applyBorder="1" applyAlignment="1">
      <alignment horizontal="center" vertical="center"/>
    </xf>
    <xf numFmtId="0" fontId="80" fillId="2" borderId="51" xfId="3" applyFont="1" applyFill="1" applyBorder="1" applyAlignment="1">
      <alignment horizontal="center" vertical="center"/>
    </xf>
    <xf numFmtId="0" fontId="0" fillId="0" borderId="0" xfId="0" applyBorder="1" applyAlignment="1">
      <alignment wrapText="1"/>
    </xf>
    <xf numFmtId="0" fontId="0" fillId="0" borderId="51" xfId="0" applyBorder="1" applyAlignment="1">
      <alignment wrapText="1"/>
    </xf>
    <xf numFmtId="2" fontId="52" fillId="11" borderId="66" xfId="3" applyNumberFormat="1" applyFont="1" applyFill="1" applyBorder="1" applyAlignment="1" applyProtection="1">
      <alignment horizontal="center" vertical="center"/>
      <protection locked="0"/>
    </xf>
    <xf numFmtId="2" fontId="52" fillId="11" borderId="51" xfId="3" applyNumberFormat="1" applyFont="1" applyFill="1" applyBorder="1" applyAlignment="1" applyProtection="1">
      <alignment horizontal="center" vertical="center"/>
      <protection locked="0"/>
    </xf>
    <xf numFmtId="0" fontId="48" fillId="27" borderId="66" xfId="3" applyFont="1" applyFill="1" applyBorder="1" applyAlignment="1">
      <alignment horizontal="center" vertical="center"/>
    </xf>
    <xf numFmtId="0" fontId="48" fillId="27" borderId="0" xfId="3" applyFont="1" applyFill="1" applyBorder="1" applyAlignment="1">
      <alignment horizontal="center" vertical="center"/>
    </xf>
    <xf numFmtId="0" fontId="48" fillId="27" borderId="51" xfId="3" applyFont="1" applyFill="1" applyBorder="1" applyAlignment="1">
      <alignment horizontal="center" vertical="center"/>
    </xf>
    <xf numFmtId="0" fontId="85" fillId="27" borderId="67" xfId="0" applyFont="1" applyFill="1" applyBorder="1" applyAlignment="1">
      <alignment horizontal="center"/>
    </xf>
    <xf numFmtId="0" fontId="85" fillId="27" borderId="28" xfId="0" applyFont="1" applyFill="1" applyBorder="1" applyAlignment="1">
      <alignment horizontal="center"/>
    </xf>
    <xf numFmtId="0" fontId="85" fillId="27" borderId="68" xfId="0" applyFont="1" applyFill="1" applyBorder="1" applyAlignment="1">
      <alignment horizontal="center"/>
    </xf>
    <xf numFmtId="0" fontId="72" fillId="2" borderId="64" xfId="3" applyFont="1" applyFill="1" applyBorder="1" applyAlignment="1">
      <alignment horizontal="center" vertical="center"/>
    </xf>
    <xf numFmtId="0" fontId="72" fillId="2" borderId="19" xfId="3" applyFont="1" applyFill="1" applyBorder="1" applyAlignment="1">
      <alignment horizontal="center" vertical="center"/>
    </xf>
    <xf numFmtId="0" fontId="72" fillId="2" borderId="32" xfId="3" applyFont="1" applyFill="1" applyBorder="1" applyAlignment="1">
      <alignment horizontal="center" vertical="center"/>
    </xf>
    <xf numFmtId="0" fontId="32" fillId="10" borderId="0" xfId="3" applyFont="1" applyFill="1" applyBorder="1" applyAlignment="1" applyProtection="1">
      <alignment horizontal="left" vertical="center"/>
      <protection hidden="1"/>
    </xf>
    <xf numFmtId="0" fontId="85" fillId="13" borderId="0" xfId="4" applyNumberFormat="1" applyFont="1" applyFill="1" applyBorder="1" applyAlignment="1">
      <alignment horizontal="left" vertical="center"/>
    </xf>
    <xf numFmtId="0" fontId="54" fillId="2" borderId="0" xfId="0" applyFont="1" applyFill="1" applyBorder="1" applyAlignment="1" applyProtection="1">
      <alignment horizontal="center" vertical="center" wrapText="1"/>
      <protection locked="0"/>
    </xf>
    <xf numFmtId="0" fontId="54" fillId="2" borderId="51"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wrapText="1"/>
      <protection locked="0"/>
    </xf>
    <xf numFmtId="0" fontId="57" fillId="8" borderId="0" xfId="3" applyFont="1" applyFill="1" applyBorder="1" applyAlignment="1" applyProtection="1">
      <alignment horizontal="left" vertical="center"/>
      <protection hidden="1"/>
    </xf>
    <xf numFmtId="0" fontId="0" fillId="0" borderId="0" xfId="0" applyBorder="1" applyAlignment="1">
      <alignment horizontal="left" wrapText="1"/>
    </xf>
    <xf numFmtId="0" fontId="10" fillId="2" borderId="0" xfId="0" applyFont="1" applyFill="1" applyBorder="1" applyAlignment="1">
      <alignment horizontal="center" vertical="center"/>
    </xf>
    <xf numFmtId="0" fontId="10" fillId="2" borderId="11" xfId="0" applyFont="1" applyFill="1" applyBorder="1" applyAlignment="1">
      <alignment horizontal="center" vertical="center"/>
    </xf>
    <xf numFmtId="0" fontId="19" fillId="2" borderId="103"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5" fillId="5" borderId="0" xfId="3" applyFont="1" applyFill="1" applyBorder="1" applyAlignment="1">
      <alignment horizontal="center" vertical="center" textRotation="90" wrapText="1"/>
    </xf>
    <xf numFmtId="1" fontId="182" fillId="2" borderId="107" xfId="2" applyNumberFormat="1" applyFont="1" applyFill="1" applyBorder="1" applyAlignment="1" applyProtection="1">
      <alignment horizontal="center" vertical="center"/>
      <protection hidden="1"/>
    </xf>
    <xf numFmtId="0" fontId="48" fillId="2" borderId="0" xfId="2" applyFont="1" applyFill="1" applyBorder="1" applyAlignment="1" applyProtection="1">
      <alignment horizontal="center" vertical="center"/>
      <protection hidden="1"/>
    </xf>
    <xf numFmtId="164" fontId="52" fillId="2" borderId="7" xfId="1" applyNumberFormat="1" applyFont="1" applyFill="1" applyBorder="1" applyAlignment="1">
      <alignment horizontal="center" vertical="center"/>
    </xf>
    <xf numFmtId="164" fontId="52" fillId="2" borderId="109" xfId="1" applyNumberFormat="1" applyFont="1" applyFill="1" applyBorder="1" applyAlignment="1">
      <alignment horizontal="center" vertical="center"/>
    </xf>
    <xf numFmtId="164" fontId="52" fillId="2" borderId="128" xfId="1" applyNumberFormat="1" applyFont="1" applyFill="1" applyBorder="1" applyAlignment="1">
      <alignment horizontal="center" vertical="center"/>
    </xf>
    <xf numFmtId="0" fontId="14" fillId="2" borderId="18" xfId="3" applyFont="1" applyFill="1" applyBorder="1" applyAlignment="1" applyProtection="1">
      <alignment horizontal="center" vertical="center"/>
      <protection hidden="1"/>
    </xf>
    <xf numFmtId="0" fontId="14" fillId="2" borderId="19" xfId="3" applyFont="1" applyFill="1" applyBorder="1" applyAlignment="1" applyProtection="1">
      <alignment horizontal="center" vertical="center"/>
      <protection hidden="1"/>
    </xf>
    <xf numFmtId="0" fontId="14" fillId="2" borderId="32" xfId="3" applyFont="1" applyFill="1" applyBorder="1" applyAlignment="1" applyProtection="1">
      <alignment horizontal="center" vertical="center"/>
      <protection hidden="1"/>
    </xf>
    <xf numFmtId="0" fontId="80" fillId="2" borderId="28" xfId="3" applyFont="1" applyFill="1" applyBorder="1" applyAlignment="1">
      <alignment horizontal="center" vertical="center"/>
    </xf>
    <xf numFmtId="1" fontId="184" fillId="2" borderId="127" xfId="2" applyNumberFormat="1" applyFont="1" applyFill="1" applyBorder="1" applyAlignment="1" applyProtection="1">
      <alignment horizontal="center" vertical="center"/>
      <protection hidden="1"/>
    </xf>
    <xf numFmtId="1" fontId="179" fillId="6" borderId="0" xfId="2" applyNumberFormat="1" applyFont="1" applyFill="1" applyBorder="1" applyAlignment="1" applyProtection="1">
      <alignment horizontal="center" vertical="center"/>
      <protection hidden="1"/>
    </xf>
    <xf numFmtId="1" fontId="179" fillId="6" borderId="11" xfId="2" applyNumberFormat="1" applyFont="1" applyFill="1" applyBorder="1" applyAlignment="1" applyProtection="1">
      <alignment horizontal="center" vertical="center"/>
      <protection hidden="1"/>
    </xf>
    <xf numFmtId="0" fontId="0" fillId="2" borderId="103" xfId="0" applyFill="1" applyBorder="1" applyAlignment="1">
      <alignment horizontal="center"/>
    </xf>
    <xf numFmtId="0" fontId="0" fillId="2" borderId="0" xfId="0" applyFill="1" applyBorder="1" applyAlignment="1">
      <alignment horizontal="center"/>
    </xf>
    <xf numFmtId="0" fontId="0" fillId="2" borderId="11" xfId="0" applyFill="1" applyBorder="1" applyAlignment="1">
      <alignment horizontal="center"/>
    </xf>
    <xf numFmtId="0" fontId="102" fillId="2" borderId="103" xfId="2" applyFont="1" applyFill="1" applyBorder="1" applyAlignment="1" applyProtection="1">
      <alignment horizontal="center" vertical="center"/>
      <protection hidden="1"/>
    </xf>
    <xf numFmtId="0" fontId="102" fillId="2" borderId="0" xfId="2" applyFont="1" applyFill="1" applyBorder="1" applyAlignment="1" applyProtection="1">
      <alignment horizontal="center" vertical="center"/>
      <protection hidden="1"/>
    </xf>
    <xf numFmtId="0" fontId="102" fillId="2" borderId="11" xfId="2" applyFont="1" applyFill="1" applyBorder="1" applyAlignment="1" applyProtection="1">
      <alignment horizontal="center" vertical="center"/>
      <protection hidden="1"/>
    </xf>
    <xf numFmtId="0" fontId="49" fillId="2" borderId="103" xfId="1" applyNumberFormat="1" applyFont="1" applyFill="1" applyBorder="1" applyAlignment="1">
      <alignment horizontal="center" vertical="center" wrapText="1"/>
    </xf>
    <xf numFmtId="0" fontId="49" fillId="2" borderId="107" xfId="1" applyNumberFormat="1" applyFont="1" applyFill="1" applyBorder="1" applyAlignment="1">
      <alignment horizontal="center" vertical="center" wrapText="1"/>
    </xf>
    <xf numFmtId="0" fontId="49" fillId="2" borderId="114" xfId="1" applyNumberFormat="1" applyFont="1" applyFill="1" applyBorder="1" applyAlignment="1">
      <alignment horizontal="center" vertical="center" wrapText="1"/>
    </xf>
    <xf numFmtId="0" fontId="72" fillId="2" borderId="116" xfId="3" applyFont="1" applyFill="1" applyBorder="1" applyAlignment="1">
      <alignment horizontal="center" vertical="center"/>
    </xf>
    <xf numFmtId="0" fontId="72" fillId="2" borderId="127" xfId="3" applyFont="1" applyFill="1" applyBorder="1" applyAlignment="1">
      <alignment horizontal="center" vertical="center"/>
    </xf>
    <xf numFmtId="0" fontId="72" fillId="2" borderId="128" xfId="3" applyFont="1" applyFill="1" applyBorder="1" applyAlignment="1">
      <alignment horizontal="center" vertical="center"/>
    </xf>
    <xf numFmtId="0" fontId="196" fillId="2" borderId="103" xfId="0" applyFont="1" applyFill="1" applyBorder="1" applyAlignment="1">
      <alignment horizontal="center" vertical="center" wrapText="1"/>
    </xf>
    <xf numFmtId="0" fontId="196" fillId="2" borderId="0" xfId="0" applyFont="1" applyFill="1" applyBorder="1" applyAlignment="1">
      <alignment horizontal="center" vertical="center" wrapText="1"/>
    </xf>
    <xf numFmtId="0" fontId="190" fillId="2" borderId="0" xfId="2" applyFont="1" applyFill="1" applyBorder="1" applyAlignment="1" applyProtection="1">
      <alignment horizontal="center" vertical="center" wrapText="1"/>
      <protection hidden="1"/>
    </xf>
    <xf numFmtId="0" fontId="85" fillId="2" borderId="0" xfId="2" applyFont="1" applyFill="1" applyBorder="1" applyAlignment="1" applyProtection="1">
      <alignment horizontal="center" vertical="center" wrapText="1"/>
      <protection hidden="1"/>
    </xf>
    <xf numFmtId="0" fontId="85" fillId="2" borderId="11" xfId="2" applyFont="1" applyFill="1" applyBorder="1" applyAlignment="1" applyProtection="1">
      <alignment horizontal="center" vertical="center" wrapText="1"/>
      <protection hidden="1"/>
    </xf>
    <xf numFmtId="0" fontId="102" fillId="2" borderId="60" xfId="2" applyFont="1" applyFill="1" applyBorder="1" applyAlignment="1" applyProtection="1">
      <alignment horizontal="center" vertical="center"/>
      <protection hidden="1"/>
    </xf>
    <xf numFmtId="0" fontId="102" fillId="2" borderId="107" xfId="2" applyFont="1" applyFill="1" applyBorder="1" applyAlignment="1" applyProtection="1">
      <alignment horizontal="center" vertical="center"/>
      <protection hidden="1"/>
    </xf>
    <xf numFmtId="0" fontId="102" fillId="2" borderId="114" xfId="2" applyFont="1" applyFill="1" applyBorder="1" applyAlignment="1" applyProtection="1">
      <alignment horizontal="center" vertical="center"/>
      <protection hidden="1"/>
    </xf>
    <xf numFmtId="0" fontId="17" fillId="2" borderId="103" xfId="3" applyFont="1" applyFill="1" applyBorder="1" applyAlignment="1">
      <alignment horizontal="center" vertical="center"/>
    </xf>
    <xf numFmtId="0" fontId="0" fillId="2" borderId="0" xfId="0" applyFont="1" applyFill="1" applyBorder="1" applyAlignment="1" applyProtection="1">
      <alignment horizontal="left" vertical="center" wrapText="1"/>
      <protection locked="0"/>
    </xf>
    <xf numFmtId="0" fontId="0" fillId="2" borderId="0" xfId="0" applyFill="1" applyBorder="1" applyAlignment="1">
      <alignment horizontal="left" vertical="top" wrapText="1"/>
    </xf>
    <xf numFmtId="0" fontId="19" fillId="2" borderId="116" xfId="0" applyFont="1" applyFill="1" applyBorder="1" applyAlignment="1">
      <alignment horizontal="center" vertical="center" wrapText="1"/>
    </xf>
    <xf numFmtId="0" fontId="19" fillId="2" borderId="127" xfId="0" applyFont="1" applyFill="1" applyBorder="1" applyAlignment="1">
      <alignment horizontal="center" vertical="center" wrapText="1"/>
    </xf>
    <xf numFmtId="0" fontId="19" fillId="2" borderId="128" xfId="0" applyFont="1" applyFill="1" applyBorder="1" applyAlignment="1">
      <alignment horizontal="center" vertical="center" wrapText="1"/>
    </xf>
    <xf numFmtId="0" fontId="117" fillId="2" borderId="117" xfId="0" applyFont="1" applyFill="1" applyBorder="1" applyAlignment="1">
      <alignment horizontal="center" vertical="center" wrapText="1"/>
    </xf>
    <xf numFmtId="0" fontId="117" fillId="2" borderId="118" xfId="0" applyFont="1" applyFill="1" applyBorder="1" applyAlignment="1">
      <alignment horizontal="center" vertical="center" wrapText="1"/>
    </xf>
    <xf numFmtId="0" fontId="117" fillId="2" borderId="0" xfId="0" applyFont="1" applyFill="1" applyBorder="1" applyAlignment="1">
      <alignment horizontal="center" vertical="center" wrapText="1"/>
    </xf>
    <xf numFmtId="0" fontId="117" fillId="2" borderId="11" xfId="0" applyFont="1" applyFill="1" applyBorder="1" applyAlignment="1">
      <alignment horizontal="center" vertical="center" wrapText="1"/>
    </xf>
    <xf numFmtId="0" fontId="117" fillId="2" borderId="119" xfId="0" applyFont="1" applyFill="1" applyBorder="1" applyAlignment="1">
      <alignment horizontal="center" vertical="center" wrapText="1"/>
    </xf>
    <xf numFmtId="0" fontId="117" fillId="2" borderId="120" xfId="0" applyFont="1" applyFill="1" applyBorder="1" applyAlignment="1">
      <alignment horizontal="center" vertical="center" wrapText="1"/>
    </xf>
    <xf numFmtId="164" fontId="18" fillId="2" borderId="0" xfId="1" applyNumberFormat="1" applyFont="1" applyFill="1" applyBorder="1" applyAlignment="1">
      <alignment horizontal="center" vertical="center"/>
    </xf>
    <xf numFmtId="0" fontId="0" fillId="2" borderId="11" xfId="0" applyFont="1" applyFill="1" applyBorder="1" applyAlignment="1" applyProtection="1">
      <alignment horizontal="left" vertical="center" wrapText="1"/>
      <protection locked="0"/>
    </xf>
    <xf numFmtId="0" fontId="17" fillId="2" borderId="0" xfId="3" applyFont="1" applyFill="1" applyBorder="1" applyAlignment="1">
      <alignment horizontal="center" vertical="center"/>
    </xf>
    <xf numFmtId="0" fontId="180" fillId="2" borderId="0" xfId="2" applyFont="1" applyFill="1" applyBorder="1" applyAlignment="1" applyProtection="1">
      <alignment horizontal="center" vertical="center"/>
      <protection hidden="1"/>
    </xf>
    <xf numFmtId="164" fontId="48" fillId="2" borderId="0" xfId="1" applyNumberFormat="1" applyFont="1" applyFill="1" applyBorder="1" applyAlignment="1">
      <alignment horizontal="center" vertical="center"/>
    </xf>
    <xf numFmtId="164" fontId="179" fillId="6" borderId="0" xfId="1" applyNumberFormat="1" applyFont="1" applyFill="1" applyBorder="1" applyAlignment="1">
      <alignment horizontal="center" vertical="center"/>
    </xf>
    <xf numFmtId="0" fontId="27" fillId="2" borderId="0" xfId="3" applyFont="1" applyFill="1" applyBorder="1" applyAlignment="1">
      <alignment horizontal="center" vertical="center"/>
    </xf>
    <xf numFmtId="0" fontId="191" fillId="2" borderId="119" xfId="3" applyFont="1" applyFill="1" applyBorder="1" applyAlignment="1" applyProtection="1">
      <alignment horizontal="center" vertical="center"/>
      <protection hidden="1"/>
    </xf>
    <xf numFmtId="0" fontId="191" fillId="2" borderId="120" xfId="3" applyFont="1" applyFill="1" applyBorder="1" applyAlignment="1" applyProtection="1">
      <alignment horizontal="center" vertical="center"/>
      <protection hidden="1"/>
    </xf>
    <xf numFmtId="164" fontId="28" fillId="6" borderId="0" xfId="0" applyNumberFormat="1" applyFont="1" applyFill="1" applyBorder="1" applyAlignment="1">
      <alignment horizontal="center" vertical="center"/>
    </xf>
    <xf numFmtId="164" fontId="33" fillId="3" borderId="0" xfId="0" applyNumberFormat="1" applyFont="1" applyFill="1" applyBorder="1" applyAlignment="1">
      <alignment horizontal="center"/>
    </xf>
    <xf numFmtId="0" fontId="13" fillId="5" borderId="11" xfId="3" applyFont="1" applyFill="1" applyBorder="1" applyAlignment="1">
      <alignment horizontal="center" vertical="center"/>
    </xf>
    <xf numFmtId="0" fontId="15" fillId="5" borderId="51" xfId="3" applyFont="1" applyFill="1" applyBorder="1" applyAlignment="1">
      <alignment horizontal="center" vertical="center" textRotation="90"/>
    </xf>
    <xf numFmtId="0" fontId="80" fillId="2" borderId="103" xfId="3" applyFont="1" applyFill="1" applyBorder="1" applyAlignment="1">
      <alignment horizontal="center" vertical="center"/>
    </xf>
    <xf numFmtId="0" fontId="80" fillId="2" borderId="11" xfId="3" applyFont="1" applyFill="1" applyBorder="1" applyAlignment="1">
      <alignment horizontal="center" vertical="center"/>
    </xf>
    <xf numFmtId="0" fontId="30" fillId="2" borderId="0" xfId="0" applyFont="1" applyFill="1" applyBorder="1" applyAlignment="1">
      <alignment horizontal="center" vertical="center" wrapText="1"/>
    </xf>
    <xf numFmtId="165" fontId="48" fillId="3" borderId="0" xfId="3" applyNumberFormat="1" applyFont="1" applyFill="1" applyBorder="1" applyAlignment="1" applyProtection="1">
      <alignment horizontal="left" vertical="center" wrapText="1"/>
      <protection hidden="1"/>
    </xf>
    <xf numFmtId="0" fontId="0" fillId="0" borderId="0" xfId="0" applyBorder="1" applyAlignment="1">
      <alignment horizontal="center" wrapText="1"/>
    </xf>
    <xf numFmtId="0" fontId="0" fillId="0" borderId="51" xfId="0" applyBorder="1" applyAlignment="1">
      <alignment horizontal="center" wrapText="1"/>
    </xf>
    <xf numFmtId="0" fontId="206" fillId="0" borderId="0" xfId="0" applyFont="1" applyAlignment="1">
      <alignment horizontal="center" vertical="center" wrapText="1"/>
    </xf>
    <xf numFmtId="0" fontId="206" fillId="0" borderId="11" xfId="0" applyFont="1" applyBorder="1" applyAlignment="1">
      <alignment horizontal="center" vertical="center" wrapText="1"/>
    </xf>
    <xf numFmtId="0" fontId="204" fillId="2" borderId="0" xfId="0" applyFont="1" applyFill="1" applyBorder="1" applyAlignment="1">
      <alignment horizontal="center" vertical="center" wrapText="1"/>
    </xf>
    <xf numFmtId="0" fontId="204" fillId="2" borderId="11" xfId="0" applyFont="1" applyFill="1" applyBorder="1" applyAlignment="1">
      <alignment horizontal="center" vertical="center" wrapText="1"/>
    </xf>
    <xf numFmtId="0" fontId="0" fillId="2" borderId="0" xfId="0" applyFill="1" applyAlignment="1">
      <alignment horizontal="center" vertical="center" wrapText="1"/>
    </xf>
    <xf numFmtId="0" fontId="0" fillId="2" borderId="11" xfId="0" applyFill="1" applyBorder="1" applyAlignment="1">
      <alignment horizontal="center" vertical="center" wrapText="1"/>
    </xf>
    <xf numFmtId="0" fontId="48" fillId="2" borderId="0" xfId="2" applyFont="1" applyFill="1" applyBorder="1" applyAlignment="1" applyProtection="1">
      <alignment horizontal="left" vertical="center" wrapText="1"/>
      <protection hidden="1"/>
    </xf>
    <xf numFmtId="0" fontId="24" fillId="2" borderId="0" xfId="3" applyFont="1" applyFill="1" applyBorder="1" applyAlignment="1">
      <alignment horizontal="center" vertical="center"/>
    </xf>
    <xf numFmtId="164" fontId="52" fillId="2" borderId="0" xfId="1" applyNumberFormat="1" applyFont="1" applyFill="1" applyBorder="1" applyAlignment="1">
      <alignment horizontal="center" vertical="center"/>
    </xf>
    <xf numFmtId="164" fontId="28" fillId="9" borderId="0" xfId="1" applyNumberFormat="1" applyFont="1" applyFill="1" applyBorder="1" applyAlignment="1">
      <alignment horizontal="center" vertical="center"/>
    </xf>
    <xf numFmtId="164" fontId="33" fillId="3" borderId="19" xfId="0" applyNumberFormat="1" applyFont="1" applyFill="1" applyBorder="1" applyAlignment="1">
      <alignment horizontal="center"/>
    </xf>
    <xf numFmtId="0" fontId="184" fillId="2" borderId="116" xfId="2" applyFont="1" applyFill="1" applyBorder="1" applyAlignment="1" applyProtection="1">
      <alignment horizontal="center" vertical="center" wrapText="1"/>
      <protection hidden="1"/>
    </xf>
    <xf numFmtId="0" fontId="184" fillId="2" borderId="115" xfId="2" applyFont="1" applyFill="1" applyBorder="1" applyAlignment="1" applyProtection="1">
      <alignment horizontal="center" vertical="center" wrapText="1"/>
      <protection hidden="1"/>
    </xf>
    <xf numFmtId="0" fontId="184" fillId="2" borderId="12" xfId="2" applyFont="1" applyFill="1" applyBorder="1" applyAlignment="1" applyProtection="1">
      <alignment horizontal="center" vertical="center" wrapText="1"/>
      <protection hidden="1"/>
    </xf>
    <xf numFmtId="0" fontId="184" fillId="2" borderId="0" xfId="2" applyFont="1" applyFill="1" applyBorder="1" applyAlignment="1" applyProtection="1">
      <alignment horizontal="center" vertical="center" wrapText="1"/>
      <protection hidden="1"/>
    </xf>
    <xf numFmtId="0" fontId="67" fillId="2" borderId="0" xfId="3" applyFont="1" applyFill="1" applyBorder="1" applyAlignment="1">
      <alignment horizontal="center" vertical="center"/>
    </xf>
    <xf numFmtId="0" fontId="52" fillId="3" borderId="12" xfId="0" applyFont="1" applyFill="1" applyBorder="1" applyAlignment="1">
      <alignment horizontal="center" vertical="center" wrapText="1"/>
    </xf>
    <xf numFmtId="0" fontId="0" fillId="2" borderId="12" xfId="0" applyFill="1" applyBorder="1" applyAlignment="1">
      <alignment horizontal="center"/>
    </xf>
    <xf numFmtId="0" fontId="0" fillId="2" borderId="0" xfId="0" applyFill="1" applyAlignment="1">
      <alignment horizontal="center"/>
    </xf>
    <xf numFmtId="0" fontId="190" fillId="2" borderId="127" xfId="2" applyFont="1" applyFill="1" applyBorder="1" applyAlignment="1" applyProtection="1">
      <alignment horizontal="center" vertical="center" wrapText="1"/>
      <protection hidden="1"/>
    </xf>
    <xf numFmtId="0" fontId="85" fillId="2" borderId="127" xfId="2" applyFont="1" applyFill="1" applyBorder="1" applyAlignment="1" applyProtection="1">
      <alignment horizontal="center" vertical="center" wrapText="1"/>
      <protection hidden="1"/>
    </xf>
    <xf numFmtId="0" fontId="194" fillId="2" borderId="0" xfId="3" applyFont="1" applyFill="1" applyBorder="1" applyAlignment="1">
      <alignment horizontal="center" vertical="center"/>
    </xf>
    <xf numFmtId="0" fontId="183" fillId="2" borderId="0" xfId="3" applyFont="1" applyFill="1" applyBorder="1" applyAlignment="1">
      <alignment horizontal="center" vertical="center"/>
    </xf>
    <xf numFmtId="0" fontId="181" fillId="2" borderId="0" xfId="2" applyFont="1" applyFill="1" applyBorder="1" applyAlignment="1" applyProtection="1">
      <alignment horizontal="center" vertical="center" wrapText="1"/>
      <protection hidden="1"/>
    </xf>
    <xf numFmtId="0" fontId="19" fillId="2" borderId="0" xfId="0" applyFont="1" applyFill="1" applyBorder="1" applyAlignment="1">
      <alignment horizontal="center" wrapText="1"/>
    </xf>
    <xf numFmtId="0" fontId="117" fillId="2" borderId="117" xfId="0" applyFont="1" applyFill="1" applyBorder="1" applyAlignment="1">
      <alignment horizontal="center" vertical="center"/>
    </xf>
    <xf numFmtId="0" fontId="117" fillId="2" borderId="118" xfId="0" applyFont="1" applyFill="1" applyBorder="1" applyAlignment="1">
      <alignment horizontal="center" vertical="center"/>
    </xf>
    <xf numFmtId="0" fontId="117" fillId="2" borderId="119" xfId="0" applyFont="1" applyFill="1" applyBorder="1" applyAlignment="1">
      <alignment horizontal="center" vertical="center"/>
    </xf>
    <xf numFmtId="0" fontId="117" fillId="2" borderId="120" xfId="0" applyFont="1" applyFill="1" applyBorder="1" applyAlignment="1">
      <alignment horizontal="center" vertical="center"/>
    </xf>
    <xf numFmtId="0" fontId="0" fillId="6" borderId="7" xfId="0" applyFont="1" applyFill="1" applyBorder="1" applyAlignment="1">
      <alignment horizontal="center" vertical="center" textRotation="90" wrapText="1"/>
    </xf>
    <xf numFmtId="0" fontId="0" fillId="6" borderId="36" xfId="0" applyFont="1" applyFill="1" applyBorder="1" applyAlignment="1">
      <alignment horizontal="center" vertical="center" textRotation="90" wrapText="1"/>
    </xf>
    <xf numFmtId="0" fontId="0" fillId="6" borderId="112" xfId="0" applyFont="1" applyFill="1" applyBorder="1" applyAlignment="1">
      <alignment horizontal="center" vertical="center" textRotation="90" wrapText="1"/>
    </xf>
    <xf numFmtId="0" fontId="33" fillId="0" borderId="36" xfId="0" applyFont="1" applyBorder="1" applyAlignment="1">
      <alignment horizontal="center" vertical="center" textRotation="90"/>
    </xf>
    <xf numFmtId="0" fontId="50" fillId="2" borderId="0" xfId="2" applyFont="1" applyFill="1" applyBorder="1" applyAlignment="1" applyProtection="1">
      <alignment horizontal="center" vertical="center" wrapText="1"/>
      <protection hidden="1"/>
    </xf>
    <xf numFmtId="0" fontId="16" fillId="2" borderId="0" xfId="0" applyFont="1" applyFill="1" applyBorder="1" applyAlignment="1">
      <alignment horizontal="center" vertical="center" wrapText="1"/>
    </xf>
    <xf numFmtId="0" fontId="76" fillId="0" borderId="18" xfId="0" applyFont="1" applyBorder="1" applyAlignment="1">
      <alignment horizontal="left" vertical="center" wrapText="1"/>
    </xf>
    <xf numFmtId="0" fontId="76" fillId="0" borderId="19" xfId="0" applyFont="1" applyBorder="1" applyAlignment="1">
      <alignment horizontal="left" vertical="center" wrapText="1"/>
    </xf>
    <xf numFmtId="0" fontId="76" fillId="0" borderId="32" xfId="0" applyFont="1" applyBorder="1" applyAlignment="1">
      <alignment horizontal="left" vertical="center" wrapText="1"/>
    </xf>
    <xf numFmtId="0" fontId="76" fillId="0" borderId="20" xfId="0" applyFont="1" applyBorder="1" applyAlignment="1">
      <alignment horizontal="left" vertical="center" wrapText="1"/>
    </xf>
    <xf numFmtId="0" fontId="76" fillId="0" borderId="21" xfId="0" applyFont="1" applyBorder="1" applyAlignment="1">
      <alignment horizontal="left" vertical="center" wrapText="1"/>
    </xf>
    <xf numFmtId="0" fontId="76" fillId="0" borderId="22" xfId="0" applyFont="1" applyBorder="1" applyAlignment="1">
      <alignment horizontal="left" vertical="center" wrapText="1"/>
    </xf>
    <xf numFmtId="0" fontId="76" fillId="0" borderId="0" xfId="0" applyFont="1" applyAlignment="1">
      <alignment horizontal="center" vertical="top" wrapText="1"/>
    </xf>
    <xf numFmtId="0" fontId="49" fillId="2" borderId="135" xfId="1" applyNumberFormat="1" applyFont="1" applyFill="1" applyBorder="1" applyAlignment="1">
      <alignment horizontal="center" vertical="center" wrapText="1"/>
    </xf>
    <xf numFmtId="0" fontId="85" fillId="2" borderId="0" xfId="2" applyFont="1" applyFill="1" applyBorder="1" applyAlignment="1" applyProtection="1">
      <alignment horizontal="center" vertical="center"/>
      <protection hidden="1"/>
    </xf>
    <xf numFmtId="0" fontId="223" fillId="2" borderId="0" xfId="2" applyFont="1" applyFill="1" applyBorder="1" applyAlignment="1" applyProtection="1">
      <alignment horizontal="center" vertical="center"/>
      <protection hidden="1"/>
    </xf>
    <xf numFmtId="0" fontId="100" fillId="2" borderId="117" xfId="0" applyFont="1" applyFill="1" applyBorder="1" applyAlignment="1">
      <alignment horizontal="center" vertical="center" wrapText="1"/>
    </xf>
    <xf numFmtId="0" fontId="100" fillId="2" borderId="118" xfId="0" applyFont="1" applyFill="1" applyBorder="1" applyAlignment="1">
      <alignment horizontal="center" vertical="center" wrapText="1"/>
    </xf>
    <xf numFmtId="0" fontId="100" fillId="2" borderId="0" xfId="0" applyFont="1" applyFill="1" applyBorder="1" applyAlignment="1">
      <alignment horizontal="center" vertical="center" wrapText="1"/>
    </xf>
    <xf numFmtId="0" fontId="100" fillId="2" borderId="11" xfId="0" applyFont="1" applyFill="1" applyBorder="1" applyAlignment="1">
      <alignment horizontal="center" vertical="center" wrapText="1"/>
    </xf>
    <xf numFmtId="0" fontId="100" fillId="2" borderId="119" xfId="0" applyFont="1" applyFill="1" applyBorder="1" applyAlignment="1">
      <alignment horizontal="center" vertical="center" wrapText="1"/>
    </xf>
    <xf numFmtId="0" fontId="100" fillId="2" borderId="120" xfId="0" applyFont="1" applyFill="1" applyBorder="1" applyAlignment="1">
      <alignment horizontal="center" vertical="center" wrapText="1"/>
    </xf>
    <xf numFmtId="0" fontId="224" fillId="0" borderId="117" xfId="0" applyFont="1" applyBorder="1" applyAlignment="1">
      <alignment horizontal="center"/>
    </xf>
    <xf numFmtId="0" fontId="224" fillId="0" borderId="118" xfId="0" applyFont="1" applyBorder="1" applyAlignment="1">
      <alignment horizontal="center"/>
    </xf>
    <xf numFmtId="0" fontId="224" fillId="0" borderId="117" xfId="0" applyFont="1" applyBorder="1" applyAlignment="1">
      <alignment horizontal="center" vertical="center" wrapText="1"/>
    </xf>
    <xf numFmtId="0" fontId="224" fillId="0" borderId="118" xfId="0" applyFont="1" applyBorder="1" applyAlignment="1">
      <alignment horizontal="center" vertical="center" wrapText="1"/>
    </xf>
    <xf numFmtId="0" fontId="224" fillId="0" borderId="0" xfId="0" applyFont="1" applyBorder="1" applyAlignment="1">
      <alignment horizontal="center" vertical="center" wrapText="1"/>
    </xf>
    <xf numFmtId="0" fontId="224" fillId="0" borderId="11" xfId="0" applyFont="1" applyBorder="1" applyAlignment="1">
      <alignment horizontal="center" vertical="center" wrapText="1"/>
    </xf>
    <xf numFmtId="0" fontId="224" fillId="0" borderId="119" xfId="0" applyFont="1" applyBorder="1" applyAlignment="1">
      <alignment horizontal="center" vertical="center" wrapText="1"/>
    </xf>
    <xf numFmtId="0" fontId="224" fillId="0" borderId="120" xfId="0" applyFont="1" applyBorder="1" applyAlignment="1">
      <alignment horizontal="center" vertical="center" wrapText="1"/>
    </xf>
    <xf numFmtId="0" fontId="100" fillId="2" borderId="0" xfId="2" applyFont="1" applyFill="1" applyBorder="1" applyAlignment="1" applyProtection="1">
      <alignment horizontal="center" vertical="center"/>
      <protection hidden="1"/>
    </xf>
    <xf numFmtId="164" fontId="118" fillId="2" borderId="0" xfId="1" applyNumberFormat="1" applyFont="1" applyFill="1" applyBorder="1" applyAlignment="1">
      <alignment horizontal="center" vertical="center"/>
    </xf>
    <xf numFmtId="167" fontId="48" fillId="2" borderId="0" xfId="2" applyNumberFormat="1" applyFont="1" applyFill="1" applyBorder="1" applyAlignment="1" applyProtection="1">
      <alignment horizontal="center" vertical="center"/>
      <protection hidden="1"/>
    </xf>
    <xf numFmtId="0" fontId="188" fillId="9" borderId="0" xfId="3" applyFont="1" applyFill="1" applyBorder="1" applyAlignment="1">
      <alignment horizontal="center" vertical="center"/>
    </xf>
    <xf numFmtId="167" fontId="82" fillId="2" borderId="0" xfId="2" applyNumberFormat="1" applyFont="1" applyFill="1" applyBorder="1" applyAlignment="1" applyProtection="1">
      <alignment horizontal="center" vertical="center"/>
      <protection hidden="1"/>
    </xf>
    <xf numFmtId="0" fontId="33" fillId="2" borderId="117" xfId="0" applyFont="1" applyFill="1" applyBorder="1" applyAlignment="1">
      <alignment horizontal="center" vertical="center" wrapText="1"/>
    </xf>
    <xf numFmtId="0" fontId="33" fillId="2" borderId="118"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58" fillId="2" borderId="103" xfId="1" applyNumberFormat="1" applyFont="1" applyFill="1" applyBorder="1" applyAlignment="1">
      <alignment horizontal="center" vertical="center" wrapText="1"/>
    </xf>
    <xf numFmtId="0" fontId="52" fillId="17" borderId="103" xfId="0" applyFont="1" applyFill="1" applyBorder="1" applyAlignment="1">
      <alignment horizontal="center" vertical="center" wrapText="1"/>
    </xf>
    <xf numFmtId="170" fontId="33" fillId="2" borderId="105" xfId="0" applyNumberFormat="1" applyFont="1" applyFill="1" applyBorder="1" applyAlignment="1">
      <alignment horizontal="center" vertical="center"/>
    </xf>
    <xf numFmtId="0" fontId="80" fillId="2" borderId="27" xfId="3" applyFont="1" applyFill="1" applyBorder="1" applyAlignment="1">
      <alignment horizontal="center" vertical="center"/>
    </xf>
    <xf numFmtId="0" fontId="72" fillId="2" borderId="28" xfId="3" applyFont="1" applyFill="1" applyBorder="1" applyAlignment="1">
      <alignment horizontal="center" vertical="center"/>
    </xf>
    <xf numFmtId="0" fontId="72" fillId="2" borderId="33" xfId="3" applyFont="1" applyFill="1" applyBorder="1" applyAlignment="1">
      <alignment horizontal="center" vertical="center"/>
    </xf>
    <xf numFmtId="0" fontId="19" fillId="2" borderId="18" xfId="0" applyFont="1" applyFill="1" applyBorder="1" applyAlignment="1">
      <alignment horizontal="center" wrapText="1"/>
    </xf>
    <xf numFmtId="0" fontId="19" fillId="2" borderId="103" xfId="0" applyFont="1" applyFill="1" applyBorder="1" applyAlignment="1">
      <alignment horizontal="center" wrapText="1"/>
    </xf>
    <xf numFmtId="164" fontId="53" fillId="3" borderId="19" xfId="0" applyNumberFormat="1" applyFont="1" applyFill="1" applyBorder="1" applyAlignment="1">
      <alignment horizontal="center"/>
    </xf>
    <xf numFmtId="164" fontId="19" fillId="3" borderId="0" xfId="0" applyNumberFormat="1" applyFont="1" applyFill="1" applyBorder="1" applyAlignment="1">
      <alignment horizontal="center"/>
    </xf>
    <xf numFmtId="2" fontId="52" fillId="11" borderId="103" xfId="3" applyNumberFormat="1" applyFont="1" applyFill="1" applyBorder="1" applyAlignment="1" applyProtection="1">
      <alignment horizontal="center" vertical="center"/>
      <protection locked="0"/>
    </xf>
    <xf numFmtId="0" fontId="19" fillId="2" borderId="19" xfId="0" applyFont="1" applyFill="1" applyBorder="1" applyAlignment="1">
      <alignment horizontal="center" wrapText="1"/>
    </xf>
    <xf numFmtId="164" fontId="52" fillId="3" borderId="103" xfId="1" applyNumberFormat="1" applyFont="1" applyFill="1" applyBorder="1" applyAlignment="1">
      <alignment horizontal="center" vertical="center"/>
    </xf>
    <xf numFmtId="164" fontId="52" fillId="3" borderId="0" xfId="1" applyNumberFormat="1" applyFont="1" applyFill="1" applyBorder="1" applyAlignment="1">
      <alignment horizontal="center" vertical="center"/>
    </xf>
    <xf numFmtId="0" fontId="51" fillId="2" borderId="103" xfId="0" applyFont="1" applyFill="1" applyBorder="1" applyAlignment="1">
      <alignment horizontal="left" vertical="center" wrapText="1"/>
    </xf>
    <xf numFmtId="165" fontId="33" fillId="3" borderId="28" xfId="0" applyNumberFormat="1" applyFont="1" applyFill="1" applyBorder="1" applyAlignment="1">
      <alignment horizontal="center"/>
    </xf>
    <xf numFmtId="164" fontId="0" fillId="3" borderId="19" xfId="0" applyNumberFormat="1" applyFont="1" applyFill="1" applyBorder="1" applyAlignment="1">
      <alignment horizontal="center"/>
    </xf>
    <xf numFmtId="0" fontId="0" fillId="2" borderId="0" xfId="0" applyFill="1" applyBorder="1" applyAlignment="1">
      <alignment horizontal="left" vertical="center" wrapText="1"/>
    </xf>
    <xf numFmtId="0" fontId="0" fillId="2" borderId="11" xfId="0" applyFill="1" applyBorder="1" applyAlignment="1">
      <alignment horizontal="left" vertical="center" wrapText="1"/>
    </xf>
    <xf numFmtId="0" fontId="14" fillId="2" borderId="103" xfId="3" applyFont="1" applyFill="1" applyBorder="1" applyAlignment="1" applyProtection="1">
      <alignment horizontal="center" vertical="center"/>
      <protection hidden="1"/>
    </xf>
    <xf numFmtId="0" fontId="123" fillId="2" borderId="0" xfId="7" applyFill="1" applyBorder="1" applyAlignment="1" applyProtection="1">
      <alignment horizontal="left" vertical="center" wrapText="1"/>
    </xf>
    <xf numFmtId="0" fontId="123" fillId="2" borderId="11" xfId="7" applyFill="1" applyBorder="1" applyAlignment="1" applyProtection="1">
      <alignment horizontal="left" vertical="center" wrapText="1"/>
    </xf>
    <xf numFmtId="0" fontId="54" fillId="2" borderId="66" xfId="3" applyFont="1" applyFill="1" applyBorder="1" applyAlignment="1">
      <alignment horizontal="right" vertical="center" wrapText="1"/>
    </xf>
    <xf numFmtId="0" fontId="54" fillId="2" borderId="0" xfId="3" applyFont="1" applyFill="1" applyBorder="1" applyAlignment="1">
      <alignment horizontal="right" vertical="center" wrapText="1"/>
    </xf>
    <xf numFmtId="0" fontId="54" fillId="2" borderId="0" xfId="3" applyFont="1" applyFill="1" applyBorder="1" applyAlignment="1">
      <alignment horizontal="left" vertical="center" wrapText="1"/>
    </xf>
    <xf numFmtId="0" fontId="54" fillId="2" borderId="51" xfId="3" applyFont="1" applyFill="1" applyBorder="1" applyAlignment="1">
      <alignment horizontal="left" vertical="center" wrapText="1"/>
    </xf>
    <xf numFmtId="0" fontId="178" fillId="27" borderId="66" xfId="0" applyFont="1" applyFill="1" applyBorder="1" applyAlignment="1" applyProtection="1">
      <alignment horizontal="center" vertical="center"/>
      <protection locked="0"/>
    </xf>
    <xf numFmtId="0" fontId="178" fillId="27" borderId="0" xfId="0" applyFont="1" applyFill="1" applyBorder="1" applyAlignment="1" applyProtection="1">
      <alignment horizontal="center" vertical="center"/>
      <protection locked="0"/>
    </xf>
    <xf numFmtId="0" fontId="178" fillId="27" borderId="51" xfId="0" applyFont="1" applyFill="1" applyBorder="1" applyAlignment="1" applyProtection="1">
      <alignment horizontal="center" vertical="center"/>
      <protection locked="0"/>
    </xf>
    <xf numFmtId="0" fontId="49" fillId="2" borderId="14" xfId="1" applyNumberFormat="1" applyFont="1" applyFill="1" applyBorder="1" applyAlignment="1">
      <alignment horizontal="center" vertical="center" wrapText="1"/>
    </xf>
    <xf numFmtId="0" fontId="49" fillId="2" borderId="15" xfId="1" applyNumberFormat="1" applyFont="1" applyFill="1" applyBorder="1" applyAlignment="1">
      <alignment horizontal="center" vertical="center" wrapText="1"/>
    </xf>
    <xf numFmtId="0" fontId="49" fillId="2" borderId="34" xfId="1" applyNumberFormat="1" applyFont="1" applyFill="1" applyBorder="1" applyAlignment="1">
      <alignment horizontal="center" vertical="center" wrapText="1"/>
    </xf>
    <xf numFmtId="0" fontId="0" fillId="5" borderId="28" xfId="0" applyFill="1" applyBorder="1" applyAlignment="1">
      <alignment horizontal="center"/>
    </xf>
    <xf numFmtId="0" fontId="0" fillId="5" borderId="21" xfId="0" applyFill="1" applyBorder="1" applyAlignment="1">
      <alignment horizontal="center"/>
    </xf>
    <xf numFmtId="0" fontId="19" fillId="2" borderId="104"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05" xfId="0" applyFont="1" applyFill="1" applyBorder="1" applyAlignment="1">
      <alignment horizontal="center" vertical="center" wrapText="1"/>
    </xf>
    <xf numFmtId="177" fontId="200" fillId="16" borderId="0" xfId="2" applyNumberFormat="1" applyFont="1" applyFill="1" applyBorder="1" applyAlignment="1">
      <alignment horizontal="center" vertical="center"/>
    </xf>
    <xf numFmtId="164" fontId="51" fillId="6" borderId="0" xfId="2" applyNumberFormat="1" applyFont="1" applyFill="1" applyBorder="1" applyAlignment="1">
      <alignment horizontal="center" vertical="center"/>
    </xf>
    <xf numFmtId="164" fontId="64" fillId="6" borderId="11" xfId="2" applyNumberFormat="1" applyFont="1" applyFill="1" applyBorder="1" applyAlignment="1">
      <alignment horizontal="center" vertical="center"/>
    </xf>
    <xf numFmtId="0" fontId="77" fillId="3" borderId="0" xfId="2" applyFont="1" applyFill="1" applyBorder="1" applyAlignment="1">
      <alignment horizontal="center" vertical="center"/>
    </xf>
    <xf numFmtId="2" fontId="99" fillId="11" borderId="0" xfId="3" applyNumberFormat="1" applyFont="1" applyFill="1" applyBorder="1" applyAlignment="1" applyProtection="1">
      <alignment horizontal="left" vertical="center" wrapText="1"/>
      <protection locked="0"/>
    </xf>
    <xf numFmtId="2" fontId="99" fillId="11" borderId="11" xfId="3" applyNumberFormat="1" applyFont="1" applyFill="1" applyBorder="1" applyAlignment="1" applyProtection="1">
      <alignment horizontal="left" vertical="center" wrapText="1"/>
      <protection locked="0"/>
    </xf>
    <xf numFmtId="0" fontId="264" fillId="2" borderId="103" xfId="3" applyFont="1" applyFill="1" applyBorder="1" applyAlignment="1">
      <alignment horizontal="center" vertical="center" wrapText="1"/>
    </xf>
    <xf numFmtId="0" fontId="264" fillId="2" borderId="0" xfId="3" applyFont="1" applyFill="1" applyBorder="1" applyAlignment="1">
      <alignment horizontal="center" vertical="center" wrapText="1"/>
    </xf>
    <xf numFmtId="0" fontId="264" fillId="2" borderId="11" xfId="3" applyFont="1" applyFill="1" applyBorder="1" applyAlignment="1">
      <alignment horizontal="center" vertical="center" wrapText="1"/>
    </xf>
    <xf numFmtId="0" fontId="264" fillId="2" borderId="147" xfId="3" applyFont="1" applyFill="1" applyBorder="1" applyAlignment="1">
      <alignment horizontal="center" vertical="center" wrapText="1"/>
    </xf>
    <xf numFmtId="0" fontId="264" fillId="2" borderId="88" xfId="3" applyFont="1" applyFill="1" applyBorder="1" applyAlignment="1">
      <alignment horizontal="center" vertical="center" wrapText="1"/>
    </xf>
    <xf numFmtId="0" fontId="264" fillId="2" borderId="148" xfId="3" applyFont="1" applyFill="1" applyBorder="1" applyAlignment="1">
      <alignment horizontal="center" vertical="center" wrapText="1"/>
    </xf>
    <xf numFmtId="164" fontId="100" fillId="3" borderId="0" xfId="2" applyNumberFormat="1" applyFont="1" applyFill="1" applyBorder="1" applyAlignment="1">
      <alignment horizontal="center" vertical="center"/>
    </xf>
    <xf numFmtId="164" fontId="48" fillId="3" borderId="11" xfId="2" applyNumberFormat="1" applyFont="1" applyFill="1" applyBorder="1" applyAlignment="1">
      <alignment horizontal="center" vertical="center"/>
    </xf>
    <xf numFmtId="0" fontId="69" fillId="2" borderId="103" xfId="2" applyFont="1" applyFill="1" applyBorder="1" applyAlignment="1">
      <alignment horizontal="right" vertical="center"/>
    </xf>
    <xf numFmtId="0" fontId="69" fillId="2" borderId="0" xfId="2" applyFont="1" applyFill="1" applyBorder="1" applyAlignment="1">
      <alignment horizontal="right" vertical="center"/>
    </xf>
    <xf numFmtId="0" fontId="200" fillId="16" borderId="103" xfId="2" applyFont="1" applyFill="1" applyBorder="1" applyAlignment="1">
      <alignment horizontal="center" vertical="center"/>
    </xf>
    <xf numFmtId="176" fontId="200" fillId="16" borderId="0" xfId="1" applyNumberFormat="1" applyFont="1" applyFill="1" applyBorder="1" applyAlignment="1">
      <alignment horizontal="center" vertical="center"/>
    </xf>
    <xf numFmtId="176" fontId="200" fillId="16" borderId="0" xfId="2" applyNumberFormat="1" applyFont="1" applyFill="1" applyBorder="1" applyAlignment="1">
      <alignment horizontal="center" vertical="center"/>
    </xf>
    <xf numFmtId="2" fontId="251" fillId="11" borderId="0" xfId="3" applyNumberFormat="1" applyFont="1" applyFill="1" applyBorder="1" applyAlignment="1" applyProtection="1">
      <alignment horizontal="center" vertical="center" wrapText="1"/>
      <protection locked="0"/>
    </xf>
    <xf numFmtId="0" fontId="99" fillId="2" borderId="0" xfId="1" applyFont="1" applyFill="1" applyBorder="1" applyAlignment="1">
      <alignment horizontal="center" vertical="center" wrapText="1"/>
    </xf>
    <xf numFmtId="0" fontId="235" fillId="2" borderId="11" xfId="1" applyFont="1" applyFill="1" applyBorder="1" applyAlignment="1">
      <alignment horizontal="center" vertical="center" wrapText="1"/>
    </xf>
    <xf numFmtId="0" fontId="72" fillId="6" borderId="103" xfId="2" applyFont="1" applyFill="1" applyBorder="1" applyAlignment="1">
      <alignment horizontal="center" vertical="center"/>
    </xf>
    <xf numFmtId="176" fontId="64" fillId="6" borderId="0" xfId="1" applyNumberFormat="1" applyFont="1" applyFill="1" applyBorder="1" applyAlignment="1">
      <alignment horizontal="center" vertical="center"/>
    </xf>
    <xf numFmtId="176" fontId="64" fillId="6" borderId="0" xfId="2" applyNumberFormat="1" applyFont="1" applyFill="1" applyBorder="1" applyAlignment="1">
      <alignment horizontal="center" vertical="center"/>
    </xf>
    <xf numFmtId="177" fontId="64" fillId="6" borderId="0" xfId="2" applyNumberFormat="1" applyFont="1" applyFill="1" applyBorder="1" applyAlignment="1">
      <alignment horizontal="center" vertical="center"/>
    </xf>
    <xf numFmtId="0" fontId="260" fillId="2" borderId="0" xfId="1" applyFont="1" applyFill="1" applyBorder="1" applyAlignment="1">
      <alignment horizontal="center" vertical="center" wrapText="1"/>
    </xf>
    <xf numFmtId="0" fontId="198" fillId="2" borderId="0" xfId="1" applyFont="1" applyFill="1" applyBorder="1" applyAlignment="1">
      <alignment horizontal="center" vertical="center" wrapText="1"/>
    </xf>
    <xf numFmtId="0" fontId="235" fillId="2" borderId="0" xfId="1" applyFont="1" applyFill="1" applyBorder="1" applyAlignment="1">
      <alignment horizontal="center" vertical="center" wrapText="1"/>
    </xf>
    <xf numFmtId="0" fontId="74" fillId="2" borderId="0" xfId="1" applyFont="1" applyFill="1" applyBorder="1" applyAlignment="1">
      <alignment horizontal="center" vertical="center" wrapText="1"/>
    </xf>
    <xf numFmtId="0" fontId="265" fillId="2" borderId="103" xfId="0" applyFont="1" applyFill="1" applyBorder="1" applyAlignment="1">
      <alignment horizontal="left" vertical="center" wrapText="1"/>
    </xf>
    <xf numFmtId="0" fontId="265" fillId="2" borderId="0" xfId="0" applyFont="1" applyFill="1" applyAlignment="1">
      <alignment horizontal="left" vertical="center" wrapText="1"/>
    </xf>
    <xf numFmtId="0" fontId="265" fillId="2" borderId="11" xfId="0" applyFont="1" applyFill="1" applyBorder="1" applyAlignment="1">
      <alignment horizontal="left" vertical="center" wrapText="1"/>
    </xf>
    <xf numFmtId="0" fontId="246" fillId="4" borderId="8" xfId="0" applyFont="1" applyFill="1" applyBorder="1" applyAlignment="1">
      <alignment horizontal="center" vertical="center" wrapText="1"/>
    </xf>
    <xf numFmtId="0" fontId="246" fillId="4" borderId="9" xfId="0" applyFont="1" applyFill="1" applyBorder="1" applyAlignment="1">
      <alignment horizontal="center" vertical="center" wrapText="1"/>
    </xf>
    <xf numFmtId="0" fontId="246" fillId="4" borderId="10" xfId="0" applyFont="1" applyFill="1" applyBorder="1" applyAlignment="1">
      <alignment horizontal="center" vertical="center" wrapText="1"/>
    </xf>
    <xf numFmtId="0" fontId="246" fillId="4" borderId="103" xfId="0" applyFont="1" applyFill="1" applyBorder="1" applyAlignment="1">
      <alignment horizontal="center" vertical="center" wrapText="1"/>
    </xf>
    <xf numFmtId="0" fontId="246" fillId="4" borderId="0" xfId="0" applyFont="1" applyFill="1" applyBorder="1" applyAlignment="1">
      <alignment horizontal="center" vertical="center" wrapText="1"/>
    </xf>
    <xf numFmtId="0" fontId="246" fillId="4" borderId="11" xfId="0" applyFont="1" applyFill="1" applyBorder="1" applyAlignment="1">
      <alignment horizontal="center" vertical="center" wrapText="1"/>
    </xf>
    <xf numFmtId="0" fontId="0" fillId="5" borderId="11" xfId="0" applyFill="1" applyBorder="1" applyAlignment="1">
      <alignment horizontal="center" vertical="center" textRotation="90"/>
    </xf>
    <xf numFmtId="0" fontId="248" fillId="2" borderId="103" xfId="0" applyFont="1" applyFill="1" applyBorder="1" applyAlignment="1">
      <alignment horizontal="center" vertical="center" wrapText="1"/>
    </xf>
    <xf numFmtId="0" fontId="248" fillId="2" borderId="0" xfId="0" applyFont="1" applyFill="1" applyBorder="1" applyAlignment="1">
      <alignment horizontal="center" vertical="center" wrapText="1"/>
    </xf>
    <xf numFmtId="0" fontId="248" fillId="2" borderId="11" xfId="0" applyFont="1" applyFill="1" applyBorder="1" applyAlignment="1">
      <alignment horizontal="center" vertical="center" wrapText="1"/>
    </xf>
    <xf numFmtId="0" fontId="72" fillId="6" borderId="103" xfId="0" applyFont="1" applyFill="1" applyBorder="1" applyAlignment="1">
      <alignment horizontal="center" vertical="center" wrapText="1"/>
    </xf>
    <xf numFmtId="0" fontId="72" fillId="6" borderId="0" xfId="0" applyFont="1" applyFill="1" applyBorder="1" applyAlignment="1">
      <alignment horizontal="center" vertical="center" wrapText="1"/>
    </xf>
    <xf numFmtId="0" fontId="72" fillId="6" borderId="11" xfId="0" applyFont="1" applyFill="1" applyBorder="1" applyAlignment="1">
      <alignment horizontal="center" vertical="center" wrapText="1"/>
    </xf>
    <xf numFmtId="0" fontId="235" fillId="2" borderId="103" xfId="0" applyFont="1" applyFill="1" applyBorder="1" applyAlignment="1">
      <alignment horizontal="center" vertical="center" wrapText="1"/>
    </xf>
    <xf numFmtId="0" fontId="235" fillId="2" borderId="0" xfId="0" applyFont="1" applyFill="1" applyBorder="1" applyAlignment="1">
      <alignment horizontal="center" vertical="center" wrapText="1"/>
    </xf>
    <xf numFmtId="0" fontId="235" fillId="2" borderId="11" xfId="0" applyFont="1" applyFill="1" applyBorder="1" applyAlignment="1">
      <alignment horizontal="center" vertical="center" wrapText="1"/>
    </xf>
    <xf numFmtId="0" fontId="235" fillId="2" borderId="27" xfId="0" applyFont="1" applyFill="1" applyBorder="1" applyAlignment="1">
      <alignment horizontal="center" vertical="center" wrapText="1"/>
    </xf>
    <xf numFmtId="0" fontId="235" fillId="2" borderId="28" xfId="0" applyFont="1" applyFill="1" applyBorder="1" applyAlignment="1">
      <alignment horizontal="center" vertical="center" wrapText="1"/>
    </xf>
    <xf numFmtId="0" fontId="235" fillId="2" borderId="33" xfId="0" applyFont="1" applyFill="1" applyBorder="1" applyAlignment="1">
      <alignment horizontal="center" vertical="center" wrapText="1"/>
    </xf>
    <xf numFmtId="0" fontId="286" fillId="2" borderId="103" xfId="2" applyFont="1" applyFill="1" applyBorder="1" applyAlignment="1">
      <alignment horizontal="right" vertical="center"/>
    </xf>
    <xf numFmtId="0" fontId="286" fillId="2" borderId="0" xfId="2" applyFont="1" applyFill="1" applyBorder="1" applyAlignment="1">
      <alignment horizontal="right" vertical="center"/>
    </xf>
    <xf numFmtId="2" fontId="244" fillId="45" borderId="0" xfId="3" applyNumberFormat="1" applyFont="1" applyFill="1" applyBorder="1" applyAlignment="1" applyProtection="1">
      <alignment horizontal="center" vertical="center"/>
      <protection locked="0"/>
    </xf>
    <xf numFmtId="0" fontId="259" fillId="46" borderId="0" xfId="0" applyFont="1" applyFill="1" applyBorder="1" applyAlignment="1">
      <alignment horizontal="center" vertical="center"/>
    </xf>
    <xf numFmtId="177" fontId="236" fillId="38" borderId="0" xfId="2" applyNumberFormat="1" applyFont="1" applyFill="1" applyBorder="1" applyAlignment="1">
      <alignment horizontal="center" vertical="center"/>
    </xf>
    <xf numFmtId="164" fontId="232" fillId="39" borderId="0" xfId="2" applyNumberFormat="1" applyFont="1" applyFill="1" applyBorder="1" applyAlignment="1">
      <alignment horizontal="center" vertical="center"/>
    </xf>
    <xf numFmtId="164" fontId="236" fillId="39" borderId="11" xfId="2" applyNumberFormat="1" applyFont="1" applyFill="1" applyBorder="1" applyAlignment="1">
      <alignment horizontal="center" vertical="center"/>
    </xf>
    <xf numFmtId="0" fontId="255" fillId="2" borderId="103" xfId="3" applyFont="1" applyFill="1" applyBorder="1" applyAlignment="1">
      <alignment horizontal="center" vertical="center" wrapText="1"/>
    </xf>
    <xf numFmtId="0" fontId="255" fillId="2" borderId="0" xfId="3" applyFont="1" applyFill="1" applyBorder="1" applyAlignment="1">
      <alignment horizontal="center" vertical="center" wrapText="1"/>
    </xf>
    <xf numFmtId="0" fontId="255" fillId="2" borderId="11" xfId="3" applyFont="1" applyFill="1" applyBorder="1" applyAlignment="1">
      <alignment horizontal="center" vertical="center" wrapText="1"/>
    </xf>
    <xf numFmtId="0" fontId="19" fillId="43" borderId="103" xfId="0" applyFont="1" applyFill="1" applyBorder="1" applyAlignment="1">
      <alignment horizontal="center" vertical="center" wrapText="1"/>
    </xf>
    <xf numFmtId="0" fontId="19" fillId="43" borderId="0" xfId="0" applyFont="1" applyFill="1" applyBorder="1" applyAlignment="1">
      <alignment horizontal="center" vertical="center" wrapText="1"/>
    </xf>
    <xf numFmtId="0" fontId="19" fillId="43" borderId="11" xfId="0" applyFont="1" applyFill="1" applyBorder="1" applyAlignment="1">
      <alignment horizontal="center" vertical="center" wrapText="1"/>
    </xf>
    <xf numFmtId="0" fontId="19" fillId="43" borderId="20" xfId="0" applyFont="1" applyFill="1" applyBorder="1" applyAlignment="1">
      <alignment horizontal="center" vertical="center" wrapText="1"/>
    </xf>
    <xf numFmtId="0" fontId="19" fillId="43" borderId="21" xfId="0" applyFont="1" applyFill="1" applyBorder="1" applyAlignment="1">
      <alignment horizontal="center" vertical="center" wrapText="1"/>
    </xf>
    <xf numFmtId="0" fontId="19" fillId="43" borderId="22" xfId="0" applyFont="1" applyFill="1" applyBorder="1" applyAlignment="1">
      <alignment horizontal="center" vertical="center" wrapText="1"/>
    </xf>
    <xf numFmtId="2" fontId="97" fillId="5" borderId="0" xfId="1" applyNumberFormat="1" applyFont="1" applyFill="1" applyBorder="1" applyAlignment="1" applyProtection="1">
      <alignment horizontal="center" vertical="center"/>
      <protection locked="0"/>
    </xf>
    <xf numFmtId="2" fontId="251" fillId="41" borderId="0" xfId="3" applyNumberFormat="1" applyFont="1" applyFill="1" applyBorder="1" applyAlignment="1" applyProtection="1">
      <alignment horizontal="center" vertical="center" wrapText="1"/>
      <protection locked="0"/>
    </xf>
    <xf numFmtId="0" fontId="108" fillId="40" borderId="0" xfId="1" applyFont="1" applyFill="1" applyBorder="1" applyAlignment="1">
      <alignment horizontal="center" vertical="center" wrapText="1"/>
    </xf>
    <xf numFmtId="0" fontId="240" fillId="40" borderId="11" xfId="1" applyFont="1" applyFill="1" applyBorder="1" applyAlignment="1">
      <alignment horizontal="center" vertical="center" wrapText="1"/>
    </xf>
    <xf numFmtId="2" fontId="99" fillId="41" borderId="0" xfId="3" applyNumberFormat="1" applyFont="1" applyFill="1" applyBorder="1" applyAlignment="1" applyProtection="1">
      <alignment horizontal="left" vertical="center" wrapText="1"/>
      <protection locked="0"/>
    </xf>
    <xf numFmtId="2" fontId="99" fillId="41" borderId="11" xfId="3" applyNumberFormat="1" applyFont="1" applyFill="1" applyBorder="1" applyAlignment="1" applyProtection="1">
      <alignment horizontal="left" vertical="center" wrapText="1"/>
      <protection locked="0"/>
    </xf>
    <xf numFmtId="0" fontId="236" fillId="38" borderId="103" xfId="2" applyFont="1" applyFill="1" applyBorder="1" applyAlignment="1">
      <alignment horizontal="center" vertical="center"/>
    </xf>
    <xf numFmtId="176" fontId="236" fillId="38" borderId="0" xfId="1" applyNumberFormat="1" applyFont="1" applyFill="1" applyBorder="1" applyAlignment="1">
      <alignment horizontal="center" vertical="center"/>
    </xf>
    <xf numFmtId="176" fontId="236" fillId="38" borderId="0" xfId="2" applyNumberFormat="1" applyFont="1" applyFill="1" applyBorder="1" applyAlignment="1">
      <alignment horizontal="center" vertical="center"/>
    </xf>
    <xf numFmtId="0" fontId="239" fillId="40" borderId="0" xfId="1" applyFont="1" applyFill="1" applyBorder="1" applyAlignment="1">
      <alignment horizontal="center" vertical="center" wrapText="1"/>
    </xf>
    <xf numFmtId="0" fontId="240" fillId="40" borderId="0" xfId="1" applyFont="1" applyFill="1" applyBorder="1" applyAlignment="1">
      <alignment horizontal="center" vertical="center" wrapText="1"/>
    </xf>
    <xf numFmtId="0" fontId="135" fillId="0" borderId="0" xfId="2" applyFont="1" applyAlignment="1">
      <alignment horizontal="center"/>
    </xf>
    <xf numFmtId="0" fontId="236" fillId="38" borderId="103" xfId="0" applyFont="1" applyFill="1" applyBorder="1" applyAlignment="1">
      <alignment horizontal="center" vertical="center" wrapText="1"/>
    </xf>
    <xf numFmtId="0" fontId="236" fillId="38" borderId="0" xfId="0" applyFont="1" applyFill="1" applyBorder="1" applyAlignment="1">
      <alignment horizontal="center" vertical="center" wrapText="1"/>
    </xf>
    <xf numFmtId="0" fontId="236" fillId="38" borderId="11" xfId="0" applyFont="1" applyFill="1" applyBorder="1" applyAlignment="1">
      <alignment horizontal="center" vertical="center" wrapText="1"/>
    </xf>
    <xf numFmtId="0" fontId="240" fillId="39" borderId="0" xfId="2" applyFont="1" applyFill="1" applyBorder="1" applyAlignment="1">
      <alignment horizontal="center" vertical="center"/>
    </xf>
    <xf numFmtId="0" fontId="240" fillId="40" borderId="103" xfId="0" applyFont="1" applyFill="1" applyBorder="1" applyAlignment="1">
      <alignment horizontal="center" vertical="center" wrapText="1"/>
    </xf>
    <xf numFmtId="0" fontId="240" fillId="40" borderId="0" xfId="0" applyFont="1" applyFill="1" applyBorder="1" applyAlignment="1">
      <alignment horizontal="center" vertical="center" wrapText="1"/>
    </xf>
    <xf numFmtId="0" fontId="240" fillId="40" borderId="11" xfId="0" applyFont="1" applyFill="1" applyBorder="1" applyAlignment="1">
      <alignment horizontal="center" vertical="center" wrapText="1"/>
    </xf>
    <xf numFmtId="0" fontId="240" fillId="40" borderId="27" xfId="0" applyFont="1" applyFill="1" applyBorder="1" applyAlignment="1">
      <alignment horizontal="center" vertical="center" wrapText="1"/>
    </xf>
    <xf numFmtId="0" fontId="240" fillId="40" borderId="28" xfId="0" applyFont="1" applyFill="1" applyBorder="1" applyAlignment="1">
      <alignment horizontal="center" vertical="center" wrapText="1"/>
    </xf>
    <xf numFmtId="0" fontId="240" fillId="40" borderId="33" xfId="0" applyFont="1" applyFill="1" applyBorder="1" applyAlignment="1">
      <alignment horizontal="center" vertical="center" wrapText="1"/>
    </xf>
    <xf numFmtId="0" fontId="236" fillId="40" borderId="19" xfId="3" applyFont="1" applyFill="1" applyBorder="1" applyAlignment="1">
      <alignment horizontal="center" vertical="center"/>
    </xf>
    <xf numFmtId="0" fontId="236" fillId="40" borderId="32" xfId="3" applyFont="1" applyFill="1" applyBorder="1" applyAlignment="1">
      <alignment horizontal="center" vertical="center"/>
    </xf>
    <xf numFmtId="176" fontId="200" fillId="16" borderId="142" xfId="2" applyNumberFormat="1" applyFont="1" applyFill="1" applyBorder="1" applyAlignment="1">
      <alignment horizontal="center" vertical="center"/>
    </xf>
    <xf numFmtId="176" fontId="200" fillId="16" borderId="145" xfId="2" applyNumberFormat="1" applyFont="1" applyFill="1" applyBorder="1" applyAlignment="1">
      <alignment horizontal="center" vertical="center"/>
    </xf>
    <xf numFmtId="177" fontId="200" fillId="16" borderId="142" xfId="2" applyNumberFormat="1" applyFont="1" applyFill="1" applyBorder="1" applyAlignment="1">
      <alignment horizontal="center" vertical="center"/>
    </xf>
    <xf numFmtId="177" fontId="200" fillId="16" borderId="145" xfId="2" applyNumberFormat="1" applyFont="1" applyFill="1" applyBorder="1" applyAlignment="1">
      <alignment horizontal="center" vertical="center"/>
    </xf>
    <xf numFmtId="164" fontId="51" fillId="6" borderId="143" xfId="2" applyNumberFormat="1" applyFont="1" applyFill="1" applyBorder="1" applyAlignment="1">
      <alignment horizontal="center" vertical="center"/>
    </xf>
    <xf numFmtId="164" fontId="51" fillId="6" borderId="146" xfId="2" applyNumberFormat="1" applyFont="1" applyFill="1" applyBorder="1" applyAlignment="1">
      <alignment horizontal="center" vertical="center"/>
    </xf>
    <xf numFmtId="164" fontId="236" fillId="37" borderId="11" xfId="2" applyNumberFormat="1" applyFont="1" applyFill="1" applyBorder="1" applyAlignment="1">
      <alignment horizontal="center" vertical="center"/>
    </xf>
    <xf numFmtId="0" fontId="236" fillId="5" borderId="0" xfId="3" applyFont="1" applyFill="1" applyBorder="1" applyAlignment="1">
      <alignment horizontal="center" vertical="center"/>
    </xf>
    <xf numFmtId="0" fontId="244" fillId="4" borderId="103" xfId="0" applyFont="1" applyFill="1" applyBorder="1" applyAlignment="1">
      <alignment horizontal="center" vertical="center" wrapText="1"/>
    </xf>
    <xf numFmtId="0" fontId="244" fillId="4" borderId="0" xfId="0" applyFont="1" applyFill="1" applyBorder="1" applyAlignment="1">
      <alignment horizontal="center" vertical="center" wrapText="1"/>
    </xf>
    <xf numFmtId="0" fontId="245" fillId="4" borderId="103" xfId="0" applyFont="1" applyFill="1" applyBorder="1" applyAlignment="1">
      <alignment horizontal="center" vertical="center" wrapText="1"/>
    </xf>
    <xf numFmtId="0" fontId="245" fillId="4" borderId="0" xfId="0" applyFont="1" applyFill="1" applyBorder="1" applyAlignment="1">
      <alignment horizontal="center" vertical="center" wrapText="1"/>
    </xf>
    <xf numFmtId="0" fontId="246" fillId="34" borderId="8" xfId="0" applyFont="1" applyFill="1" applyBorder="1" applyAlignment="1">
      <alignment horizontal="center" vertical="center" wrapText="1"/>
    </xf>
    <xf numFmtId="0" fontId="246" fillId="34" borderId="9" xfId="0" applyFont="1" applyFill="1" applyBorder="1" applyAlignment="1">
      <alignment horizontal="center" vertical="center" wrapText="1"/>
    </xf>
    <xf numFmtId="0" fontId="246" fillId="34" borderId="10" xfId="0" applyFont="1" applyFill="1" applyBorder="1" applyAlignment="1">
      <alignment horizontal="center" vertical="center" wrapText="1"/>
    </xf>
    <xf numFmtId="0" fontId="246" fillId="34" borderId="103" xfId="0" applyFont="1" applyFill="1" applyBorder="1" applyAlignment="1">
      <alignment horizontal="center" vertical="center" wrapText="1"/>
    </xf>
    <xf numFmtId="0" fontId="246" fillId="34" borderId="0" xfId="0" applyFont="1" applyFill="1" applyBorder="1" applyAlignment="1">
      <alignment horizontal="center" vertical="center" wrapText="1"/>
    </xf>
    <xf numFmtId="0" fontId="246" fillId="34" borderId="11" xfId="0" applyFont="1" applyFill="1" applyBorder="1" applyAlignment="1">
      <alignment horizontal="center" vertical="center" wrapText="1"/>
    </xf>
    <xf numFmtId="0" fontId="240" fillId="36" borderId="8" xfId="2" applyFont="1" applyFill="1" applyBorder="1" applyAlignment="1">
      <alignment horizontal="right" vertical="center"/>
    </xf>
    <xf numFmtId="0" fontId="240" fillId="36" borderId="9" xfId="2" applyFont="1" applyFill="1" applyBorder="1" applyAlignment="1">
      <alignment horizontal="right" vertical="center"/>
    </xf>
    <xf numFmtId="0" fontId="200" fillId="16" borderId="141" xfId="2" applyFont="1" applyFill="1" applyBorder="1" applyAlignment="1">
      <alignment horizontal="center" vertical="center"/>
    </xf>
    <xf numFmtId="0" fontId="200" fillId="16" borderId="144" xfId="2" applyFont="1" applyFill="1" applyBorder="1" applyAlignment="1">
      <alignment horizontal="center" vertical="center"/>
    </xf>
    <xf numFmtId="176" fontId="200" fillId="16" borderId="142" xfId="1" applyNumberFormat="1" applyFont="1" applyFill="1" applyBorder="1" applyAlignment="1">
      <alignment horizontal="center" vertical="center"/>
    </xf>
    <xf numFmtId="176" fontId="200" fillId="16" borderId="145" xfId="1" applyNumberFormat="1" applyFont="1" applyFill="1" applyBorder="1" applyAlignment="1">
      <alignment horizontal="center" vertical="center"/>
    </xf>
    <xf numFmtId="0" fontId="241" fillId="3" borderId="0" xfId="0" applyFont="1" applyFill="1" applyBorder="1" applyAlignment="1">
      <alignment horizontal="center" wrapText="1"/>
    </xf>
    <xf numFmtId="0" fontId="242" fillId="33" borderId="11" xfId="3" applyFont="1" applyFill="1" applyBorder="1" applyAlignment="1">
      <alignment horizontal="center" vertical="center"/>
    </xf>
    <xf numFmtId="0" fontId="242" fillId="33" borderId="0" xfId="3" applyFont="1" applyFill="1" applyBorder="1" applyAlignment="1">
      <alignment horizontal="center" vertical="center"/>
    </xf>
    <xf numFmtId="0" fontId="69" fillId="5" borderId="0" xfId="0" applyFont="1" applyFill="1" applyAlignment="1">
      <alignment horizontal="center" vertical="center"/>
    </xf>
    <xf numFmtId="164" fontId="68" fillId="3" borderId="0" xfId="2" applyNumberFormat="1" applyFont="1" applyFill="1" applyBorder="1" applyAlignment="1">
      <alignment horizontal="center" vertical="center"/>
    </xf>
    <xf numFmtId="176" fontId="240" fillId="3" borderId="0" xfId="1" applyNumberFormat="1" applyFont="1" applyFill="1" applyBorder="1" applyAlignment="1">
      <alignment horizontal="center" vertical="center"/>
    </xf>
    <xf numFmtId="177" fontId="240" fillId="3" borderId="0" xfId="2" applyNumberFormat="1" applyFont="1" applyFill="1" applyBorder="1" applyAlignment="1">
      <alignment horizontal="center" vertical="center"/>
    </xf>
    <xf numFmtId="0" fontId="54" fillId="33" borderId="0" xfId="2" applyFont="1" applyFill="1" applyBorder="1" applyAlignment="1">
      <alignment horizontal="center" vertical="center" wrapText="1"/>
    </xf>
    <xf numFmtId="0" fontId="179" fillId="6" borderId="0" xfId="2" applyFont="1" applyFill="1" applyBorder="1" applyAlignment="1">
      <alignment horizontal="center" vertical="center"/>
    </xf>
    <xf numFmtId="177" fontId="237" fillId="6" borderId="0" xfId="2" applyNumberFormat="1" applyFont="1" applyFill="1" applyBorder="1" applyAlignment="1">
      <alignment horizontal="center" vertical="center"/>
    </xf>
    <xf numFmtId="164" fontId="48" fillId="3" borderId="0" xfId="2" applyNumberFormat="1" applyFont="1" applyFill="1" applyBorder="1" applyAlignment="1">
      <alignment horizontal="center" vertical="center"/>
    </xf>
    <xf numFmtId="164" fontId="48" fillId="3" borderId="139" xfId="2" applyNumberFormat="1" applyFont="1" applyFill="1" applyBorder="1" applyAlignment="1">
      <alignment horizontal="center" vertical="center"/>
    </xf>
    <xf numFmtId="0" fontId="232" fillId="5" borderId="0" xfId="3" applyFont="1" applyFill="1" applyBorder="1" applyAlignment="1">
      <alignment horizontal="center" vertical="center"/>
    </xf>
    <xf numFmtId="0" fontId="233" fillId="5" borderId="0" xfId="3" applyFont="1" applyFill="1" applyBorder="1" applyAlignment="1">
      <alignment horizontal="center" vertical="center"/>
    </xf>
    <xf numFmtId="0" fontId="234" fillId="2" borderId="0" xfId="1" applyFont="1" applyFill="1" applyBorder="1" applyAlignment="1">
      <alignment horizontal="center" vertical="center" wrapText="1"/>
    </xf>
    <xf numFmtId="0" fontId="73" fillId="2" borderId="0" xfId="1" applyFont="1" applyFill="1" applyBorder="1" applyAlignment="1">
      <alignment horizontal="center" vertical="center" wrapText="1"/>
    </xf>
    <xf numFmtId="2" fontId="236" fillId="11" borderId="0" xfId="3" applyNumberFormat="1" applyFont="1" applyFill="1" applyBorder="1" applyAlignment="1" applyProtection="1">
      <alignment horizontal="center" vertical="center" wrapText="1"/>
      <protection locked="0"/>
    </xf>
    <xf numFmtId="0" fontId="48" fillId="3" borderId="0" xfId="1" applyFont="1" applyFill="1" applyBorder="1" applyAlignment="1">
      <alignment horizontal="center" vertical="center" wrapText="1"/>
    </xf>
    <xf numFmtId="0" fontId="144" fillId="5" borderId="0" xfId="2" applyFont="1" applyFill="1" applyAlignment="1">
      <alignment horizontal="center" vertical="center"/>
    </xf>
    <xf numFmtId="0" fontId="229" fillId="5" borderId="0" xfId="1" applyFont="1" applyFill="1" applyBorder="1" applyAlignment="1">
      <alignment horizontal="center" vertical="center" wrapText="1"/>
    </xf>
    <xf numFmtId="164" fontId="229" fillId="5" borderId="0" xfId="2" applyNumberFormat="1" applyFont="1" applyFill="1" applyBorder="1" applyAlignment="1">
      <alignment horizontal="center" vertical="center"/>
    </xf>
    <xf numFmtId="164" fontId="49" fillId="5" borderId="0" xfId="2" applyNumberFormat="1" applyFont="1" applyFill="1" applyBorder="1" applyAlignment="1">
      <alignment horizontal="right" vertical="center"/>
    </xf>
    <xf numFmtId="176" fontId="230" fillId="5" borderId="0" xfId="0" applyNumberFormat="1" applyFont="1" applyFill="1" applyAlignment="1">
      <alignment horizontal="left" vertical="center"/>
    </xf>
    <xf numFmtId="164" fontId="49" fillId="5" borderId="0" xfId="2" applyNumberFormat="1" applyFont="1" applyFill="1" applyBorder="1" applyAlignment="1">
      <alignment horizontal="center" vertical="center"/>
    </xf>
    <xf numFmtId="177" fontId="49" fillId="5" borderId="0" xfId="2" applyNumberFormat="1" applyFont="1" applyFill="1" applyBorder="1" applyAlignment="1">
      <alignment horizontal="center" vertical="center"/>
    </xf>
    <xf numFmtId="180" fontId="291" fillId="16" borderId="11" xfId="2" applyNumberFormat="1" applyFont="1" applyFill="1" applyBorder="1" applyAlignment="1">
      <alignment horizontal="center" vertical="center"/>
    </xf>
    <xf numFmtId="0" fontId="186" fillId="6" borderId="103" xfId="2" applyFont="1" applyFill="1" applyBorder="1" applyAlignment="1">
      <alignment horizontal="center" vertical="center"/>
    </xf>
    <xf numFmtId="0" fontId="186" fillId="6" borderId="0" xfId="2" applyFont="1" applyFill="1" applyBorder="1" applyAlignment="1">
      <alignment horizontal="center" vertical="center"/>
    </xf>
    <xf numFmtId="0" fontId="186" fillId="6" borderId="11" xfId="2" applyFont="1" applyFill="1" applyBorder="1" applyAlignment="1">
      <alignment horizontal="center" vertical="center"/>
    </xf>
    <xf numFmtId="0" fontId="52" fillId="2" borderId="103" xfId="2" applyFont="1" applyFill="1" applyBorder="1" applyAlignment="1">
      <alignment horizontal="center" vertical="center"/>
    </xf>
    <xf numFmtId="0" fontId="52" fillId="2" borderId="0" xfId="2" applyFont="1" applyFill="1" applyBorder="1" applyAlignment="1">
      <alignment horizontal="center" vertical="center"/>
    </xf>
    <xf numFmtId="180" fontId="99" fillId="16" borderId="0" xfId="2" applyNumberFormat="1" applyFont="1" applyFill="1" applyBorder="1" applyAlignment="1">
      <alignment horizontal="center" vertical="center"/>
    </xf>
    <xf numFmtId="0" fontId="64" fillId="15" borderId="103" xfId="2" applyFont="1" applyFill="1" applyBorder="1" applyAlignment="1">
      <alignment horizontal="center" vertical="center"/>
    </xf>
    <xf numFmtId="181" fontId="64" fillId="15" borderId="0" xfId="2" applyNumberFormat="1" applyFont="1" applyFill="1" applyBorder="1" applyAlignment="1">
      <alignment horizontal="center" vertical="center"/>
    </xf>
    <xf numFmtId="177" fontId="48" fillId="52" borderId="0" xfId="2" applyNumberFormat="1" applyFont="1" applyFill="1" applyBorder="1" applyAlignment="1">
      <alignment horizontal="center" vertical="center"/>
    </xf>
    <xf numFmtId="178" fontId="101" fillId="16" borderId="0" xfId="2" applyNumberFormat="1" applyFont="1" applyFill="1" applyBorder="1" applyAlignment="1">
      <alignment horizontal="center" vertical="center"/>
    </xf>
    <xf numFmtId="178" fontId="290" fillId="16" borderId="0" xfId="2" applyNumberFormat="1" applyFont="1" applyFill="1" applyBorder="1" applyAlignment="1">
      <alignment horizontal="center" vertical="center"/>
    </xf>
    <xf numFmtId="164" fontId="18" fillId="16" borderId="0" xfId="2" applyNumberFormat="1" applyFont="1" applyFill="1" applyBorder="1" applyAlignment="1">
      <alignment horizontal="center" vertical="center"/>
    </xf>
    <xf numFmtId="164" fontId="52" fillId="33" borderId="0" xfId="2" applyNumberFormat="1" applyFont="1" applyFill="1" applyBorder="1" applyAlignment="1">
      <alignment horizontal="center" vertical="center"/>
    </xf>
    <xf numFmtId="0" fontId="30" fillId="0" borderId="36" xfId="2" applyFont="1" applyBorder="1" applyAlignment="1">
      <alignment horizontal="center" vertical="center"/>
    </xf>
    <xf numFmtId="0" fontId="30" fillId="0" borderId="163" xfId="2" applyFont="1" applyBorder="1" applyAlignment="1">
      <alignment horizontal="center" vertical="center"/>
    </xf>
    <xf numFmtId="0" fontId="30" fillId="0" borderId="0" xfId="2" applyFont="1" applyBorder="1" applyAlignment="1">
      <alignment horizontal="center" vertical="center"/>
    </xf>
    <xf numFmtId="0" fontId="30" fillId="0" borderId="110" xfId="2" applyFont="1" applyBorder="1" applyAlignment="1">
      <alignment horizontal="center" vertical="center"/>
    </xf>
    <xf numFmtId="0" fontId="30" fillId="0" borderId="21" xfId="2" applyFont="1" applyBorder="1" applyAlignment="1">
      <alignment horizontal="center" vertical="center"/>
    </xf>
    <xf numFmtId="0" fontId="30" fillId="0" borderId="165" xfId="2" applyFont="1" applyBorder="1" applyAlignment="1">
      <alignment horizontal="center" vertical="center"/>
    </xf>
    <xf numFmtId="0" fontId="82" fillId="0" borderId="158" xfId="2" applyFont="1" applyBorder="1" applyAlignment="1">
      <alignment horizontal="center" vertical="center" wrapText="1"/>
    </xf>
    <xf numFmtId="0" fontId="82" fillId="0" borderId="166" xfId="2" applyFont="1" applyBorder="1" applyAlignment="1">
      <alignment horizontal="center" vertical="center" wrapText="1"/>
    </xf>
    <xf numFmtId="0" fontId="82" fillId="0" borderId="11" xfId="2" applyFont="1" applyBorder="1" applyAlignment="1">
      <alignment horizontal="center" vertical="center" wrapText="1"/>
    </xf>
    <xf numFmtId="0" fontId="82" fillId="0" borderId="22" xfId="2" applyFont="1" applyBorder="1" applyAlignment="1">
      <alignment horizontal="center" vertical="center" wrapText="1"/>
    </xf>
    <xf numFmtId="0" fontId="86" fillId="2" borderId="104" xfId="3" applyFont="1" applyFill="1" applyBorder="1" applyAlignment="1">
      <alignment horizontal="left" vertical="center" wrapText="1"/>
    </xf>
    <xf numFmtId="0" fontId="86" fillId="2" borderId="17" xfId="3" applyFont="1" applyFill="1" applyBorder="1" applyAlignment="1">
      <alignment horizontal="left" vertical="center" wrapText="1"/>
    </xf>
    <xf numFmtId="0" fontId="86" fillId="2" borderId="160" xfId="3" applyFont="1" applyFill="1" applyBorder="1" applyAlignment="1">
      <alignment horizontal="left" vertical="center" wrapText="1"/>
    </xf>
    <xf numFmtId="0" fontId="86" fillId="2" borderId="103" xfId="3" applyFont="1" applyFill="1" applyBorder="1" applyAlignment="1">
      <alignment horizontal="left" vertical="center" wrapText="1"/>
    </xf>
    <xf numFmtId="0" fontId="86" fillId="2" borderId="0" xfId="3" applyFont="1" applyFill="1" applyBorder="1" applyAlignment="1">
      <alignment horizontal="left" vertical="center" wrapText="1"/>
    </xf>
    <xf numFmtId="0" fontId="86" fillId="2" borderId="11" xfId="3" applyFont="1" applyFill="1" applyBorder="1" applyAlignment="1">
      <alignment horizontal="left" vertical="center" wrapText="1"/>
    </xf>
    <xf numFmtId="0" fontId="86" fillId="2" borderId="147" xfId="3" applyFont="1" applyFill="1" applyBorder="1" applyAlignment="1">
      <alignment horizontal="left" vertical="center" wrapText="1"/>
    </xf>
    <xf numFmtId="0" fontId="86" fillId="2" borderId="88" xfId="3" applyFont="1" applyFill="1" applyBorder="1" applyAlignment="1">
      <alignment horizontal="left" vertical="center" wrapText="1"/>
    </xf>
    <xf numFmtId="0" fontId="86" fillId="2" borderId="148" xfId="3" applyFont="1" applyFill="1" applyBorder="1" applyAlignment="1">
      <alignment horizontal="left" vertical="center" wrapText="1"/>
    </xf>
    <xf numFmtId="0" fontId="19" fillId="2" borderId="160" xfId="0" applyFont="1" applyFill="1" applyBorder="1" applyAlignment="1">
      <alignment horizontal="center" vertical="center" wrapText="1"/>
    </xf>
    <xf numFmtId="0" fontId="19" fillId="5" borderId="11" xfId="0" applyFont="1" applyFill="1" applyBorder="1" applyAlignment="1">
      <alignment horizontal="center" vertical="center" textRotation="90" wrapText="1"/>
    </xf>
    <xf numFmtId="0" fontId="234" fillId="2" borderId="8" xfId="1" applyNumberFormat="1" applyFont="1" applyFill="1" applyBorder="1" applyAlignment="1">
      <alignment horizontal="center" vertical="center" wrapText="1"/>
    </xf>
    <xf numFmtId="0" fontId="234" fillId="2" borderId="103" xfId="1" applyNumberFormat="1" applyFont="1" applyFill="1" applyBorder="1" applyAlignment="1">
      <alignment horizontal="center" vertical="center" wrapText="1"/>
    </xf>
    <xf numFmtId="0" fontId="234" fillId="2" borderId="20" xfId="1" applyNumberFormat="1" applyFont="1" applyFill="1" applyBorder="1" applyAlignment="1">
      <alignment horizontal="center" vertical="center" wrapText="1"/>
    </xf>
    <xf numFmtId="0" fontId="267" fillId="2" borderId="9" xfId="1" applyNumberFormat="1" applyFont="1" applyFill="1" applyBorder="1" applyAlignment="1">
      <alignment horizontal="center" vertical="center" wrapText="1"/>
    </xf>
    <xf numFmtId="0" fontId="267" fillId="2" borderId="0" xfId="1" applyNumberFormat="1" applyFont="1" applyFill="1" applyBorder="1" applyAlignment="1">
      <alignment horizontal="center" vertical="center" wrapText="1"/>
    </xf>
    <xf numFmtId="0" fontId="267" fillId="2" borderId="21" xfId="1" applyNumberFormat="1" applyFont="1" applyFill="1" applyBorder="1" applyAlignment="1">
      <alignment horizontal="center" vertical="center" wrapText="1"/>
    </xf>
    <xf numFmtId="0" fontId="73" fillId="2" borderId="161" xfId="1" applyNumberFormat="1" applyFont="1" applyFill="1" applyBorder="1" applyAlignment="1">
      <alignment horizontal="center" vertical="center" wrapText="1"/>
    </xf>
    <xf numFmtId="0" fontId="73" fillId="2" borderId="9" xfId="1" applyNumberFormat="1" applyFont="1" applyFill="1" applyBorder="1" applyAlignment="1">
      <alignment horizontal="center" vertical="center" wrapText="1"/>
    </xf>
    <xf numFmtId="0" fontId="73" fillId="2" borderId="162" xfId="1" applyNumberFormat="1" applyFont="1" applyFill="1" applyBorder="1" applyAlignment="1">
      <alignment horizontal="center" vertical="center" wrapText="1"/>
    </xf>
    <xf numFmtId="0" fontId="73" fillId="2" borderId="36" xfId="1" applyNumberFormat="1" applyFont="1" applyFill="1" applyBorder="1" applyAlignment="1">
      <alignment horizontal="center" vertical="center" wrapText="1"/>
    </xf>
    <xf numFmtId="0" fontId="73" fillId="2" borderId="0" xfId="1" applyNumberFormat="1" applyFont="1" applyFill="1" applyBorder="1" applyAlignment="1">
      <alignment horizontal="center" vertical="center" wrapText="1"/>
    </xf>
    <xf numFmtId="0" fontId="73" fillId="2" borderId="110" xfId="1" applyNumberFormat="1" applyFont="1" applyFill="1" applyBorder="1" applyAlignment="1">
      <alignment horizontal="center" vertical="center" wrapText="1"/>
    </xf>
    <xf numFmtId="0" fontId="277" fillId="2" borderId="161" xfId="1" applyNumberFormat="1" applyFont="1" applyFill="1" applyBorder="1" applyAlignment="1">
      <alignment horizontal="center" vertical="center" wrapText="1"/>
    </xf>
    <xf numFmtId="0" fontId="277" fillId="2" borderId="9" xfId="1" applyNumberFormat="1" applyFont="1" applyFill="1" applyBorder="1" applyAlignment="1">
      <alignment horizontal="center" vertical="center" wrapText="1"/>
    </xf>
    <xf numFmtId="0" fontId="277" fillId="2" borderId="162" xfId="1" applyNumberFormat="1" applyFont="1" applyFill="1" applyBorder="1" applyAlignment="1">
      <alignment horizontal="center" vertical="center" wrapText="1"/>
    </xf>
    <xf numFmtId="0" fontId="277" fillId="2" borderId="36" xfId="1" applyNumberFormat="1" applyFont="1" applyFill="1" applyBorder="1" applyAlignment="1">
      <alignment horizontal="center" vertical="center" wrapText="1"/>
    </xf>
    <xf numFmtId="0" fontId="277" fillId="2" borderId="0" xfId="1" applyNumberFormat="1" applyFont="1" applyFill="1" applyBorder="1" applyAlignment="1">
      <alignment horizontal="center" vertical="center" wrapText="1"/>
    </xf>
    <xf numFmtId="0" fontId="277" fillId="2" borderId="110" xfId="1" applyNumberFormat="1" applyFont="1" applyFill="1" applyBorder="1" applyAlignment="1">
      <alignment horizontal="center" vertical="center" wrapText="1"/>
    </xf>
    <xf numFmtId="0" fontId="100" fillId="2" borderId="9" xfId="1" applyNumberFormat="1" applyFont="1" applyFill="1" applyBorder="1" applyAlignment="1">
      <alignment horizontal="center" vertical="center" wrapText="1"/>
    </xf>
    <xf numFmtId="0" fontId="100" fillId="2" borderId="10" xfId="1" applyNumberFormat="1" applyFont="1" applyFill="1" applyBorder="1" applyAlignment="1">
      <alignment horizontal="center" vertical="center" wrapText="1"/>
    </xf>
    <xf numFmtId="0" fontId="100" fillId="2" borderId="0" xfId="1" applyNumberFormat="1" applyFont="1" applyFill="1" applyBorder="1" applyAlignment="1">
      <alignment horizontal="center" vertical="center" wrapText="1"/>
    </xf>
    <xf numFmtId="0" fontId="100" fillId="2" borderId="11" xfId="1" applyNumberFormat="1" applyFont="1" applyFill="1" applyBorder="1" applyAlignment="1">
      <alignment horizontal="center" vertical="center" wrapText="1"/>
    </xf>
    <xf numFmtId="0" fontId="99" fillId="5" borderId="11" xfId="2" applyFont="1" applyFill="1" applyBorder="1" applyAlignment="1">
      <alignment horizontal="center" vertical="center" textRotation="90"/>
    </xf>
    <xf numFmtId="0" fontId="264" fillId="2" borderId="103" xfId="0" applyFont="1" applyFill="1" applyBorder="1" applyAlignment="1">
      <alignment horizontal="center" vertical="center" wrapText="1"/>
    </xf>
    <xf numFmtId="0" fontId="264" fillId="2" borderId="0" xfId="0" applyFont="1" applyFill="1" applyBorder="1" applyAlignment="1">
      <alignment horizontal="center" vertical="center" wrapText="1"/>
    </xf>
    <xf numFmtId="0" fontId="264" fillId="2" borderId="11" xfId="0" applyFont="1" applyFill="1" applyBorder="1" applyAlignment="1">
      <alignment horizontal="center" vertical="center" wrapText="1"/>
    </xf>
    <xf numFmtId="0" fontId="288" fillId="2" borderId="103" xfId="9" applyFont="1" applyFill="1" applyBorder="1" applyAlignment="1">
      <alignment horizontal="center" vertical="center" wrapText="1"/>
    </xf>
    <xf numFmtId="0" fontId="288" fillId="2" borderId="0" xfId="9" applyFont="1" applyFill="1" applyBorder="1" applyAlignment="1">
      <alignment horizontal="center" vertical="center" wrapText="1"/>
    </xf>
    <xf numFmtId="0" fontId="288" fillId="2" borderId="11" xfId="9" applyFont="1" applyFill="1" applyBorder="1" applyAlignment="1">
      <alignment horizontal="center" vertical="center" wrapText="1"/>
    </xf>
    <xf numFmtId="0" fontId="260" fillId="2" borderId="103" xfId="1" applyFont="1" applyFill="1" applyBorder="1" applyAlignment="1">
      <alignment horizontal="center" vertical="center" wrapText="1"/>
    </xf>
    <xf numFmtId="0" fontId="219" fillId="2" borderId="0" xfId="1" applyFont="1" applyFill="1" applyBorder="1" applyAlignment="1">
      <alignment horizontal="center" vertical="center"/>
    </xf>
    <xf numFmtId="0" fontId="74" fillId="2" borderId="0" xfId="1" applyFont="1" applyFill="1" applyBorder="1" applyAlignment="1">
      <alignment horizontal="center" vertical="center"/>
    </xf>
    <xf numFmtId="0" fontId="54" fillId="51" borderId="0" xfId="1" applyFont="1" applyFill="1" applyBorder="1" applyAlignment="1">
      <alignment horizontal="center" vertical="center" wrapText="1"/>
    </xf>
    <xf numFmtId="0" fontId="54" fillId="51" borderId="11" xfId="1" applyFont="1" applyFill="1" applyBorder="1" applyAlignment="1">
      <alignment horizontal="center" vertical="center" wrapText="1"/>
    </xf>
    <xf numFmtId="0" fontId="283" fillId="6" borderId="103" xfId="2" applyFont="1" applyFill="1" applyBorder="1" applyAlignment="1">
      <alignment horizontal="center" vertical="center"/>
    </xf>
    <xf numFmtId="0" fontId="283" fillId="6" borderId="0" xfId="2" applyFont="1" applyFill="1" applyBorder="1" applyAlignment="1">
      <alignment horizontal="center" vertical="center"/>
    </xf>
    <xf numFmtId="0" fontId="283" fillId="6" borderId="11" xfId="2" applyFont="1" applyFill="1" applyBorder="1" applyAlignment="1">
      <alignment horizontal="center" vertical="center"/>
    </xf>
    <xf numFmtId="0" fontId="53" fillId="0" borderId="103" xfId="0" applyFont="1" applyBorder="1" applyAlignment="1">
      <alignment horizontal="center" vertical="center" wrapText="1"/>
    </xf>
    <xf numFmtId="0" fontId="53" fillId="0" borderId="0" xfId="0" applyFont="1" applyBorder="1" applyAlignment="1">
      <alignment horizontal="center" vertical="center" wrapText="1"/>
    </xf>
    <xf numFmtId="0" fontId="53" fillId="0" borderId="11" xfId="0" applyFont="1" applyBorder="1" applyAlignment="1">
      <alignment horizontal="center" vertical="center" wrapText="1"/>
    </xf>
    <xf numFmtId="0" fontId="171" fillId="2" borderId="104" xfId="3" applyFont="1" applyFill="1" applyBorder="1" applyAlignment="1">
      <alignment horizontal="center"/>
    </xf>
    <xf numFmtId="0" fontId="171" fillId="2" borderId="147" xfId="3" applyFont="1" applyFill="1" applyBorder="1" applyAlignment="1">
      <alignment horizontal="center"/>
    </xf>
    <xf numFmtId="0" fontId="19" fillId="2" borderId="17" xfId="0" applyFont="1" applyFill="1" applyBorder="1" applyAlignment="1">
      <alignment horizontal="left" vertical="center" wrapText="1"/>
    </xf>
    <xf numFmtId="0" fontId="19" fillId="2" borderId="160" xfId="0" applyFont="1" applyFill="1" applyBorder="1" applyAlignment="1">
      <alignment horizontal="left" vertical="center" wrapText="1"/>
    </xf>
    <xf numFmtId="0" fontId="19" fillId="2" borderId="88" xfId="0" applyFont="1" applyFill="1" applyBorder="1" applyAlignment="1">
      <alignment horizontal="left" vertical="center" wrapText="1"/>
    </xf>
    <xf numFmtId="0" fontId="19" fillId="2" borderId="148" xfId="0" applyFont="1" applyFill="1" applyBorder="1" applyAlignment="1">
      <alignment horizontal="left" vertical="center" wrapText="1"/>
    </xf>
    <xf numFmtId="2" fontId="99" fillId="50" borderId="167" xfId="3" applyNumberFormat="1" applyFont="1" applyFill="1" applyBorder="1" applyAlignment="1" applyProtection="1">
      <alignment horizontal="center" vertical="center" wrapText="1"/>
      <protection locked="0"/>
    </xf>
    <xf numFmtId="2" fontId="99" fillId="50" borderId="168" xfId="3" applyNumberFormat="1" applyFont="1" applyFill="1" applyBorder="1" applyAlignment="1" applyProtection="1">
      <alignment horizontal="center" vertical="center" wrapText="1"/>
      <protection locked="0"/>
    </xf>
    <xf numFmtId="0" fontId="19" fillId="0" borderId="103" xfId="0" applyFont="1" applyBorder="1" applyAlignment="1">
      <alignment horizontal="center" wrapText="1"/>
    </xf>
    <xf numFmtId="0" fontId="19" fillId="0" borderId="0" xfId="0" applyFont="1" applyBorder="1" applyAlignment="1">
      <alignment horizontal="center" wrapText="1"/>
    </xf>
    <xf numFmtId="0" fontId="19" fillId="0" borderId="11" xfId="0" applyFont="1" applyBorder="1" applyAlignment="1">
      <alignment horizontal="center" wrapText="1"/>
    </xf>
    <xf numFmtId="0" fontId="19" fillId="0" borderId="135" xfId="0" applyFont="1" applyBorder="1" applyAlignment="1">
      <alignment horizontal="center" wrapText="1"/>
    </xf>
    <xf numFmtId="0" fontId="19" fillId="0" borderId="107" xfId="0" applyFont="1" applyBorder="1" applyAlignment="1">
      <alignment horizontal="center" wrapText="1"/>
    </xf>
    <xf numFmtId="0" fontId="19" fillId="0" borderId="114" xfId="0" applyFont="1" applyBorder="1" applyAlignment="1">
      <alignment horizontal="center" wrapText="1"/>
    </xf>
    <xf numFmtId="0" fontId="33" fillId="2" borderId="116" xfId="0" applyFont="1" applyFill="1" applyBorder="1" applyAlignment="1">
      <alignment horizontal="center"/>
    </xf>
    <xf numFmtId="0" fontId="33" fillId="2" borderId="109" xfId="0" applyFont="1" applyFill="1" applyBorder="1" applyAlignment="1">
      <alignment horizontal="center"/>
    </xf>
    <xf numFmtId="0" fontId="171" fillId="2" borderId="116" xfId="3" applyFont="1" applyFill="1" applyBorder="1" applyAlignment="1">
      <alignment horizontal="center"/>
    </xf>
    <xf numFmtId="0" fontId="19" fillId="2" borderId="127" xfId="0" applyFont="1" applyFill="1" applyBorder="1" applyAlignment="1">
      <alignment horizontal="left" vertical="center"/>
    </xf>
    <xf numFmtId="0" fontId="19" fillId="2" borderId="128" xfId="0" applyFont="1" applyFill="1" applyBorder="1" applyAlignment="1">
      <alignment horizontal="left" vertical="center"/>
    </xf>
    <xf numFmtId="0" fontId="19" fillId="2" borderId="88" xfId="0" applyFont="1" applyFill="1" applyBorder="1" applyAlignment="1">
      <alignment horizontal="left" vertical="center"/>
    </xf>
    <xf numFmtId="0" fontId="19" fillId="2" borderId="148" xfId="0" applyFont="1" applyFill="1" applyBorder="1" applyAlignment="1">
      <alignment horizontal="left" vertical="center"/>
    </xf>
    <xf numFmtId="0" fontId="171" fillId="2" borderId="104" xfId="3" applyFont="1" applyFill="1" applyBorder="1" applyAlignment="1">
      <alignment horizontal="center" vertical="center"/>
    </xf>
    <xf numFmtId="0" fontId="171" fillId="2" borderId="103" xfId="3" applyFont="1" applyFill="1" applyBorder="1" applyAlignment="1">
      <alignment horizontal="center" vertical="center"/>
    </xf>
    <xf numFmtId="0" fontId="171" fillId="2" borderId="147" xfId="3" applyFont="1" applyFill="1" applyBorder="1" applyAlignment="1">
      <alignment horizontal="center" vertical="center"/>
    </xf>
    <xf numFmtId="0" fontId="19" fillId="2" borderId="0" xfId="0" applyFont="1" applyFill="1" applyBorder="1" applyAlignment="1">
      <alignment horizontal="left" vertical="center" wrapText="1"/>
    </xf>
    <xf numFmtId="0" fontId="19" fillId="2" borderId="11" xfId="0" applyFont="1" applyFill="1" applyBorder="1" applyAlignment="1">
      <alignment horizontal="left" vertical="center" wrapText="1"/>
    </xf>
    <xf numFmtId="180" fontId="287" fillId="16" borderId="0" xfId="2" applyNumberFormat="1" applyFont="1" applyFill="1" applyBorder="1" applyAlignment="1">
      <alignment horizontal="center" vertical="center"/>
    </xf>
    <xf numFmtId="164" fontId="85" fillId="6" borderId="11" xfId="2" applyNumberFormat="1" applyFont="1" applyFill="1" applyBorder="1" applyAlignment="1">
      <alignment horizontal="center" vertical="center"/>
    </xf>
    <xf numFmtId="2" fontId="99" fillId="50" borderId="169" xfId="3" applyNumberFormat="1" applyFont="1" applyFill="1" applyBorder="1" applyAlignment="1" applyProtection="1">
      <alignment horizontal="center" vertical="center" wrapText="1"/>
      <protection locked="0"/>
    </xf>
    <xf numFmtId="2" fontId="99" fillId="50" borderId="170" xfId="3" applyNumberFormat="1" applyFont="1" applyFill="1" applyBorder="1" applyAlignment="1" applyProtection="1">
      <alignment horizontal="center" vertical="center" wrapText="1"/>
      <protection locked="0"/>
    </xf>
    <xf numFmtId="2" fontId="99" fillId="50" borderId="156" xfId="3" applyNumberFormat="1" applyFont="1" applyFill="1" applyBorder="1" applyAlignment="1" applyProtection="1">
      <alignment horizontal="center" vertical="center" wrapText="1"/>
      <protection locked="0"/>
    </xf>
    <xf numFmtId="2" fontId="99" fillId="50" borderId="159" xfId="3" applyNumberFormat="1" applyFont="1" applyFill="1" applyBorder="1" applyAlignment="1" applyProtection="1">
      <alignment horizontal="center" vertical="center" wrapText="1"/>
      <protection locked="0"/>
    </xf>
    <xf numFmtId="0" fontId="99" fillId="3" borderId="157" xfId="1" applyFont="1" applyFill="1" applyBorder="1" applyAlignment="1">
      <alignment horizontal="center" vertical="center" wrapText="1"/>
    </xf>
    <xf numFmtId="0" fontId="99" fillId="3" borderId="53" xfId="1" applyFont="1" applyFill="1" applyBorder="1" applyAlignment="1">
      <alignment horizontal="center" vertical="center" wrapText="1"/>
    </xf>
    <xf numFmtId="2" fontId="99" fillId="50" borderId="17" xfId="3" applyNumberFormat="1" applyFont="1" applyFill="1" applyBorder="1" applyAlignment="1" applyProtection="1">
      <alignment horizontal="center" vertical="center" wrapText="1"/>
      <protection locked="0"/>
    </xf>
    <xf numFmtId="2" fontId="99" fillId="50" borderId="0" xfId="3" applyNumberFormat="1" applyFont="1" applyFill="1" applyBorder="1" applyAlignment="1" applyProtection="1">
      <alignment horizontal="center" vertical="center" wrapText="1"/>
      <protection locked="0"/>
    </xf>
    <xf numFmtId="2" fontId="99" fillId="50" borderId="155" xfId="3" applyNumberFormat="1" applyFont="1" applyFill="1" applyBorder="1" applyAlignment="1" applyProtection="1">
      <alignment horizontal="center" vertical="center" wrapText="1"/>
      <protection locked="0"/>
    </xf>
    <xf numFmtId="2" fontId="99" fillId="50" borderId="158" xfId="3" applyNumberFormat="1" applyFont="1" applyFill="1" applyBorder="1" applyAlignment="1" applyProtection="1">
      <alignment horizontal="center" vertical="center" wrapText="1"/>
      <protection locked="0"/>
    </xf>
    <xf numFmtId="0" fontId="286" fillId="16" borderId="103" xfId="2" applyFont="1" applyFill="1" applyBorder="1" applyAlignment="1">
      <alignment horizontal="center" vertical="center"/>
    </xf>
    <xf numFmtId="176" fontId="286" fillId="16" borderId="0" xfId="1" applyNumberFormat="1" applyFont="1" applyFill="1" applyBorder="1" applyAlignment="1">
      <alignment horizontal="center" vertical="center"/>
    </xf>
    <xf numFmtId="176" fontId="286" fillId="16" borderId="0" xfId="2" applyNumberFormat="1" applyFont="1" applyFill="1" applyBorder="1" applyAlignment="1">
      <alignment horizontal="center" vertical="center"/>
    </xf>
    <xf numFmtId="177" fontId="286" fillId="16" borderId="0" xfId="2" applyNumberFormat="1" applyFont="1" applyFill="1" applyBorder="1" applyAlignment="1">
      <alignment horizontal="center" vertical="center"/>
    </xf>
    <xf numFmtId="0" fontId="63" fillId="2" borderId="18" xfId="3" applyFont="1" applyFill="1" applyBorder="1" applyAlignment="1">
      <alignment horizontal="center" vertical="center"/>
    </xf>
    <xf numFmtId="0" fontId="63" fillId="2" borderId="19" xfId="3" applyFont="1" applyFill="1" applyBorder="1" applyAlignment="1">
      <alignment horizontal="center" vertical="center"/>
    </xf>
    <xf numFmtId="0" fontId="63" fillId="2" borderId="32" xfId="3" applyFont="1" applyFill="1" applyBorder="1" applyAlignment="1">
      <alignment horizontal="center" vertical="center"/>
    </xf>
    <xf numFmtId="0" fontId="54" fillId="2" borderId="103" xfId="2" applyFont="1" applyFill="1" applyBorder="1" applyAlignment="1">
      <alignment horizontal="center" vertical="center" wrapText="1"/>
    </xf>
    <xf numFmtId="0" fontId="54" fillId="2" borderId="0" xfId="2" applyFont="1" applyFill="1" applyBorder="1" applyAlignment="1">
      <alignment horizontal="center" vertical="center" wrapText="1"/>
    </xf>
    <xf numFmtId="0" fontId="54" fillId="2" borderId="11" xfId="2" applyFont="1" applyFill="1" applyBorder="1" applyAlignment="1">
      <alignment horizontal="center" vertical="center" wrapText="1"/>
    </xf>
    <xf numFmtId="0" fontId="260" fillId="2" borderId="104" xfId="1" applyFont="1" applyFill="1" applyBorder="1" applyAlignment="1">
      <alignment horizontal="center" vertical="center" wrapText="1"/>
    </xf>
    <xf numFmtId="0" fontId="219" fillId="2" borderId="17" xfId="1" applyFont="1" applyFill="1" applyBorder="1" applyAlignment="1">
      <alignment horizontal="center" vertical="center"/>
    </xf>
    <xf numFmtId="0" fontId="74" fillId="2" borderId="17" xfId="1" applyFont="1" applyFill="1" applyBorder="1" applyAlignment="1">
      <alignment horizontal="center" vertical="center" wrapText="1"/>
    </xf>
    <xf numFmtId="2" fontId="251" fillId="11" borderId="17" xfId="3" applyNumberFormat="1" applyFont="1" applyFill="1" applyBorder="1" applyAlignment="1" applyProtection="1">
      <alignment horizontal="center" vertical="center" wrapText="1"/>
      <protection locked="0"/>
    </xf>
    <xf numFmtId="2" fontId="275" fillId="11" borderId="155" xfId="3" applyNumberFormat="1" applyFont="1" applyFill="1" applyBorder="1" applyAlignment="1" applyProtection="1">
      <alignment horizontal="center" vertical="center" wrapText="1"/>
      <protection locked="0"/>
    </xf>
    <xf numFmtId="2" fontId="275" fillId="11" borderId="158" xfId="3" applyNumberFormat="1" applyFont="1" applyFill="1" applyBorder="1" applyAlignment="1" applyProtection="1">
      <alignment horizontal="center" vertical="center" wrapText="1"/>
      <protection locked="0"/>
    </xf>
    <xf numFmtId="2" fontId="239" fillId="11" borderId="156" xfId="3" applyNumberFormat="1" applyFont="1" applyFill="1" applyBorder="1" applyAlignment="1" applyProtection="1">
      <alignment horizontal="center" vertical="center" wrapText="1"/>
      <protection locked="0"/>
    </xf>
    <xf numFmtId="2" fontId="239" fillId="11" borderId="159" xfId="3" applyNumberFormat="1" applyFont="1" applyFill="1" applyBorder="1" applyAlignment="1" applyProtection="1">
      <alignment horizontal="center" vertical="center" wrapText="1"/>
      <protection locked="0"/>
    </xf>
    <xf numFmtId="0" fontId="235" fillId="33" borderId="11" xfId="1" applyFont="1" applyFill="1" applyBorder="1" applyAlignment="1">
      <alignment horizontal="center" vertical="center" wrapText="1"/>
    </xf>
    <xf numFmtId="180" fontId="15" fillId="44" borderId="0" xfId="2" applyNumberFormat="1" applyFont="1" applyFill="1" applyBorder="1" applyAlignment="1">
      <alignment horizontal="center" vertical="center"/>
    </xf>
    <xf numFmtId="164" fontId="52" fillId="33" borderId="11" xfId="2" applyNumberFormat="1" applyFont="1" applyFill="1" applyBorder="1" applyAlignment="1">
      <alignment horizontal="center" vertical="center"/>
    </xf>
    <xf numFmtId="176" fontId="85" fillId="6" borderId="0" xfId="1" applyNumberFormat="1" applyFont="1" applyFill="1" applyBorder="1" applyAlignment="1">
      <alignment horizontal="center" vertical="center"/>
    </xf>
    <xf numFmtId="176" fontId="62" fillId="3" borderId="0" xfId="2" applyNumberFormat="1" applyFont="1" applyFill="1" applyBorder="1" applyAlignment="1">
      <alignment horizontal="center" vertical="center"/>
    </xf>
    <xf numFmtId="177" fontId="85" fillId="6" borderId="0" xfId="2" applyNumberFormat="1" applyFont="1" applyFill="1" applyBorder="1" applyAlignment="1">
      <alignment horizontal="center" vertical="center"/>
    </xf>
    <xf numFmtId="177" fontId="62" fillId="3" borderId="0" xfId="2" applyNumberFormat="1" applyFont="1" applyFill="1" applyBorder="1" applyAlignment="1">
      <alignment horizontal="center" vertical="center"/>
    </xf>
    <xf numFmtId="0" fontId="276" fillId="33" borderId="167" xfId="1" applyFont="1" applyFill="1" applyBorder="1" applyAlignment="1">
      <alignment horizontal="center" vertical="center" wrapText="1"/>
    </xf>
    <xf numFmtId="0" fontId="276" fillId="33" borderId="168" xfId="1" applyFont="1" applyFill="1" applyBorder="1" applyAlignment="1">
      <alignment horizontal="center" vertical="center" wrapText="1"/>
    </xf>
    <xf numFmtId="0" fontId="3" fillId="5" borderId="11" xfId="2" applyFill="1" applyBorder="1" applyAlignment="1">
      <alignment horizontal="center" vertical="center" textRotation="90"/>
    </xf>
    <xf numFmtId="0" fontId="72" fillId="2" borderId="103" xfId="3" applyFont="1" applyFill="1" applyBorder="1" applyAlignment="1">
      <alignment horizontal="center" vertical="center"/>
    </xf>
    <xf numFmtId="0" fontId="72" fillId="2" borderId="11" xfId="3" applyFont="1" applyFill="1" applyBorder="1" applyAlignment="1">
      <alignment horizontal="center" vertical="center"/>
    </xf>
    <xf numFmtId="0" fontId="62" fillId="2" borderId="103" xfId="2" applyFont="1" applyFill="1" applyBorder="1" applyAlignment="1">
      <alignment horizontal="right" vertical="center"/>
    </xf>
    <xf numFmtId="0" fontId="62" fillId="2" borderId="0" xfId="2" applyFont="1" applyFill="1" applyBorder="1" applyAlignment="1">
      <alignment horizontal="right" vertical="center"/>
    </xf>
    <xf numFmtId="164" fontId="86" fillId="2" borderId="0" xfId="2" applyNumberFormat="1" applyFont="1" applyFill="1" applyBorder="1" applyAlignment="1">
      <alignment horizontal="center" vertical="center"/>
    </xf>
    <xf numFmtId="0" fontId="274" fillId="2" borderId="103" xfId="1" applyFont="1" applyFill="1" applyBorder="1" applyAlignment="1">
      <alignment horizontal="center" vertical="center" wrapText="1"/>
    </xf>
    <xf numFmtId="0" fontId="198" fillId="2" borderId="0" xfId="1" applyFont="1" applyFill="1" applyBorder="1" applyAlignment="1">
      <alignment horizontal="center" vertical="center"/>
    </xf>
    <xf numFmtId="0" fontId="235" fillId="2" borderId="0" xfId="1" applyFont="1" applyFill="1" applyBorder="1" applyAlignment="1">
      <alignment horizontal="center" vertical="center"/>
    </xf>
    <xf numFmtId="0" fontId="53" fillId="2" borderId="0" xfId="0" applyFont="1" applyFill="1" applyBorder="1" applyAlignment="1">
      <alignment horizontal="left" vertical="center" wrapText="1"/>
    </xf>
    <xf numFmtId="0" fontId="53" fillId="2" borderId="11" xfId="0" applyFont="1" applyFill="1" applyBorder="1" applyAlignment="1">
      <alignment horizontal="left" vertical="center" wrapText="1"/>
    </xf>
    <xf numFmtId="0" fontId="53" fillId="2" borderId="88" xfId="0" applyFont="1" applyFill="1" applyBorder="1" applyAlignment="1">
      <alignment horizontal="left" vertical="center" wrapText="1"/>
    </xf>
    <xf numFmtId="0" fontId="53" fillId="2" borderId="148" xfId="0" applyFont="1" applyFill="1" applyBorder="1" applyAlignment="1">
      <alignment horizontal="left" vertical="center" wrapText="1"/>
    </xf>
    <xf numFmtId="0" fontId="54" fillId="2" borderId="103" xfId="3" applyFont="1" applyFill="1" applyBorder="1" applyAlignment="1">
      <alignment horizontal="center" vertical="center"/>
    </xf>
    <xf numFmtId="0" fontId="54" fillId="2" borderId="0" xfId="3" applyFont="1" applyFill="1" applyBorder="1" applyAlignment="1">
      <alignment horizontal="center" vertical="center"/>
    </xf>
    <xf numFmtId="0" fontId="54" fillId="2" borderId="11" xfId="3" applyFont="1" applyFill="1" applyBorder="1" applyAlignment="1">
      <alignment horizontal="center" vertical="center"/>
    </xf>
    <xf numFmtId="0" fontId="33" fillId="2" borderId="103" xfId="0" applyFont="1" applyFill="1" applyBorder="1" applyAlignment="1">
      <alignment horizontal="center" vertical="center" wrapText="1"/>
    </xf>
    <xf numFmtId="0" fontId="233" fillId="2" borderId="104" xfId="3" applyFont="1" applyFill="1" applyBorder="1" applyAlignment="1">
      <alignment horizontal="center" vertical="center"/>
    </xf>
    <xf numFmtId="0" fontId="233" fillId="2" borderId="103" xfId="3" applyFont="1" applyFill="1" applyBorder="1" applyAlignment="1">
      <alignment horizontal="center" vertical="center"/>
    </xf>
    <xf numFmtId="2" fontId="99" fillId="11" borderId="160" xfId="3" applyNumberFormat="1" applyFont="1" applyFill="1" applyBorder="1" applyAlignment="1" applyProtection="1">
      <alignment horizontal="center" vertical="center" wrapText="1"/>
      <protection locked="0"/>
    </xf>
    <xf numFmtId="2" fontId="99" fillId="11" borderId="11" xfId="3" applyNumberFormat="1" applyFont="1" applyFill="1" applyBorder="1" applyAlignment="1" applyProtection="1">
      <alignment horizontal="center" vertical="center" wrapText="1"/>
      <protection locked="0"/>
    </xf>
    <xf numFmtId="0" fontId="76" fillId="0" borderId="103" xfId="0" applyFont="1" applyBorder="1" applyAlignment="1">
      <alignment horizontal="center" vertical="center" wrapText="1"/>
    </xf>
    <xf numFmtId="0" fontId="76" fillId="0" borderId="0"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135" xfId="0" applyFont="1" applyBorder="1" applyAlignment="1">
      <alignment horizontal="center" vertical="center" wrapText="1"/>
    </xf>
    <xf numFmtId="0" fontId="76" fillId="0" borderId="107" xfId="0" applyFont="1" applyBorder="1" applyAlignment="1">
      <alignment horizontal="center" vertical="center" wrapText="1"/>
    </xf>
    <xf numFmtId="0" fontId="76" fillId="0" borderId="114" xfId="0" applyFont="1" applyBorder="1" applyAlignment="1">
      <alignment horizontal="center" vertical="center" wrapText="1"/>
    </xf>
    <xf numFmtId="0" fontId="279" fillId="2" borderId="103" xfId="3" applyFont="1" applyFill="1" applyBorder="1" applyAlignment="1">
      <alignment horizontal="center" vertical="center"/>
    </xf>
    <xf numFmtId="0" fontId="282" fillId="2" borderId="0" xfId="2" applyFont="1" applyFill="1" applyBorder="1" applyAlignment="1">
      <alignment horizontal="center" vertical="center" wrapText="1"/>
    </xf>
    <xf numFmtId="0" fontId="282" fillId="2" borderId="11" xfId="2" applyFont="1" applyFill="1" applyBorder="1" applyAlignment="1">
      <alignment horizontal="center" vertical="center" wrapText="1"/>
    </xf>
    <xf numFmtId="0" fontId="26" fillId="2" borderId="103" xfId="3" applyFont="1" applyFill="1" applyBorder="1" applyAlignment="1">
      <alignment horizontal="center" vertical="center"/>
    </xf>
    <xf numFmtId="0" fontId="15" fillId="2" borderId="0" xfId="2" applyFont="1" applyFill="1" applyBorder="1" applyAlignment="1">
      <alignment horizontal="center" vertical="center" wrapText="1"/>
    </xf>
    <xf numFmtId="0" fontId="15" fillId="2" borderId="11" xfId="2" applyFont="1" applyFill="1" applyBorder="1" applyAlignment="1">
      <alignment horizontal="center" vertical="center" wrapText="1"/>
    </xf>
    <xf numFmtId="164" fontId="278" fillId="44" borderId="0" xfId="2" applyNumberFormat="1" applyFont="1" applyFill="1" applyBorder="1" applyAlignment="1">
      <alignment horizontal="center" vertical="center"/>
    </xf>
    <xf numFmtId="0" fontId="28" fillId="2" borderId="88" xfId="3" applyFont="1" applyFill="1" applyBorder="1" applyAlignment="1">
      <alignment horizontal="center"/>
    </xf>
    <xf numFmtId="2" fontId="99" fillId="11" borderId="104" xfId="3" applyNumberFormat="1" applyFont="1" applyFill="1" applyBorder="1" applyAlignment="1" applyProtection="1">
      <alignment horizontal="center" vertical="center" wrapText="1"/>
      <protection locked="0"/>
    </xf>
    <xf numFmtId="2" fontId="99" fillId="11" borderId="103" xfId="3" applyNumberFormat="1" applyFont="1" applyFill="1" applyBorder="1" applyAlignment="1" applyProtection="1">
      <alignment horizontal="center" vertical="center" wrapText="1"/>
      <protection locked="0"/>
    </xf>
    <xf numFmtId="2" fontId="99" fillId="11" borderId="17" xfId="3" applyNumberFormat="1" applyFont="1" applyFill="1" applyBorder="1" applyAlignment="1" applyProtection="1">
      <alignment horizontal="center" vertical="center" wrapText="1"/>
      <protection locked="0"/>
    </xf>
    <xf numFmtId="2" fontId="99" fillId="11" borderId="0" xfId="3" applyNumberFormat="1" applyFont="1" applyFill="1" applyBorder="1" applyAlignment="1" applyProtection="1">
      <alignment horizontal="center" vertical="center" wrapText="1"/>
      <protection locked="0"/>
    </xf>
    <xf numFmtId="0" fontId="99" fillId="2" borderId="17" xfId="1" applyFont="1" applyFill="1" applyBorder="1" applyAlignment="1">
      <alignment horizontal="center" vertical="center" wrapText="1"/>
    </xf>
    <xf numFmtId="0" fontId="200" fillId="3" borderId="103" xfId="2" applyFont="1" applyFill="1" applyBorder="1" applyAlignment="1">
      <alignment horizontal="center" vertical="center"/>
    </xf>
    <xf numFmtId="176" fontId="200" fillId="3" borderId="0" xfId="1" applyNumberFormat="1" applyFont="1" applyFill="1" applyBorder="1" applyAlignment="1">
      <alignment horizontal="center" vertical="center"/>
    </xf>
    <xf numFmtId="176" fontId="200" fillId="3" borderId="0" xfId="2" applyNumberFormat="1" applyFont="1" applyFill="1" applyBorder="1" applyAlignment="1">
      <alignment horizontal="center" vertical="center"/>
    </xf>
    <xf numFmtId="177" fontId="200" fillId="3" borderId="0" xfId="2" applyNumberFormat="1" applyFont="1" applyFill="1" applyBorder="1" applyAlignment="1">
      <alignment horizontal="center" vertical="center"/>
    </xf>
    <xf numFmtId="2" fontId="251" fillId="50" borderId="0" xfId="3" applyNumberFormat="1" applyFont="1" applyFill="1" applyBorder="1" applyAlignment="1" applyProtection="1">
      <alignment horizontal="center" vertical="center" wrapText="1"/>
      <protection locked="0"/>
    </xf>
    <xf numFmtId="0" fontId="99" fillId="3" borderId="0" xfId="1" applyFont="1" applyFill="1" applyBorder="1" applyAlignment="1">
      <alignment horizontal="center" vertical="center" wrapText="1"/>
    </xf>
    <xf numFmtId="0" fontId="279" fillId="2" borderId="18" xfId="3" applyFont="1" applyFill="1" applyBorder="1" applyAlignment="1">
      <alignment horizontal="center" vertical="center"/>
    </xf>
    <xf numFmtId="0" fontId="279" fillId="2" borderId="19" xfId="3" applyFont="1" applyFill="1" applyBorder="1" applyAlignment="1">
      <alignment horizontal="center" vertical="center"/>
    </xf>
    <xf numFmtId="0" fontId="279" fillId="2" borderId="32" xfId="3" applyFont="1" applyFill="1" applyBorder="1" applyAlignment="1">
      <alignment horizontal="center" vertical="center"/>
    </xf>
    <xf numFmtId="0" fontId="63" fillId="2" borderId="103" xfId="3" applyFont="1" applyFill="1" applyBorder="1" applyAlignment="1">
      <alignment horizontal="center" vertical="center"/>
    </xf>
    <xf numFmtId="0" fontId="63" fillId="2" borderId="0" xfId="3" applyFont="1" applyFill="1" applyBorder="1" applyAlignment="1">
      <alignment horizontal="center" vertical="center"/>
    </xf>
    <xf numFmtId="0" fontId="63" fillId="2" borderId="11" xfId="3" applyFont="1" applyFill="1" applyBorder="1" applyAlignment="1">
      <alignment horizontal="center" vertical="center"/>
    </xf>
    <xf numFmtId="0" fontId="235" fillId="3" borderId="11" xfId="1" applyFont="1" applyFill="1" applyBorder="1" applyAlignment="1">
      <alignment horizontal="center" vertical="center" wrapText="1"/>
    </xf>
    <xf numFmtId="0" fontId="179" fillId="6" borderId="103" xfId="0" applyFont="1" applyFill="1" applyBorder="1" applyAlignment="1">
      <alignment horizontal="center" vertical="center" wrapText="1"/>
    </xf>
    <xf numFmtId="0" fontId="179" fillId="6" borderId="0" xfId="0" applyFont="1" applyFill="1" applyBorder="1" applyAlignment="1">
      <alignment horizontal="center" vertical="center" wrapText="1"/>
    </xf>
    <xf numFmtId="0" fontId="179" fillId="6" borderId="11" xfId="0" applyFont="1" applyFill="1" applyBorder="1" applyAlignment="1">
      <alignment horizontal="center" vertical="center" wrapText="1"/>
    </xf>
    <xf numFmtId="0" fontId="171" fillId="2" borderId="103" xfId="0" applyFont="1" applyFill="1" applyBorder="1" applyAlignment="1">
      <alignment horizontal="center" vertical="center" wrapText="1"/>
    </xf>
    <xf numFmtId="0" fontId="171" fillId="2" borderId="0" xfId="0" applyFont="1" applyFill="1" applyBorder="1" applyAlignment="1">
      <alignment horizontal="center" vertical="center" wrapText="1"/>
    </xf>
    <xf numFmtId="0" fontId="171" fillId="2" borderId="11" xfId="0" applyFont="1" applyFill="1" applyBorder="1" applyAlignment="1">
      <alignment horizontal="center" vertical="center" wrapText="1"/>
    </xf>
    <xf numFmtId="0" fontId="171" fillId="2" borderId="27" xfId="0" applyFont="1" applyFill="1" applyBorder="1" applyAlignment="1">
      <alignment horizontal="center" vertical="center" wrapText="1"/>
    </xf>
    <xf numFmtId="0" fontId="171" fillId="2" borderId="28" xfId="0" applyFont="1" applyFill="1" applyBorder="1" applyAlignment="1">
      <alignment horizontal="center" vertical="center" wrapText="1"/>
    </xf>
    <xf numFmtId="0" fontId="171" fillId="2" borderId="33" xfId="0" applyFont="1" applyFill="1" applyBorder="1" applyAlignment="1">
      <alignment horizontal="center" vertical="center" wrapText="1"/>
    </xf>
    <xf numFmtId="0" fontId="26" fillId="2" borderId="18" xfId="3" applyFont="1" applyFill="1" applyBorder="1" applyAlignment="1">
      <alignment horizontal="center" vertical="center"/>
    </xf>
    <xf numFmtId="0" fontId="26" fillId="2" borderId="19" xfId="3" applyFont="1" applyFill="1" applyBorder="1" applyAlignment="1">
      <alignment horizontal="center" vertical="center"/>
    </xf>
    <xf numFmtId="0" fontId="26" fillId="2" borderId="32" xfId="3" applyFont="1" applyFill="1" applyBorder="1" applyAlignment="1">
      <alignment horizontal="center" vertical="center"/>
    </xf>
    <xf numFmtId="0" fontId="276" fillId="33" borderId="157" xfId="1" applyFont="1" applyFill="1" applyBorder="1" applyAlignment="1">
      <alignment horizontal="center" vertical="center" wrapText="1"/>
    </xf>
    <xf numFmtId="0" fontId="276" fillId="33" borderId="53" xfId="1" applyFont="1" applyFill="1" applyBorder="1" applyAlignment="1">
      <alignment horizontal="center" vertical="center" wrapText="1"/>
    </xf>
    <xf numFmtId="0" fontId="261" fillId="4" borderId="8" xfId="0" applyFont="1" applyFill="1" applyBorder="1" applyAlignment="1">
      <alignment horizontal="center" vertical="center" wrapText="1"/>
    </xf>
    <xf numFmtId="0" fontId="261" fillId="4" borderId="9" xfId="0" applyFont="1" applyFill="1" applyBorder="1" applyAlignment="1">
      <alignment horizontal="center" vertical="center" wrapText="1"/>
    </xf>
    <xf numFmtId="0" fontId="261" fillId="4" borderId="10" xfId="0" applyFont="1" applyFill="1" applyBorder="1" applyAlignment="1">
      <alignment horizontal="center" vertical="center" wrapText="1"/>
    </xf>
    <xf numFmtId="0" fontId="261" fillId="4" borderId="103" xfId="0" applyFont="1" applyFill="1" applyBorder="1" applyAlignment="1">
      <alignment horizontal="center" vertical="center" wrapText="1"/>
    </xf>
    <xf numFmtId="0" fontId="261" fillId="4" borderId="0" xfId="0" applyFont="1" applyFill="1" applyBorder="1" applyAlignment="1">
      <alignment horizontal="center" vertical="center" wrapText="1"/>
    </xf>
    <xf numFmtId="0" fontId="261" fillId="4" borderId="11" xfId="0" applyFont="1" applyFill="1" applyBorder="1" applyAlignment="1">
      <alignment horizontal="center" vertical="center" wrapText="1"/>
    </xf>
    <xf numFmtId="0" fontId="74" fillId="2" borderId="17" xfId="1" applyFont="1" applyFill="1" applyBorder="1" applyAlignment="1">
      <alignment horizontal="center" vertical="center"/>
    </xf>
    <xf numFmtId="0" fontId="54" fillId="51" borderId="17" xfId="1" applyFont="1" applyFill="1" applyBorder="1" applyAlignment="1">
      <alignment horizontal="center" vertical="center" wrapText="1"/>
    </xf>
    <xf numFmtId="0" fontId="54" fillId="51" borderId="160" xfId="1" applyFont="1" applyFill="1" applyBorder="1" applyAlignment="1">
      <alignment horizontal="center" vertical="center" wrapText="1"/>
    </xf>
    <xf numFmtId="0" fontId="260" fillId="2" borderId="17" xfId="1" applyFont="1" applyFill="1" applyBorder="1" applyAlignment="1">
      <alignment horizontal="center" vertical="center" wrapText="1"/>
    </xf>
    <xf numFmtId="0" fontId="274" fillId="2" borderId="0" xfId="1" applyFont="1" applyFill="1" applyBorder="1" applyAlignment="1">
      <alignment horizontal="center" vertical="center" wrapText="1"/>
    </xf>
    <xf numFmtId="0" fontId="235" fillId="33" borderId="0" xfId="1" applyFont="1" applyFill="1" applyBorder="1" applyAlignment="1">
      <alignment horizontal="center" vertical="center" wrapText="1"/>
    </xf>
    <xf numFmtId="0" fontId="273" fillId="42" borderId="0" xfId="2" applyFont="1" applyFill="1" applyAlignment="1">
      <alignment horizontal="center" vertical="center" wrapText="1"/>
    </xf>
    <xf numFmtId="0" fontId="19" fillId="43" borderId="104" xfId="0" applyFont="1" applyFill="1" applyBorder="1" applyAlignment="1">
      <alignment horizontal="center" vertical="center" wrapText="1"/>
    </xf>
    <xf numFmtId="0" fontId="19" fillId="43" borderId="17" xfId="0" applyFont="1" applyFill="1" applyBorder="1" applyAlignment="1">
      <alignment horizontal="center" vertical="center" wrapText="1"/>
    </xf>
    <xf numFmtId="0" fontId="19" fillId="43" borderId="105" xfId="0" applyFont="1" applyFill="1" applyBorder="1" applyAlignment="1">
      <alignment horizontal="center" vertical="center" wrapText="1"/>
    </xf>
    <xf numFmtId="177" fontId="200" fillId="16" borderId="150" xfId="2" applyNumberFormat="1" applyFont="1" applyFill="1" applyBorder="1" applyAlignment="1">
      <alignment horizontal="center" vertical="center"/>
    </xf>
    <xf numFmtId="177" fontId="200" fillId="16" borderId="153" xfId="2" applyNumberFormat="1" applyFont="1" applyFill="1" applyBorder="1" applyAlignment="1">
      <alignment horizontal="center" vertical="center"/>
    </xf>
    <xf numFmtId="164" fontId="86" fillId="2" borderId="151" xfId="2" applyNumberFormat="1" applyFont="1" applyFill="1" applyBorder="1" applyAlignment="1">
      <alignment horizontal="center" vertical="center"/>
    </xf>
    <xf numFmtId="164" fontId="86" fillId="2" borderId="154" xfId="2" applyNumberFormat="1" applyFont="1" applyFill="1" applyBorder="1" applyAlignment="1">
      <alignment horizontal="center" vertical="center"/>
    </xf>
    <xf numFmtId="164" fontId="236" fillId="48" borderId="11" xfId="2" applyNumberFormat="1" applyFont="1" applyFill="1" applyBorder="1" applyAlignment="1">
      <alignment horizontal="center" vertical="center"/>
    </xf>
    <xf numFmtId="0" fontId="240" fillId="48" borderId="0" xfId="2" applyFont="1" applyFill="1" applyBorder="1" applyAlignment="1">
      <alignment horizontal="center" vertical="center"/>
    </xf>
    <xf numFmtId="0" fontId="13" fillId="49" borderId="9" xfId="2" applyFont="1" applyFill="1" applyBorder="1" applyAlignment="1">
      <alignment horizontal="center"/>
    </xf>
    <xf numFmtId="164" fontId="232" fillId="48" borderId="0" xfId="2" applyNumberFormat="1" applyFont="1" applyFill="1" applyBorder="1" applyAlignment="1">
      <alignment horizontal="center" vertical="center"/>
    </xf>
    <xf numFmtId="0" fontId="200" fillId="16" borderId="149" xfId="2" applyFont="1" applyFill="1" applyBorder="1" applyAlignment="1">
      <alignment horizontal="center" vertical="center"/>
    </xf>
    <xf numFmtId="0" fontId="200" fillId="16" borderId="152" xfId="2" applyFont="1" applyFill="1" applyBorder="1" applyAlignment="1">
      <alignment horizontal="center" vertical="center"/>
    </xf>
    <xf numFmtId="176" fontId="200" fillId="16" borderId="150" xfId="1" applyNumberFormat="1" applyFont="1" applyFill="1" applyBorder="1" applyAlignment="1">
      <alignment horizontal="center" vertical="center"/>
    </xf>
    <xf numFmtId="176" fontId="200" fillId="16" borderId="153" xfId="1" applyNumberFormat="1" applyFont="1" applyFill="1" applyBorder="1" applyAlignment="1">
      <alignment horizontal="center" vertical="center"/>
    </xf>
    <xf numFmtId="176" fontId="200" fillId="16" borderId="150" xfId="2" applyNumberFormat="1" applyFont="1" applyFill="1" applyBorder="1" applyAlignment="1">
      <alignment horizontal="center" vertical="center"/>
    </xf>
    <xf numFmtId="176" fontId="200" fillId="16" borderId="153" xfId="2" applyNumberFormat="1" applyFont="1" applyFill="1" applyBorder="1" applyAlignment="1">
      <alignment horizontal="center" vertical="center"/>
    </xf>
    <xf numFmtId="2" fontId="251" fillId="47" borderId="0" xfId="3" applyNumberFormat="1" applyFont="1" applyFill="1" applyBorder="1" applyAlignment="1" applyProtection="1">
      <alignment horizontal="center" vertical="center" wrapText="1"/>
      <protection locked="0"/>
    </xf>
    <xf numFmtId="0" fontId="108" fillId="43" borderId="0" xfId="1" applyFont="1" applyFill="1" applyBorder="1" applyAlignment="1">
      <alignment horizontal="center" vertical="center" wrapText="1"/>
    </xf>
    <xf numFmtId="0" fontId="240" fillId="43" borderId="11" xfId="1" applyFont="1" applyFill="1" applyBorder="1" applyAlignment="1">
      <alignment horizontal="center" vertical="center" wrapText="1"/>
    </xf>
    <xf numFmtId="0" fontId="236" fillId="48" borderId="103" xfId="2" applyFont="1" applyFill="1" applyBorder="1" applyAlignment="1">
      <alignment horizontal="center" vertical="center"/>
    </xf>
    <xf numFmtId="176" fontId="236" fillId="48" borderId="0" xfId="1" applyNumberFormat="1" applyFont="1" applyFill="1" applyBorder="1" applyAlignment="1">
      <alignment horizontal="center" vertical="center"/>
    </xf>
    <xf numFmtId="176" fontId="236" fillId="48" borderId="0" xfId="2" applyNumberFormat="1" applyFont="1" applyFill="1" applyBorder="1" applyAlignment="1">
      <alignment horizontal="center" vertical="center"/>
    </xf>
    <xf numFmtId="177" fontId="236" fillId="48" borderId="0" xfId="2" applyNumberFormat="1" applyFont="1" applyFill="1" applyBorder="1" applyAlignment="1">
      <alignment horizontal="center" vertical="center"/>
    </xf>
    <xf numFmtId="0" fontId="239" fillId="43" borderId="0" xfId="1" applyFont="1" applyFill="1" applyBorder="1" applyAlignment="1">
      <alignment horizontal="center" vertical="center" wrapText="1"/>
    </xf>
    <xf numFmtId="0" fontId="272" fillId="43" borderId="103" xfId="2" applyFont="1" applyFill="1" applyBorder="1" applyAlignment="1">
      <alignment horizontal="right" vertical="center"/>
    </xf>
    <xf numFmtId="0" fontId="272" fillId="43" borderId="0" xfId="2" applyFont="1" applyFill="1" applyBorder="1" applyAlignment="1">
      <alignment horizontal="right" vertical="center"/>
    </xf>
    <xf numFmtId="0" fontId="240" fillId="43" borderId="103" xfId="1" applyFont="1" applyFill="1" applyBorder="1" applyAlignment="1">
      <alignment horizontal="center" vertical="center" wrapText="1"/>
    </xf>
    <xf numFmtId="0" fontId="240" fillId="43" borderId="0" xfId="1" applyFont="1" applyFill="1" applyBorder="1" applyAlignment="1">
      <alignment horizontal="center" vertical="center"/>
    </xf>
    <xf numFmtId="0" fontId="236" fillId="5" borderId="0" xfId="3" applyFont="1" applyFill="1" applyBorder="1" applyAlignment="1">
      <alignment horizontal="left" vertical="center"/>
    </xf>
    <xf numFmtId="0" fontId="248" fillId="43" borderId="103" xfId="0" applyFont="1" applyFill="1" applyBorder="1" applyAlignment="1">
      <alignment horizontal="center" vertical="center" wrapText="1"/>
    </xf>
    <xf numFmtId="0" fontId="248" fillId="43" borderId="0" xfId="0" applyFont="1" applyFill="1" applyBorder="1" applyAlignment="1">
      <alignment horizontal="center" vertical="center" wrapText="1"/>
    </xf>
    <xf numFmtId="0" fontId="236" fillId="43" borderId="18" xfId="3" applyFont="1" applyFill="1" applyBorder="1" applyAlignment="1">
      <alignment horizontal="center" vertical="center"/>
    </xf>
    <xf numFmtId="0" fontId="236" fillId="43" borderId="19" xfId="3" applyFont="1" applyFill="1" applyBorder="1" applyAlignment="1">
      <alignment horizontal="center" vertical="center"/>
    </xf>
    <xf numFmtId="0" fontId="236" fillId="43" borderId="32" xfId="3" applyFont="1" applyFill="1" applyBorder="1" applyAlignment="1">
      <alignment horizontal="center" vertical="center"/>
    </xf>
    <xf numFmtId="164" fontId="64" fillId="6" borderId="0" xfId="2" applyNumberFormat="1" applyFont="1" applyFill="1" applyBorder="1" applyAlignment="1">
      <alignment horizontal="center" vertical="center"/>
    </xf>
    <xf numFmtId="164" fontId="270" fillId="3" borderId="0" xfId="2" applyNumberFormat="1" applyFont="1" applyFill="1" applyBorder="1" applyAlignment="1">
      <alignment horizontal="center" vertical="center"/>
    </xf>
    <xf numFmtId="176" fontId="268" fillId="3" borderId="0" xfId="1" applyNumberFormat="1" applyFont="1" applyFill="1" applyBorder="1" applyAlignment="1">
      <alignment horizontal="center" vertical="center"/>
    </xf>
    <xf numFmtId="176" fontId="268" fillId="3" borderId="0" xfId="2" applyNumberFormat="1" applyFont="1" applyFill="1" applyBorder="1" applyAlignment="1">
      <alignment horizontal="center" vertical="center"/>
    </xf>
    <xf numFmtId="177" fontId="268" fillId="3" borderId="0" xfId="2" applyNumberFormat="1" applyFont="1" applyFill="1" applyBorder="1" applyAlignment="1">
      <alignment horizontal="center" vertical="center"/>
    </xf>
    <xf numFmtId="0" fontId="269" fillId="3" borderId="0" xfId="0" applyFont="1" applyFill="1" applyBorder="1" applyAlignment="1">
      <alignment horizontal="center" wrapText="1"/>
    </xf>
    <xf numFmtId="176" fontId="237" fillId="6" borderId="0" xfId="1" applyNumberFormat="1" applyFont="1" applyFill="1" applyBorder="1" applyAlignment="1">
      <alignment horizontal="center" vertical="center"/>
    </xf>
    <xf numFmtId="176" fontId="237" fillId="6" borderId="0" xfId="2" applyNumberFormat="1" applyFont="1" applyFill="1" applyBorder="1" applyAlignment="1">
      <alignment horizontal="center" vertical="center"/>
    </xf>
    <xf numFmtId="0" fontId="267" fillId="2" borderId="0" xfId="1" applyFont="1" applyFill="1" applyBorder="1" applyAlignment="1">
      <alignment horizontal="center" vertical="center"/>
    </xf>
    <xf numFmtId="0" fontId="73" fillId="2" borderId="0" xfId="1" applyFont="1" applyFill="1" applyBorder="1" applyAlignment="1">
      <alignment horizontal="center" vertical="center"/>
    </xf>
    <xf numFmtId="176" fontId="178" fillId="5" borderId="0" xfId="0" applyNumberFormat="1" applyFont="1" applyFill="1" applyAlignment="1">
      <alignment horizontal="left" vertical="center"/>
    </xf>
    <xf numFmtId="177" fontId="49" fillId="5" borderId="0" xfId="2" applyNumberFormat="1" applyFont="1" applyFill="1" applyBorder="1" applyAlignment="1">
      <alignment horizontal="left" vertical="center"/>
    </xf>
    <xf numFmtId="0" fontId="303" fillId="0" borderId="30" xfId="2" applyFont="1" applyBorder="1" applyAlignment="1">
      <alignment horizontal="center" vertical="center" wrapText="1"/>
    </xf>
    <xf numFmtId="0" fontId="303" fillId="0" borderId="127" xfId="2" applyFont="1" applyBorder="1" applyAlignment="1">
      <alignment horizontal="center" vertical="center" wrapText="1"/>
    </xf>
    <xf numFmtId="0" fontId="303" fillId="0" borderId="109" xfId="2" applyFont="1" applyBorder="1" applyAlignment="1">
      <alignment horizontal="center" vertical="center" wrapText="1"/>
    </xf>
    <xf numFmtId="0" fontId="303" fillId="0" borderId="36" xfId="2" applyFont="1" applyBorder="1" applyAlignment="1">
      <alignment horizontal="center" vertical="center" wrapText="1"/>
    </xf>
    <xf numFmtId="0" fontId="303" fillId="0" borderId="0" xfId="2" applyFont="1" applyBorder="1" applyAlignment="1">
      <alignment horizontal="center" vertical="center" wrapText="1"/>
    </xf>
    <xf numFmtId="0" fontId="303" fillId="0" borderId="110" xfId="2" applyFont="1" applyBorder="1" applyAlignment="1">
      <alignment horizontal="center" vertical="center" wrapText="1"/>
    </xf>
    <xf numFmtId="0" fontId="303" fillId="0" borderId="112" xfId="2" applyFont="1" applyBorder="1" applyAlignment="1">
      <alignment horizontal="center" vertical="center" wrapText="1"/>
    </xf>
    <xf numFmtId="0" fontId="303" fillId="0" borderId="107" xfId="2" applyFont="1" applyBorder="1" applyAlignment="1">
      <alignment horizontal="center" vertical="center" wrapText="1"/>
    </xf>
    <xf numFmtId="0" fontId="303" fillId="0" borderId="134" xfId="2" applyFont="1" applyBorder="1" applyAlignment="1">
      <alignment horizontal="center" vertical="center" wrapText="1"/>
    </xf>
    <xf numFmtId="0" fontId="40" fillId="5" borderId="0" xfId="2" applyFont="1" applyFill="1" applyAlignment="1">
      <alignment horizontal="center" vertical="center" textRotation="90"/>
    </xf>
    <xf numFmtId="0" fontId="322" fillId="46" borderId="30" xfId="2" applyFont="1" applyFill="1" applyBorder="1" applyAlignment="1">
      <alignment horizontal="center" vertical="center" wrapText="1"/>
    </xf>
    <xf numFmtId="0" fontId="322" fillId="46" borderId="127" xfId="2" applyFont="1" applyFill="1" applyBorder="1" applyAlignment="1">
      <alignment horizontal="center" vertical="center" wrapText="1"/>
    </xf>
    <xf numFmtId="0" fontId="322" fillId="46" borderId="109" xfId="2" applyFont="1" applyFill="1" applyBorder="1" applyAlignment="1">
      <alignment horizontal="center" vertical="center" wrapText="1"/>
    </xf>
    <xf numFmtId="0" fontId="322" fillId="46" borderId="112" xfId="2" applyFont="1" applyFill="1" applyBorder="1" applyAlignment="1">
      <alignment horizontal="center" vertical="center" wrapText="1"/>
    </xf>
    <xf numFmtId="0" fontId="322" fillId="46" borderId="107" xfId="2" applyFont="1" applyFill="1" applyBorder="1" applyAlignment="1">
      <alignment horizontal="center" vertical="center" wrapText="1"/>
    </xf>
    <xf numFmtId="0" fontId="322" fillId="46" borderId="134" xfId="2" applyFont="1" applyFill="1" applyBorder="1" applyAlignment="1">
      <alignment horizontal="center" vertical="center" wrapText="1"/>
    </xf>
    <xf numFmtId="0" fontId="72" fillId="2" borderId="110" xfId="3" applyFont="1" applyFill="1" applyBorder="1" applyAlignment="1">
      <alignment horizontal="center" vertical="center"/>
    </xf>
    <xf numFmtId="0" fontId="56" fillId="2" borderId="0" xfId="1" applyNumberFormat="1" applyFont="1" applyFill="1" applyBorder="1" applyAlignment="1">
      <alignment horizontal="center" vertical="center" wrapText="1"/>
    </xf>
    <xf numFmtId="1" fontId="80" fillId="16" borderId="107" xfId="2" applyNumberFormat="1" applyFont="1" applyFill="1" applyBorder="1" applyAlignment="1">
      <alignment horizontal="center" vertical="center"/>
    </xf>
    <xf numFmtId="0" fontId="29" fillId="2" borderId="172" xfId="1" applyNumberFormat="1" applyFont="1" applyFill="1" applyBorder="1" applyAlignment="1">
      <alignment horizontal="center" vertical="center" wrapText="1"/>
    </xf>
    <xf numFmtId="0" fontId="29" fillId="2" borderId="108" xfId="1" applyNumberFormat="1" applyFont="1" applyFill="1" applyBorder="1" applyAlignment="1">
      <alignment horizontal="center" vertical="center" wrapText="1"/>
    </xf>
    <xf numFmtId="176" fontId="48" fillId="33" borderId="0" xfId="1" applyNumberFormat="1" applyFont="1" applyFill="1" applyBorder="1" applyAlignment="1">
      <alignment horizontal="center" vertical="center" wrapText="1"/>
    </xf>
    <xf numFmtId="176" fontId="48" fillId="33" borderId="110" xfId="1" applyNumberFormat="1" applyFont="1" applyFill="1" applyBorder="1" applyAlignment="1">
      <alignment horizontal="center" vertical="center" wrapText="1"/>
    </xf>
    <xf numFmtId="182" fontId="99" fillId="3" borderId="127" xfId="2" applyNumberFormat="1" applyFont="1" applyFill="1" applyBorder="1" applyAlignment="1">
      <alignment horizontal="center" vertical="center"/>
    </xf>
    <xf numFmtId="182" fontId="99" fillId="3" borderId="107" xfId="2" applyNumberFormat="1" applyFont="1" applyFill="1" applyBorder="1" applyAlignment="1">
      <alignment horizontal="center" vertical="center"/>
    </xf>
    <xf numFmtId="180" fontId="99" fillId="44" borderId="127" xfId="2" applyNumberFormat="1" applyFont="1" applyFill="1" applyBorder="1" applyAlignment="1">
      <alignment horizontal="center" vertical="center"/>
    </xf>
    <xf numFmtId="180" fontId="99" fillId="44" borderId="107" xfId="2" applyNumberFormat="1" applyFont="1" applyFill="1" applyBorder="1" applyAlignment="1">
      <alignment horizontal="center" vertical="center"/>
    </xf>
    <xf numFmtId="180" fontId="99" fillId="3" borderId="128" xfId="2" applyNumberFormat="1" applyFont="1" applyFill="1" applyBorder="1" applyAlignment="1">
      <alignment horizontal="center" vertical="center"/>
    </xf>
    <xf numFmtId="180" fontId="99" fillId="3" borderId="114" xfId="2" applyNumberFormat="1" applyFont="1" applyFill="1" applyBorder="1" applyAlignment="1">
      <alignment horizontal="center" vertical="center"/>
    </xf>
    <xf numFmtId="0" fontId="54" fillId="2" borderId="103" xfId="2" applyFont="1" applyFill="1" applyBorder="1" applyAlignment="1">
      <alignment horizontal="center" vertical="top"/>
    </xf>
    <xf numFmtId="0" fontId="54" fillId="2" borderId="0" xfId="2" applyFont="1" applyFill="1" applyBorder="1" applyAlignment="1">
      <alignment horizontal="center" vertical="top"/>
    </xf>
    <xf numFmtId="0" fontId="118" fillId="33" borderId="103" xfId="2" applyFont="1" applyFill="1" applyBorder="1" applyAlignment="1">
      <alignment horizontal="center" vertical="center"/>
    </xf>
    <xf numFmtId="0" fontId="118" fillId="33" borderId="0" xfId="2" applyFont="1" applyFill="1" applyBorder="1" applyAlignment="1">
      <alignment horizontal="center" vertical="center"/>
    </xf>
    <xf numFmtId="0" fontId="85" fillId="6" borderId="103" xfId="2" applyFont="1" applyFill="1" applyBorder="1" applyAlignment="1">
      <alignment horizontal="center" vertical="center"/>
    </xf>
    <xf numFmtId="0" fontId="85" fillId="6" borderId="0" xfId="2" applyFont="1" applyFill="1" applyBorder="1" applyAlignment="1">
      <alignment horizontal="center" vertical="center"/>
    </xf>
    <xf numFmtId="0" fontId="85" fillId="6" borderId="11" xfId="2" applyFont="1" applyFill="1" applyBorder="1" applyAlignment="1">
      <alignment horizontal="center" vertical="center"/>
    </xf>
    <xf numFmtId="176" fontId="317" fillId="16" borderId="127" xfId="2" applyNumberFormat="1" applyFont="1" applyFill="1" applyBorder="1" applyAlignment="1">
      <alignment horizontal="center" vertical="center"/>
    </xf>
    <xf numFmtId="176" fontId="317" fillId="16" borderId="107" xfId="2" applyNumberFormat="1" applyFont="1" applyFill="1" applyBorder="1" applyAlignment="1">
      <alignment horizontal="center" vertical="center"/>
    </xf>
    <xf numFmtId="176" fontId="18" fillId="44" borderId="127" xfId="2" applyNumberFormat="1" applyFont="1" applyFill="1" applyBorder="1" applyAlignment="1">
      <alignment horizontal="center" vertical="center"/>
    </xf>
    <xf numFmtId="176" fontId="18" fillId="44" borderId="107" xfId="2" applyNumberFormat="1" applyFont="1" applyFill="1" applyBorder="1" applyAlignment="1">
      <alignment horizontal="center" vertical="center"/>
    </xf>
    <xf numFmtId="1" fontId="48" fillId="44" borderId="127" xfId="2" applyNumberFormat="1" applyFont="1" applyFill="1" applyBorder="1" applyAlignment="1">
      <alignment horizontal="center" vertical="center"/>
    </xf>
    <xf numFmtId="1" fontId="48" fillId="44" borderId="107" xfId="2" applyNumberFormat="1" applyFont="1" applyFill="1" applyBorder="1" applyAlignment="1">
      <alignment horizontal="center" vertical="center"/>
    </xf>
    <xf numFmtId="167" fontId="88" fillId="3" borderId="127" xfId="2" applyNumberFormat="1" applyFont="1" applyFill="1" applyBorder="1" applyAlignment="1">
      <alignment horizontal="center" vertical="center"/>
    </xf>
    <xf numFmtId="167" fontId="88" fillId="3" borderId="107" xfId="2" applyNumberFormat="1" applyFont="1" applyFill="1" applyBorder="1" applyAlignment="1">
      <alignment horizontal="center" vertical="center"/>
    </xf>
    <xf numFmtId="182" fontId="99" fillId="44" borderId="127" xfId="2" applyNumberFormat="1" applyFont="1" applyFill="1" applyBorder="1" applyAlignment="1">
      <alignment horizontal="center" vertical="center"/>
    </xf>
    <xf numFmtId="182" fontId="99" fillId="44" borderId="107" xfId="2" applyNumberFormat="1" applyFont="1" applyFill="1" applyBorder="1" applyAlignment="1">
      <alignment horizontal="center" vertical="center"/>
    </xf>
    <xf numFmtId="0" fontId="310" fillId="2" borderId="8" xfId="2" applyFont="1" applyFill="1" applyBorder="1" applyAlignment="1">
      <alignment horizontal="center" vertical="center" wrapText="1"/>
    </xf>
    <xf numFmtId="0" fontId="310" fillId="2" borderId="9" xfId="2" applyFont="1" applyFill="1" applyBorder="1" applyAlignment="1">
      <alignment horizontal="center" vertical="center" wrapText="1"/>
    </xf>
    <xf numFmtId="0" fontId="310" fillId="2" borderId="162" xfId="2" applyFont="1" applyFill="1" applyBorder="1" applyAlignment="1">
      <alignment horizontal="center" vertical="center" wrapText="1"/>
    </xf>
    <xf numFmtId="0" fontId="310" fillId="2" borderId="103" xfId="2" applyFont="1" applyFill="1" applyBorder="1" applyAlignment="1">
      <alignment horizontal="center" vertical="center" wrapText="1"/>
    </xf>
    <xf numFmtId="0" fontId="310" fillId="2" borderId="0" xfId="2" applyFont="1" applyFill="1" applyBorder="1" applyAlignment="1">
      <alignment horizontal="center" vertical="center" wrapText="1"/>
    </xf>
    <xf numFmtId="0" fontId="310" fillId="2" borderId="110" xfId="2" applyFont="1" applyFill="1" applyBorder="1" applyAlignment="1">
      <alignment horizontal="center" vertical="center" wrapText="1"/>
    </xf>
    <xf numFmtId="0" fontId="311" fillId="0" borderId="9" xfId="2" applyFont="1" applyBorder="1" applyAlignment="1">
      <alignment horizontal="center" vertical="center" wrapText="1"/>
    </xf>
    <xf numFmtId="0" fontId="311" fillId="0" borderId="10" xfId="2" applyFont="1" applyBorder="1" applyAlignment="1">
      <alignment horizontal="center" vertical="center" wrapText="1"/>
    </xf>
    <xf numFmtId="0" fontId="311" fillId="0" borderId="0" xfId="2" applyFont="1" applyBorder="1" applyAlignment="1">
      <alignment horizontal="center" vertical="center" wrapText="1"/>
    </xf>
    <xf numFmtId="0" fontId="311" fillId="0" borderId="11" xfId="2" applyFont="1" applyBorder="1" applyAlignment="1">
      <alignment horizontal="center" vertical="center" wrapText="1"/>
    </xf>
    <xf numFmtId="0" fontId="311" fillId="0" borderId="107" xfId="2" applyFont="1" applyBorder="1" applyAlignment="1">
      <alignment horizontal="center" vertical="center" wrapText="1"/>
    </xf>
    <xf numFmtId="0" fontId="311" fillId="0" borderId="114" xfId="2" applyFont="1" applyBorder="1" applyAlignment="1">
      <alignment horizontal="center" vertical="center" wrapText="1"/>
    </xf>
    <xf numFmtId="0" fontId="3" fillId="5" borderId="11" xfId="2" applyFill="1" applyBorder="1" applyAlignment="1">
      <alignment horizontal="center" textRotation="90"/>
    </xf>
    <xf numFmtId="0" fontId="312" fillId="2" borderId="103" xfId="2" applyFont="1" applyFill="1" applyBorder="1" applyAlignment="1">
      <alignment horizontal="center" vertical="center"/>
    </xf>
    <xf numFmtId="0" fontId="312" fillId="2" borderId="0" xfId="2" applyFont="1" applyFill="1" applyBorder="1" applyAlignment="1">
      <alignment horizontal="center" vertical="center"/>
    </xf>
    <xf numFmtId="0" fontId="312" fillId="2" borderId="110" xfId="2" applyFont="1" applyFill="1" applyBorder="1" applyAlignment="1">
      <alignment horizontal="center" vertical="center"/>
    </xf>
    <xf numFmtId="0" fontId="313" fillId="0" borderId="147" xfId="2" applyFont="1" applyBorder="1" applyAlignment="1">
      <alignment horizontal="center" vertical="center"/>
    </xf>
    <xf numFmtId="0" fontId="313" fillId="0" borderId="88" xfId="2" applyFont="1" applyBorder="1" applyAlignment="1">
      <alignment horizontal="center" vertical="center"/>
    </xf>
    <xf numFmtId="0" fontId="313" fillId="0" borderId="176" xfId="2" applyFont="1" applyBorder="1" applyAlignment="1">
      <alignment horizontal="center" vertical="center"/>
    </xf>
    <xf numFmtId="0" fontId="314" fillId="0" borderId="103" xfId="2" applyFont="1" applyBorder="1" applyAlignment="1">
      <alignment horizontal="center" vertical="center" wrapText="1"/>
    </xf>
    <xf numFmtId="0" fontId="314" fillId="0" borderId="0" xfId="2" applyFont="1" applyBorder="1" applyAlignment="1">
      <alignment horizontal="center" vertical="center" wrapText="1"/>
    </xf>
    <xf numFmtId="0" fontId="314" fillId="0" borderId="110" xfId="2" applyFont="1" applyBorder="1" applyAlignment="1">
      <alignment horizontal="center" vertical="center" wrapText="1"/>
    </xf>
    <xf numFmtId="0" fontId="96" fillId="0" borderId="116" xfId="2" applyFont="1" applyBorder="1" applyAlignment="1">
      <alignment horizontal="center" vertical="center" wrapText="1"/>
    </xf>
    <xf numFmtId="0" fontId="96" fillId="0" borderId="127" xfId="2" applyFont="1" applyBorder="1" applyAlignment="1">
      <alignment horizontal="center" vertical="center" wrapText="1"/>
    </xf>
    <xf numFmtId="0" fontId="96" fillId="0" borderId="135" xfId="2" applyFont="1" applyBorder="1" applyAlignment="1">
      <alignment horizontal="center" vertical="center" wrapText="1"/>
    </xf>
    <xf numFmtId="0" fontId="96" fillId="0" borderId="107" xfId="2" applyFont="1" applyBorder="1" applyAlignment="1">
      <alignment horizontal="center" vertical="center" wrapText="1"/>
    </xf>
    <xf numFmtId="0" fontId="72" fillId="6" borderId="127" xfId="2" applyFont="1" applyFill="1" applyBorder="1" applyAlignment="1">
      <alignment horizontal="center" vertical="center"/>
    </xf>
    <xf numFmtId="0" fontId="72" fillId="6" borderId="107" xfId="2" applyFont="1" applyFill="1" applyBorder="1" applyAlignment="1">
      <alignment horizontal="center" vertical="center"/>
    </xf>
    <xf numFmtId="180" fontId="99" fillId="40" borderId="174" xfId="2" applyNumberFormat="1" applyFont="1" applyFill="1" applyBorder="1" applyAlignment="1">
      <alignment horizontal="center" vertical="center"/>
    </xf>
    <xf numFmtId="180" fontId="108" fillId="40" borderId="159" xfId="2" applyNumberFormat="1" applyFont="1" applyFill="1" applyBorder="1" applyAlignment="1">
      <alignment horizontal="center" vertical="center"/>
    </xf>
    <xf numFmtId="180" fontId="291" fillId="40" borderId="159" xfId="2" applyNumberFormat="1" applyFont="1" applyFill="1" applyBorder="1" applyAlignment="1">
      <alignment horizontal="center" vertical="center"/>
    </xf>
    <xf numFmtId="180" fontId="99" fillId="40" borderId="175" xfId="2" applyNumberFormat="1" applyFont="1" applyFill="1" applyBorder="1" applyAlignment="1">
      <alignment horizontal="center" vertical="center"/>
    </xf>
    <xf numFmtId="0" fontId="259" fillId="57" borderId="0" xfId="0" applyFont="1" applyFill="1" applyBorder="1" applyAlignment="1">
      <alignment horizontal="center" vertical="center"/>
    </xf>
    <xf numFmtId="167" fontId="88" fillId="54" borderId="107" xfId="2" applyNumberFormat="1" applyFont="1" applyFill="1" applyBorder="1" applyAlignment="1">
      <alignment horizontal="center" vertical="center"/>
    </xf>
    <xf numFmtId="166" fontId="99" fillId="39" borderId="107" xfId="2" applyNumberFormat="1" applyFont="1" applyFill="1" applyBorder="1" applyAlignment="1">
      <alignment horizontal="center" vertical="center"/>
    </xf>
    <xf numFmtId="167" fontId="88" fillId="54" borderId="0" xfId="2" applyNumberFormat="1" applyFont="1" applyFill="1" applyBorder="1" applyAlignment="1">
      <alignment horizontal="center" vertical="center"/>
    </xf>
    <xf numFmtId="167" fontId="88" fillId="54" borderId="110" xfId="2" applyNumberFormat="1" applyFont="1" applyFill="1" applyBorder="1" applyAlignment="1">
      <alignment horizontal="center" vertical="center"/>
    </xf>
    <xf numFmtId="0" fontId="29" fillId="40" borderId="172" xfId="1" applyNumberFormat="1" applyFont="1" applyFill="1" applyBorder="1" applyAlignment="1">
      <alignment horizontal="center" vertical="center" wrapText="1"/>
    </xf>
    <xf numFmtId="0" fontId="29" fillId="40" borderId="108" xfId="1" applyNumberFormat="1" applyFont="1" applyFill="1" applyBorder="1" applyAlignment="1">
      <alignment horizontal="center" vertical="center" wrapText="1"/>
    </xf>
    <xf numFmtId="0" fontId="48" fillId="39" borderId="174" xfId="2" applyFont="1" applyFill="1" applyBorder="1" applyAlignment="1">
      <alignment horizontal="center" vertical="center"/>
    </xf>
    <xf numFmtId="176" fontId="48" fillId="39" borderId="53" xfId="1" applyNumberFormat="1" applyFont="1" applyFill="1" applyBorder="1" applyAlignment="1">
      <alignment horizontal="center" vertical="center"/>
    </xf>
    <xf numFmtId="176" fontId="48" fillId="39" borderId="0" xfId="1" applyNumberFormat="1" applyFont="1" applyFill="1" applyBorder="1" applyAlignment="1">
      <alignment horizontal="center" vertical="center"/>
    </xf>
    <xf numFmtId="1" fontId="52" fillId="39" borderId="0" xfId="2" applyNumberFormat="1" applyFont="1" applyFill="1" applyBorder="1" applyAlignment="1">
      <alignment horizontal="center" vertical="center"/>
    </xf>
    <xf numFmtId="167" fontId="88" fillId="39" borderId="110" xfId="2" applyNumberFormat="1" applyFont="1" applyFill="1" applyBorder="1" applyAlignment="1">
      <alignment horizontal="center" vertical="center"/>
    </xf>
    <xf numFmtId="0" fontId="244" fillId="4" borderId="0" xfId="0" applyFont="1" applyFill="1" applyAlignment="1">
      <alignment horizontal="center" vertical="center"/>
    </xf>
    <xf numFmtId="0" fontId="244" fillId="4" borderId="107" xfId="0" applyFont="1" applyFill="1" applyBorder="1" applyAlignment="1">
      <alignment horizontal="center" vertical="center"/>
    </xf>
    <xf numFmtId="0" fontId="303" fillId="35" borderId="30" xfId="2" applyFont="1" applyFill="1" applyBorder="1" applyAlignment="1">
      <alignment horizontal="center" vertical="center" wrapText="1"/>
    </xf>
    <xf numFmtId="0" fontId="303" fillId="35" borderId="127" xfId="2" applyFont="1" applyFill="1" applyBorder="1" applyAlignment="1">
      <alignment horizontal="center" vertical="center" wrapText="1"/>
    </xf>
    <xf numFmtId="0" fontId="303" fillId="35" borderId="109" xfId="2" applyFont="1" applyFill="1" applyBorder="1" applyAlignment="1">
      <alignment horizontal="center" vertical="center" wrapText="1"/>
    </xf>
    <xf numFmtId="0" fontId="303" fillId="35" borderId="36" xfId="2" applyFont="1" applyFill="1" applyBorder="1" applyAlignment="1">
      <alignment horizontal="center" vertical="center" wrapText="1"/>
    </xf>
    <xf numFmtId="0" fontId="303" fillId="35" borderId="0" xfId="2" applyFont="1" applyFill="1" applyBorder="1" applyAlignment="1">
      <alignment horizontal="center" vertical="center" wrapText="1"/>
    </xf>
    <xf numFmtId="0" fontId="303" fillId="35" borderId="110" xfId="2" applyFont="1" applyFill="1" applyBorder="1" applyAlignment="1">
      <alignment horizontal="center" vertical="center" wrapText="1"/>
    </xf>
    <xf numFmtId="0" fontId="303" fillId="35" borderId="112" xfId="2" applyFont="1" applyFill="1" applyBorder="1" applyAlignment="1">
      <alignment horizontal="center" vertical="center" wrapText="1"/>
    </xf>
    <xf numFmtId="0" fontId="303" fillId="35" borderId="107" xfId="2" applyFont="1" applyFill="1" applyBorder="1" applyAlignment="1">
      <alignment horizontal="center" vertical="center" wrapText="1"/>
    </xf>
    <xf numFmtId="0" fontId="303" fillId="35" borderId="134" xfId="2" applyFont="1" applyFill="1" applyBorder="1" applyAlignment="1">
      <alignment horizontal="center" vertical="center" wrapText="1"/>
    </xf>
    <xf numFmtId="0" fontId="40" fillId="53" borderId="0" xfId="2" applyFont="1" applyFill="1" applyAlignment="1">
      <alignment horizontal="center" vertical="center" textRotation="90"/>
    </xf>
    <xf numFmtId="0" fontId="56" fillId="2" borderId="127" xfId="1" applyNumberFormat="1" applyFont="1" applyFill="1" applyBorder="1" applyAlignment="1">
      <alignment horizontal="center" vertical="center" wrapText="1"/>
    </xf>
    <xf numFmtId="0" fontId="305" fillId="2" borderId="36" xfId="2" applyFont="1" applyFill="1" applyBorder="1" applyAlignment="1">
      <alignment horizontal="center" vertical="center" wrapText="1"/>
    </xf>
    <xf numFmtId="0" fontId="305" fillId="2" borderId="0" xfId="2" applyFont="1" applyFill="1" applyBorder="1" applyAlignment="1">
      <alignment horizontal="center" vertical="center" wrapText="1"/>
    </xf>
    <xf numFmtId="0" fontId="305" fillId="2" borderId="110" xfId="2" applyFont="1" applyFill="1" applyBorder="1" applyAlignment="1">
      <alignment horizontal="center" vertical="center" wrapText="1"/>
    </xf>
    <xf numFmtId="0" fontId="80" fillId="2" borderId="36" xfId="2" applyFont="1" applyFill="1" applyBorder="1" applyAlignment="1">
      <alignment horizontal="center" vertical="center"/>
    </xf>
    <xf numFmtId="176" fontId="80" fillId="2" borderId="107" xfId="2" applyNumberFormat="1" applyFont="1" applyFill="1" applyBorder="1" applyAlignment="1">
      <alignment horizontal="center" vertical="center"/>
    </xf>
    <xf numFmtId="1" fontId="306" fillId="2" borderId="107" xfId="2" applyNumberFormat="1" applyFont="1" applyFill="1" applyBorder="1" applyAlignment="1">
      <alignment horizontal="center" vertical="center"/>
    </xf>
    <xf numFmtId="0" fontId="298" fillId="6" borderId="0" xfId="2" applyFont="1" applyFill="1" applyBorder="1" applyAlignment="1">
      <alignment horizontal="center" vertical="center"/>
    </xf>
    <xf numFmtId="176" fontId="299" fillId="6" borderId="0" xfId="1" applyNumberFormat="1" applyFont="1" applyFill="1" applyBorder="1" applyAlignment="1">
      <alignment horizontal="center" vertical="center"/>
    </xf>
    <xf numFmtId="1" fontId="301" fillId="5" borderId="0" xfId="2" applyNumberFormat="1" applyFont="1" applyFill="1" applyBorder="1" applyAlignment="1">
      <alignment horizontal="center" vertical="center"/>
    </xf>
    <xf numFmtId="0" fontId="261" fillId="33" borderId="0" xfId="2" applyFont="1" applyFill="1" applyBorder="1" applyAlignment="1">
      <alignment horizontal="center" vertical="center"/>
    </xf>
    <xf numFmtId="176" fontId="261" fillId="33" borderId="0" xfId="2" applyNumberFormat="1" applyFont="1" applyFill="1" applyBorder="1" applyAlignment="1">
      <alignment horizontal="center" vertical="center"/>
    </xf>
    <xf numFmtId="1" fontId="261" fillId="33" borderId="0" xfId="2" applyNumberFormat="1" applyFont="1" applyFill="1" applyBorder="1" applyAlignment="1">
      <alignment horizontal="center" vertical="center"/>
    </xf>
    <xf numFmtId="0" fontId="292" fillId="33" borderId="0" xfId="0" applyFont="1" applyFill="1" applyAlignment="1">
      <alignment horizontal="center" vertical="center"/>
    </xf>
    <xf numFmtId="0" fontId="246" fillId="33" borderId="0" xfId="3" applyFont="1" applyFill="1" applyBorder="1" applyAlignment="1">
      <alignment horizontal="center" vertical="center"/>
    </xf>
    <xf numFmtId="0" fontId="294" fillId="33" borderId="0" xfId="3" applyFont="1" applyFill="1" applyBorder="1" applyAlignment="1">
      <alignment horizontal="center" vertical="center"/>
    </xf>
    <xf numFmtId="0" fontId="295" fillId="2" borderId="0" xfId="1" applyFont="1" applyFill="1" applyBorder="1" applyAlignment="1">
      <alignment horizontal="center" vertical="center" wrapText="1"/>
    </xf>
    <xf numFmtId="0" fontId="296" fillId="2" borderId="0" xfId="1" applyFont="1" applyFill="1" applyBorder="1" applyAlignment="1">
      <alignment horizontal="center" vertical="center"/>
    </xf>
    <xf numFmtId="0" fontId="297" fillId="2" borderId="0" xfId="1" applyNumberFormat="1" applyFont="1" applyFill="1" applyBorder="1" applyAlignment="1">
      <alignment horizontal="center" vertical="center" wrapText="1"/>
    </xf>
    <xf numFmtId="0" fontId="349" fillId="2" borderId="12" xfId="9" applyFont="1" applyFill="1" applyBorder="1" applyAlignment="1">
      <alignment horizontal="center" vertical="center" wrapText="1"/>
    </xf>
    <xf numFmtId="0" fontId="349" fillId="2" borderId="0" xfId="9" applyFont="1" applyFill="1" applyBorder="1" applyAlignment="1">
      <alignment horizontal="center" vertical="center" wrapText="1"/>
    </xf>
    <xf numFmtId="0" fontId="349" fillId="2" borderId="11" xfId="9" applyFont="1" applyFill="1" applyBorder="1" applyAlignment="1">
      <alignment horizontal="center" vertical="center" wrapText="1"/>
    </xf>
    <xf numFmtId="0" fontId="349" fillId="2" borderId="20" xfId="9" applyFont="1" applyFill="1" applyBorder="1" applyAlignment="1">
      <alignment horizontal="center" vertical="center" wrapText="1"/>
    </xf>
    <xf numFmtId="0" fontId="349" fillId="2" borderId="21" xfId="9" applyFont="1" applyFill="1" applyBorder="1" applyAlignment="1">
      <alignment horizontal="center" vertical="center" wrapText="1"/>
    </xf>
    <xf numFmtId="0" fontId="349" fillId="2" borderId="22" xfId="9" applyFont="1" applyFill="1" applyBorder="1" applyAlignment="1">
      <alignment horizontal="center" vertical="center" wrapText="1"/>
    </xf>
    <xf numFmtId="0" fontId="415" fillId="4" borderId="30" xfId="2" applyFont="1" applyFill="1" applyBorder="1" applyAlignment="1">
      <alignment horizontal="center" vertical="center" wrapText="1"/>
    </xf>
    <xf numFmtId="0" fontId="415" fillId="4" borderId="127" xfId="2" applyFont="1" applyFill="1" applyBorder="1" applyAlignment="1">
      <alignment horizontal="center" vertical="center" wrapText="1"/>
    </xf>
    <xf numFmtId="0" fontId="415" fillId="4" borderId="109" xfId="2" applyFont="1" applyFill="1" applyBorder="1" applyAlignment="1">
      <alignment horizontal="center" vertical="center" wrapText="1"/>
    </xf>
    <xf numFmtId="0" fontId="415" fillId="4" borderId="36" xfId="2" applyFont="1" applyFill="1" applyBorder="1" applyAlignment="1">
      <alignment horizontal="center" vertical="center" wrapText="1"/>
    </xf>
    <xf numFmtId="0" fontId="415" fillId="4" borderId="0" xfId="2" applyFont="1" applyFill="1" applyBorder="1" applyAlignment="1">
      <alignment horizontal="center" vertical="center" wrapText="1"/>
    </xf>
    <xf numFmtId="0" fontId="415" fillId="4" borderId="110" xfId="2" applyFont="1" applyFill="1" applyBorder="1" applyAlignment="1">
      <alignment horizontal="center" vertical="center" wrapText="1"/>
    </xf>
    <xf numFmtId="0" fontId="291" fillId="5" borderId="110" xfId="3" applyFont="1" applyFill="1" applyBorder="1" applyAlignment="1">
      <alignment horizontal="center" vertical="center" textRotation="90"/>
    </xf>
    <xf numFmtId="0" fontId="416" fillId="4" borderId="112" xfId="2" applyFont="1" applyFill="1" applyBorder="1" applyAlignment="1">
      <alignment horizontal="center" vertical="center"/>
    </xf>
    <xf numFmtId="0" fontId="416" fillId="4" borderId="107" xfId="2" applyFont="1" applyFill="1" applyBorder="1" applyAlignment="1">
      <alignment horizontal="center" vertical="center"/>
    </xf>
    <xf numFmtId="0" fontId="416" fillId="4" borderId="134" xfId="2" applyFont="1" applyFill="1" applyBorder="1" applyAlignment="1">
      <alignment horizontal="center" vertical="center"/>
    </xf>
    <xf numFmtId="0" fontId="395" fillId="2" borderId="36" xfId="9" applyFont="1" applyFill="1" applyBorder="1" applyAlignment="1">
      <alignment horizontal="center" vertical="center" wrapText="1"/>
    </xf>
    <xf numFmtId="0" fontId="395" fillId="2" borderId="0" xfId="9" applyFont="1" applyFill="1" applyBorder="1" applyAlignment="1">
      <alignment horizontal="center" vertical="center" wrapText="1"/>
    </xf>
    <xf numFmtId="0" fontId="395" fillId="2" borderId="110" xfId="9" applyFont="1" applyFill="1" applyBorder="1" applyAlignment="1">
      <alignment horizontal="center" vertical="center" wrapText="1"/>
    </xf>
    <xf numFmtId="0" fontId="395" fillId="2" borderId="112" xfId="9" applyFont="1" applyFill="1" applyBorder="1" applyAlignment="1">
      <alignment horizontal="center" vertical="center" wrapText="1"/>
    </xf>
    <xf numFmtId="0" fontId="395" fillId="2" borderId="107" xfId="9" applyFont="1" applyFill="1" applyBorder="1" applyAlignment="1">
      <alignment horizontal="center" vertical="center" wrapText="1"/>
    </xf>
    <xf numFmtId="0" fontId="395" fillId="2" borderId="134" xfId="9" applyFont="1" applyFill="1" applyBorder="1" applyAlignment="1">
      <alignment horizontal="center" vertical="center" wrapText="1"/>
    </xf>
    <xf numFmtId="0" fontId="283" fillId="6" borderId="213" xfId="2" applyFont="1" applyFill="1" applyBorder="1" applyAlignment="1">
      <alignment horizontal="center" vertical="center"/>
    </xf>
    <xf numFmtId="0" fontId="283" fillId="6" borderId="113" xfId="2" applyFont="1" applyFill="1" applyBorder="1" applyAlignment="1">
      <alignment horizontal="center" vertical="center"/>
    </xf>
    <xf numFmtId="0" fontId="283" fillId="6" borderId="214" xfId="2" applyFont="1" applyFill="1" applyBorder="1" applyAlignment="1">
      <alignment horizontal="center" vertical="center"/>
    </xf>
    <xf numFmtId="0" fontId="68" fillId="2" borderId="12" xfId="3" applyFont="1" applyFill="1" applyBorder="1" applyAlignment="1">
      <alignment horizontal="center" vertical="center"/>
    </xf>
    <xf numFmtId="0" fontId="359" fillId="3" borderId="12" xfId="2" applyNumberFormat="1" applyFont="1" applyFill="1" applyBorder="1" applyAlignment="1">
      <alignment horizontal="center" vertical="center" wrapText="1"/>
    </xf>
    <xf numFmtId="0" fontId="359" fillId="3" borderId="0" xfId="2" applyNumberFormat="1" applyFont="1" applyFill="1" applyBorder="1" applyAlignment="1">
      <alignment horizontal="center" vertical="center" wrapText="1"/>
    </xf>
    <xf numFmtId="0" fontId="359" fillId="3" borderId="11" xfId="2" applyNumberFormat="1" applyFont="1" applyFill="1" applyBorder="1" applyAlignment="1">
      <alignment horizontal="center" vertical="center" wrapText="1"/>
    </xf>
    <xf numFmtId="0" fontId="414" fillId="2" borderId="12" xfId="2" applyNumberFormat="1" applyFont="1" applyFill="1" applyBorder="1" applyAlignment="1">
      <alignment horizontal="center" vertical="center" wrapText="1"/>
    </xf>
    <xf numFmtId="0" fontId="414" fillId="2" borderId="0" xfId="2" applyNumberFormat="1" applyFont="1" applyFill="1" applyBorder="1" applyAlignment="1">
      <alignment horizontal="center" vertical="center" wrapText="1"/>
    </xf>
    <xf numFmtId="0" fontId="414" fillId="2" borderId="11" xfId="2" applyNumberFormat="1" applyFont="1" applyFill="1" applyBorder="1" applyAlignment="1">
      <alignment horizontal="center" vertical="center" wrapText="1"/>
    </xf>
    <xf numFmtId="0" fontId="54" fillId="2" borderId="104" xfId="2" applyFont="1" applyFill="1" applyBorder="1" applyAlignment="1">
      <alignment horizontal="center"/>
    </xf>
    <xf numFmtId="0" fontId="54" fillId="2" borderId="17" xfId="2" applyFont="1" applyFill="1" applyBorder="1" applyAlignment="1">
      <alignment horizontal="center"/>
    </xf>
    <xf numFmtId="0" fontId="54" fillId="2" borderId="105" xfId="2" applyFont="1" applyFill="1" applyBorder="1" applyAlignment="1">
      <alignment horizontal="center"/>
    </xf>
    <xf numFmtId="167" fontId="90" fillId="2" borderId="0" xfId="2" applyNumberFormat="1" applyFont="1" applyFill="1" applyBorder="1" applyAlignment="1">
      <alignment horizontal="center" vertical="center"/>
    </xf>
    <xf numFmtId="180" fontId="291" fillId="2" borderId="11" xfId="2" applyNumberFormat="1" applyFont="1" applyFill="1" applyBorder="1" applyAlignment="1">
      <alignment horizontal="center" vertical="center"/>
    </xf>
    <xf numFmtId="0" fontId="119" fillId="2" borderId="12" xfId="2" applyFont="1" applyFill="1" applyBorder="1" applyAlignment="1">
      <alignment horizontal="center" vertical="center" wrapText="1"/>
    </xf>
    <xf numFmtId="0" fontId="119" fillId="2" borderId="0" xfId="2" applyFont="1" applyFill="1" applyBorder="1" applyAlignment="1">
      <alignment horizontal="center" vertical="center" wrapText="1"/>
    </xf>
    <xf numFmtId="0" fontId="119" fillId="2" borderId="11" xfId="2" applyFont="1" applyFill="1" applyBorder="1" applyAlignment="1">
      <alignment horizontal="center" vertical="center" wrapText="1"/>
    </xf>
    <xf numFmtId="0" fontId="274" fillId="2" borderId="116" xfId="1" applyFont="1" applyFill="1" applyBorder="1" applyAlignment="1">
      <alignment horizontal="center" vertical="center" wrapText="1"/>
    </xf>
    <xf numFmtId="0" fontId="274" fillId="2" borderId="12" xfId="1" applyFont="1" applyFill="1" applyBorder="1" applyAlignment="1">
      <alignment horizontal="center" vertical="center" wrapText="1"/>
    </xf>
    <xf numFmtId="0" fontId="196" fillId="2" borderId="127" xfId="1" applyFont="1" applyFill="1" applyBorder="1" applyAlignment="1">
      <alignment horizontal="center" vertical="center"/>
    </xf>
    <xf numFmtId="0" fontId="196" fillId="2" borderId="0" xfId="1" applyFont="1" applyFill="1" applyBorder="1" applyAlignment="1">
      <alignment horizontal="center" vertical="center"/>
    </xf>
    <xf numFmtId="0" fontId="171" fillId="2" borderId="127" xfId="1" applyFont="1" applyFill="1" applyBorder="1" applyAlignment="1">
      <alignment horizontal="center" vertical="center"/>
    </xf>
    <xf numFmtId="0" fontId="171" fillId="2" borderId="0" xfId="1" applyFont="1" applyFill="1" applyBorder="1" applyAlignment="1">
      <alignment horizontal="center" vertical="center"/>
    </xf>
    <xf numFmtId="0" fontId="57" fillId="2" borderId="127" xfId="1" applyNumberFormat="1" applyFont="1" applyFill="1" applyBorder="1" applyAlignment="1">
      <alignment horizontal="center" vertical="center" wrapText="1"/>
    </xf>
    <xf numFmtId="0" fontId="57" fillId="2" borderId="109" xfId="1" applyNumberFormat="1" applyFont="1" applyFill="1" applyBorder="1" applyAlignment="1">
      <alignment horizontal="center" vertical="center" wrapText="1"/>
    </xf>
    <xf numFmtId="0" fontId="57" fillId="2" borderId="0" xfId="1" applyNumberFormat="1" applyFont="1" applyFill="1" applyBorder="1" applyAlignment="1">
      <alignment horizontal="center" vertical="center" wrapText="1"/>
    </xf>
    <xf numFmtId="0" fontId="57" fillId="2" borderId="110" xfId="1" applyNumberFormat="1" applyFont="1" applyFill="1" applyBorder="1" applyAlignment="1">
      <alignment horizontal="center" vertical="center" wrapText="1"/>
    </xf>
    <xf numFmtId="2" fontId="239" fillId="11" borderId="171" xfId="3" applyNumberFormat="1" applyFont="1" applyFill="1" applyBorder="1" applyAlignment="1" applyProtection="1">
      <alignment horizontal="center" vertical="center" wrapText="1"/>
      <protection locked="0"/>
    </xf>
    <xf numFmtId="2" fontId="239" fillId="11" borderId="174" xfId="3" applyNumberFormat="1" applyFont="1" applyFill="1" applyBorder="1" applyAlignment="1" applyProtection="1">
      <alignment horizontal="center" vertical="center" wrapText="1"/>
      <protection locked="0"/>
    </xf>
    <xf numFmtId="2" fontId="16" fillId="11" borderId="208" xfId="3" applyNumberFormat="1" applyFont="1" applyFill="1" applyBorder="1" applyAlignment="1" applyProtection="1">
      <alignment horizontal="center" vertical="center" wrapText="1"/>
      <protection locked="0"/>
    </xf>
    <xf numFmtId="2" fontId="16" fillId="11" borderId="168" xfId="3" applyNumberFormat="1" applyFont="1" applyFill="1" applyBorder="1" applyAlignment="1" applyProtection="1">
      <alignment horizontal="center" vertical="center" wrapText="1"/>
      <protection locked="0"/>
    </xf>
    <xf numFmtId="0" fontId="64" fillId="6" borderId="12" xfId="2" applyFont="1" applyFill="1" applyBorder="1" applyAlignment="1">
      <alignment horizontal="center" vertical="center"/>
    </xf>
    <xf numFmtId="1" fontId="52" fillId="44" borderId="0" xfId="2" applyNumberFormat="1" applyFont="1" applyFill="1" applyBorder="1" applyAlignment="1">
      <alignment horizontal="center" vertical="center"/>
    </xf>
    <xf numFmtId="167" fontId="88" fillId="2" borderId="0" xfId="2" applyNumberFormat="1" applyFont="1" applyFill="1" applyBorder="1" applyAlignment="1">
      <alignment horizontal="center" vertical="center"/>
    </xf>
    <xf numFmtId="2" fontId="239" fillId="11" borderId="0" xfId="3" applyNumberFormat="1" applyFont="1" applyFill="1" applyBorder="1" applyAlignment="1" applyProtection="1">
      <alignment horizontal="center" vertical="center" wrapText="1"/>
      <protection locked="0"/>
    </xf>
    <xf numFmtId="2" fontId="239" fillId="11" borderId="11" xfId="3" applyNumberFormat="1" applyFont="1" applyFill="1" applyBorder="1" applyAlignment="1" applyProtection="1">
      <alignment horizontal="center" vertical="center" wrapText="1"/>
      <protection locked="0"/>
    </xf>
    <xf numFmtId="0" fontId="48" fillId="44" borderId="12" xfId="2" applyFont="1" applyFill="1" applyBorder="1" applyAlignment="1">
      <alignment horizontal="center" vertical="center"/>
    </xf>
    <xf numFmtId="176" fontId="48" fillId="44" borderId="0" xfId="2" applyNumberFormat="1" applyFont="1" applyFill="1" applyBorder="1" applyAlignment="1">
      <alignment horizontal="center" vertical="center"/>
    </xf>
    <xf numFmtId="1" fontId="48" fillId="44" borderId="0" xfId="2" applyNumberFormat="1" applyFont="1" applyFill="1" applyBorder="1" applyAlignment="1">
      <alignment horizontal="center" vertical="center"/>
    </xf>
    <xf numFmtId="167" fontId="88" fillId="44" borderId="0" xfId="2" applyNumberFormat="1" applyFont="1" applyFill="1" applyBorder="1" applyAlignment="1">
      <alignment horizontal="center" vertical="center"/>
    </xf>
    <xf numFmtId="166" fontId="99" fillId="3" borderId="11" xfId="2" applyNumberFormat="1" applyFont="1" applyFill="1" applyBorder="1" applyAlignment="1">
      <alignment horizontal="center" vertical="center"/>
    </xf>
    <xf numFmtId="0" fontId="68" fillId="44" borderId="12" xfId="3" applyFont="1" applyFill="1" applyBorder="1" applyAlignment="1">
      <alignment horizontal="center" vertical="center"/>
    </xf>
    <xf numFmtId="0" fontId="68" fillId="44" borderId="20" xfId="3" applyFont="1" applyFill="1" applyBorder="1" applyAlignment="1">
      <alignment horizontal="center" vertical="center"/>
    </xf>
    <xf numFmtId="0" fontId="82" fillId="2" borderId="0" xfId="2" applyFont="1" applyFill="1" applyBorder="1" applyAlignment="1">
      <alignment horizontal="center" vertical="center" wrapText="1"/>
    </xf>
    <xf numFmtId="0" fontId="82" fillId="2" borderId="11" xfId="2" applyFont="1" applyFill="1" applyBorder="1" applyAlignment="1">
      <alignment horizontal="center" vertical="center" wrapText="1"/>
    </xf>
    <xf numFmtId="0" fontId="82" fillId="2" borderId="21" xfId="2" applyFont="1" applyFill="1" applyBorder="1" applyAlignment="1">
      <alignment horizontal="center" vertical="center" wrapText="1"/>
    </xf>
    <xf numFmtId="0" fontId="82" fillId="2" borderId="22" xfId="2" applyFont="1" applyFill="1" applyBorder="1" applyAlignment="1">
      <alignment horizontal="center" vertical="center" wrapText="1"/>
    </xf>
    <xf numFmtId="0" fontId="339" fillId="4" borderId="8" xfId="2" applyFont="1" applyFill="1" applyBorder="1" applyAlignment="1">
      <alignment horizontal="center" vertical="center" wrapText="1"/>
    </xf>
    <xf numFmtId="0" fontId="339" fillId="4" borderId="9" xfId="2" applyFont="1" applyFill="1" applyBorder="1" applyAlignment="1">
      <alignment horizontal="center" vertical="center" wrapText="1"/>
    </xf>
    <xf numFmtId="0" fontId="339" fillId="4" borderId="10" xfId="2" applyFont="1" applyFill="1" applyBorder="1" applyAlignment="1">
      <alignment horizontal="center" vertical="center" wrapText="1"/>
    </xf>
    <xf numFmtId="0" fontId="339" fillId="4" borderId="12" xfId="2" applyFont="1" applyFill="1" applyBorder="1" applyAlignment="1">
      <alignment horizontal="center" vertical="center" wrapText="1"/>
    </xf>
    <xf numFmtId="0" fontId="339" fillId="4" borderId="0" xfId="2" applyFont="1" applyFill="1" applyBorder="1" applyAlignment="1">
      <alignment horizontal="center" vertical="center" wrapText="1"/>
    </xf>
    <xf numFmtId="0" fontId="339" fillId="4" borderId="11" xfId="2" applyFont="1" applyFill="1" applyBorder="1" applyAlignment="1">
      <alignment horizontal="center" vertical="center" wrapText="1"/>
    </xf>
    <xf numFmtId="0" fontId="311" fillId="2" borderId="12" xfId="2" applyFont="1" applyFill="1" applyBorder="1" applyAlignment="1">
      <alignment horizontal="center" vertical="center" wrapText="1"/>
    </xf>
    <xf numFmtId="0" fontId="311" fillId="2" borderId="0" xfId="2" applyFont="1" applyFill="1" applyBorder="1" applyAlignment="1">
      <alignment horizontal="center" vertical="center" wrapText="1"/>
    </xf>
    <xf numFmtId="0" fontId="311" fillId="2" borderId="11" xfId="2" applyFont="1" applyFill="1" applyBorder="1" applyAlignment="1">
      <alignment horizontal="center" vertical="center" wrapText="1"/>
    </xf>
    <xf numFmtId="0" fontId="402" fillId="2" borderId="104" xfId="3" applyFont="1" applyFill="1" applyBorder="1" applyAlignment="1">
      <alignment horizontal="center" vertical="center"/>
    </xf>
    <xf numFmtId="0" fontId="402" fillId="2" borderId="17" xfId="3" applyFont="1" applyFill="1" applyBorder="1" applyAlignment="1">
      <alignment horizontal="center" vertical="center"/>
    </xf>
    <xf numFmtId="0" fontId="402" fillId="2" borderId="105" xfId="3" applyFont="1" applyFill="1" applyBorder="1" applyAlignment="1">
      <alignment horizontal="center" vertical="center"/>
    </xf>
    <xf numFmtId="0" fontId="72" fillId="6" borderId="12" xfId="2" applyFont="1" applyFill="1" applyBorder="1" applyAlignment="1">
      <alignment horizontal="center" vertical="center"/>
    </xf>
    <xf numFmtId="0" fontId="72" fillId="6" borderId="158" xfId="2" applyFont="1" applyFill="1" applyBorder="1" applyAlignment="1">
      <alignment horizontal="center" vertical="center"/>
    </xf>
    <xf numFmtId="176" fontId="80" fillId="16" borderId="0" xfId="1" applyNumberFormat="1" applyFont="1" applyFill="1" applyBorder="1" applyAlignment="1">
      <alignment horizontal="center" vertical="center"/>
    </xf>
    <xf numFmtId="2" fontId="239" fillId="11" borderId="172" xfId="3" applyNumberFormat="1" applyFont="1" applyFill="1" applyBorder="1" applyAlignment="1" applyProtection="1">
      <alignment horizontal="center" vertical="center" wrapText="1"/>
      <protection locked="0"/>
    </xf>
    <xf numFmtId="2" fontId="16" fillId="11" borderId="172" xfId="3" applyNumberFormat="1" applyFont="1" applyFill="1" applyBorder="1" applyAlignment="1" applyProtection="1">
      <alignment horizontal="center" vertical="center" wrapText="1"/>
      <protection locked="0"/>
    </xf>
    <xf numFmtId="2" fontId="16" fillId="11" borderId="159" xfId="3" applyNumberFormat="1" applyFont="1" applyFill="1" applyBorder="1" applyAlignment="1" applyProtection="1">
      <alignment horizontal="center" vertical="center" wrapText="1"/>
      <protection locked="0"/>
    </xf>
    <xf numFmtId="2" fontId="239" fillId="11" borderId="208" xfId="3" applyNumberFormat="1" applyFont="1" applyFill="1" applyBorder="1" applyAlignment="1" applyProtection="1">
      <alignment horizontal="center" vertical="center" wrapText="1"/>
      <protection locked="0"/>
    </xf>
    <xf numFmtId="2" fontId="239" fillId="11" borderId="168" xfId="3" applyNumberFormat="1" applyFont="1" applyFill="1" applyBorder="1" applyAlignment="1" applyProtection="1">
      <alignment horizontal="center" vertical="center" wrapText="1"/>
      <protection locked="0"/>
    </xf>
    <xf numFmtId="176" fontId="49" fillId="44" borderId="107" xfId="2" applyNumberFormat="1" applyFont="1" applyFill="1" applyBorder="1" applyAlignment="1">
      <alignment horizontal="center" vertical="center"/>
    </xf>
    <xf numFmtId="0" fontId="304" fillId="2" borderId="116" xfId="1" applyFont="1" applyFill="1" applyBorder="1" applyAlignment="1">
      <alignment horizontal="center" vertical="center" wrapText="1"/>
    </xf>
    <xf numFmtId="0" fontId="304" fillId="2" borderId="207" xfId="1" applyFont="1" applyFill="1" applyBorder="1" applyAlignment="1">
      <alignment horizontal="center" vertical="center" wrapText="1"/>
    </xf>
    <xf numFmtId="0" fontId="304" fillId="2" borderId="12" xfId="1" applyFont="1" applyFill="1" applyBorder="1" applyAlignment="1">
      <alignment horizontal="center" vertical="center" wrapText="1"/>
    </xf>
    <xf numFmtId="0" fontId="304" fillId="2" borderId="158" xfId="1" applyFont="1" applyFill="1" applyBorder="1" applyAlignment="1">
      <alignment horizontal="center" vertical="center" wrapText="1"/>
    </xf>
    <xf numFmtId="0" fontId="196" fillId="2" borderId="108" xfId="1" applyFont="1" applyFill="1" applyBorder="1" applyAlignment="1">
      <alignment horizontal="center" vertical="center"/>
    </xf>
    <xf numFmtId="0" fontId="196" fillId="2" borderId="53" xfId="1" applyFont="1" applyFill="1" applyBorder="1" applyAlignment="1">
      <alignment horizontal="center" vertical="center"/>
    </xf>
    <xf numFmtId="0" fontId="359" fillId="2" borderId="147" xfId="2" applyNumberFormat="1" applyFont="1" applyFill="1" applyBorder="1" applyAlignment="1">
      <alignment horizontal="center" vertical="center"/>
    </xf>
    <xf numFmtId="0" fontId="359" fillId="2" borderId="88" xfId="2" applyNumberFormat="1" applyFont="1" applyFill="1" applyBorder="1" applyAlignment="1">
      <alignment horizontal="center" vertical="center"/>
    </xf>
    <xf numFmtId="0" fontId="359" fillId="2" borderId="148" xfId="2" applyNumberFormat="1" applyFont="1" applyFill="1" applyBorder="1" applyAlignment="1">
      <alignment horizontal="center" vertical="center"/>
    </xf>
    <xf numFmtId="0" fontId="337" fillId="4" borderId="8" xfId="2" applyFont="1" applyFill="1" applyBorder="1" applyAlignment="1">
      <alignment horizontal="center" vertical="center" wrapText="1"/>
    </xf>
    <xf numFmtId="0" fontId="337" fillId="4" borderId="9" xfId="2" applyFont="1" applyFill="1" applyBorder="1" applyAlignment="1">
      <alignment horizontal="center" vertical="center" wrapText="1"/>
    </xf>
    <xf numFmtId="0" fontId="337" fillId="4" borderId="10" xfId="2" applyFont="1" applyFill="1" applyBorder="1" applyAlignment="1">
      <alignment horizontal="center" vertical="center" wrapText="1"/>
    </xf>
    <xf numFmtId="0" fontId="337" fillId="4" borderId="12" xfId="2" applyFont="1" applyFill="1" applyBorder="1" applyAlignment="1">
      <alignment horizontal="center" vertical="center" wrapText="1"/>
    </xf>
    <xf numFmtId="0" fontId="337" fillId="4" borderId="0" xfId="2" applyFont="1" applyFill="1" applyBorder="1" applyAlignment="1">
      <alignment horizontal="center" vertical="center" wrapText="1"/>
    </xf>
    <xf numFmtId="0" fontId="337" fillId="4" borderId="11" xfId="2" applyFont="1" applyFill="1" applyBorder="1" applyAlignment="1">
      <alignment horizontal="center" vertical="center" wrapText="1"/>
    </xf>
    <xf numFmtId="0" fontId="82" fillId="5" borderId="11" xfId="2" applyFont="1" applyFill="1" applyBorder="1" applyAlignment="1">
      <alignment horizontal="center" vertical="center" textRotation="90"/>
    </xf>
    <xf numFmtId="0" fontId="311" fillId="2" borderId="12" xfId="2" applyFont="1" applyFill="1" applyBorder="1" applyAlignment="1">
      <alignment horizontal="center" vertical="center"/>
    </xf>
    <xf numFmtId="0" fontId="311" fillId="2" borderId="0" xfId="2" applyFont="1" applyFill="1" applyBorder="1" applyAlignment="1">
      <alignment horizontal="center" vertical="center"/>
    </xf>
    <xf numFmtId="0" fontId="311" fillId="2" borderId="11" xfId="2" applyFont="1" applyFill="1" applyBorder="1" applyAlignment="1">
      <alignment horizontal="center" vertical="center"/>
    </xf>
    <xf numFmtId="0" fontId="311" fillId="2" borderId="147" xfId="2" applyFont="1" applyFill="1" applyBorder="1" applyAlignment="1">
      <alignment horizontal="center" vertical="center"/>
    </xf>
    <xf numFmtId="0" fontId="311" fillId="2" borderId="88" xfId="2" applyFont="1" applyFill="1" applyBorder="1" applyAlignment="1">
      <alignment horizontal="center" vertical="center"/>
    </xf>
    <xf numFmtId="0" fontId="311" fillId="2" borderId="148" xfId="2" applyFont="1" applyFill="1" applyBorder="1" applyAlignment="1">
      <alignment horizontal="center" vertical="center"/>
    </xf>
    <xf numFmtId="0" fontId="234" fillId="2" borderId="12" xfId="1" applyFont="1" applyFill="1" applyBorder="1" applyAlignment="1">
      <alignment horizontal="center" vertical="center" wrapText="1"/>
    </xf>
    <xf numFmtId="0" fontId="402" fillId="2" borderId="12" xfId="3" applyFont="1" applyFill="1" applyBorder="1" applyAlignment="1">
      <alignment horizontal="center" vertical="center"/>
    </xf>
    <xf numFmtId="0" fontId="18" fillId="2" borderId="0" xfId="2" applyFont="1" applyFill="1" applyBorder="1" applyAlignment="1">
      <alignment horizontal="center" vertical="center" wrapText="1"/>
    </xf>
    <xf numFmtId="0" fontId="18" fillId="2" borderId="11" xfId="2" applyFont="1" applyFill="1" applyBorder="1" applyAlignment="1">
      <alignment horizontal="center" vertical="center" wrapText="1"/>
    </xf>
    <xf numFmtId="0" fontId="400" fillId="2" borderId="12" xfId="2" applyNumberFormat="1" applyFont="1" applyFill="1" applyBorder="1" applyAlignment="1">
      <alignment horizontal="center" vertical="center"/>
    </xf>
    <xf numFmtId="0" fontId="400" fillId="2" borderId="0" xfId="2" applyNumberFormat="1" applyFont="1" applyFill="1" applyBorder="1" applyAlignment="1">
      <alignment horizontal="center" vertical="center"/>
    </xf>
    <xf numFmtId="0" fontId="400" fillId="2" borderId="11" xfId="2" applyNumberFormat="1" applyFont="1" applyFill="1" applyBorder="1" applyAlignment="1">
      <alignment horizontal="center" vertical="center"/>
    </xf>
    <xf numFmtId="167" fontId="231" fillId="2" borderId="135" xfId="2" applyNumberFormat="1" applyFont="1" applyFill="1" applyBorder="1" applyAlignment="1">
      <alignment horizontal="center" vertical="center"/>
    </xf>
    <xf numFmtId="167" fontId="231" fillId="2" borderId="210" xfId="2" applyNumberFormat="1" applyFont="1" applyFill="1" applyBorder="1" applyAlignment="1">
      <alignment horizontal="center" vertical="center"/>
    </xf>
    <xf numFmtId="180" fontId="249" fillId="2" borderId="209" xfId="2" applyNumberFormat="1" applyFont="1" applyFill="1" applyBorder="1" applyAlignment="1">
      <alignment horizontal="center" vertical="center"/>
    </xf>
    <xf numFmtId="180" fontId="249" fillId="2" borderId="210" xfId="2" applyNumberFormat="1" applyFont="1" applyFill="1" applyBorder="1" applyAlignment="1">
      <alignment horizontal="center" vertical="center"/>
    </xf>
    <xf numFmtId="0" fontId="274" fillId="2" borderId="30" xfId="1" applyFont="1" applyFill="1" applyBorder="1" applyAlignment="1">
      <alignment horizontal="center" vertical="center" wrapText="1"/>
    </xf>
    <xf numFmtId="0" fontId="274" fillId="2" borderId="36" xfId="1" applyFont="1" applyFill="1" applyBorder="1" applyAlignment="1">
      <alignment horizontal="center" vertical="center" wrapText="1"/>
    </xf>
    <xf numFmtId="176" fontId="80" fillId="16" borderId="0" xfId="2" applyNumberFormat="1" applyFont="1" applyFill="1" applyBorder="1" applyAlignment="1">
      <alignment horizontal="center" vertical="center"/>
    </xf>
    <xf numFmtId="1" fontId="80" fillId="16" borderId="0" xfId="2" applyNumberFormat="1" applyFont="1" applyFill="1" applyBorder="1" applyAlignment="1">
      <alignment horizontal="center" vertical="center"/>
    </xf>
    <xf numFmtId="2" fontId="239" fillId="11" borderId="12" xfId="3" applyNumberFormat="1" applyFont="1" applyFill="1" applyBorder="1" applyAlignment="1" applyProtection="1">
      <alignment horizontal="center" vertical="center" wrapText="1"/>
      <protection locked="0"/>
    </xf>
    <xf numFmtId="2" fontId="239" fillId="11" borderId="158" xfId="3" applyNumberFormat="1" applyFont="1" applyFill="1" applyBorder="1" applyAlignment="1" applyProtection="1">
      <alignment horizontal="center" vertical="center" wrapText="1"/>
      <protection locked="0"/>
    </xf>
    <xf numFmtId="2" fontId="239" fillId="11" borderId="53" xfId="3" applyNumberFormat="1" applyFont="1" applyFill="1" applyBorder="1" applyAlignment="1" applyProtection="1">
      <alignment horizontal="center" vertical="center" wrapText="1"/>
      <protection locked="0"/>
    </xf>
    <xf numFmtId="0" fontId="308" fillId="0" borderId="175" xfId="2" applyFont="1" applyBorder="1" applyAlignment="1">
      <alignment horizontal="center" vertical="center" wrapText="1"/>
    </xf>
    <xf numFmtId="0" fontId="52" fillId="2" borderId="36" xfId="2" applyFont="1" applyFill="1" applyBorder="1" applyAlignment="1">
      <alignment horizontal="center" vertical="top" wrapText="1"/>
    </xf>
    <xf numFmtId="0" fontId="52" fillId="2" borderId="0" xfId="2" applyFont="1" applyFill="1" applyBorder="1" applyAlignment="1">
      <alignment horizontal="center" vertical="top" wrapText="1"/>
    </xf>
    <xf numFmtId="0" fontId="52" fillId="2" borderId="11" xfId="2" applyFont="1" applyFill="1" applyBorder="1" applyAlignment="1">
      <alignment horizontal="center" vertical="top" wrapText="1"/>
    </xf>
    <xf numFmtId="0" fontId="64" fillId="6" borderId="0" xfId="2" applyFont="1" applyFill="1" applyBorder="1" applyAlignment="1">
      <alignment horizontal="center" vertical="center"/>
    </xf>
    <xf numFmtId="1" fontId="52" fillId="44" borderId="110" xfId="2" applyNumberFormat="1" applyFont="1" applyFill="1" applyBorder="1" applyAlignment="1">
      <alignment horizontal="center" vertical="center"/>
    </xf>
    <xf numFmtId="0" fontId="80" fillId="16" borderId="36" xfId="2" applyFont="1" applyFill="1" applyBorder="1" applyAlignment="1">
      <alignment horizontal="center" vertical="center"/>
    </xf>
    <xf numFmtId="0" fontId="274" fillId="2" borderId="104" xfId="1" applyFont="1" applyFill="1" applyBorder="1" applyAlignment="1">
      <alignment horizontal="center" vertical="center" wrapText="1"/>
    </xf>
    <xf numFmtId="0" fontId="274" fillId="2" borderId="17" xfId="1" applyFont="1" applyFill="1" applyBorder="1" applyAlignment="1">
      <alignment horizontal="center" vertical="center" wrapText="1"/>
    </xf>
    <xf numFmtId="0" fontId="198" fillId="2" borderId="17" xfId="1" applyFont="1" applyFill="1" applyBorder="1" applyAlignment="1">
      <alignment horizontal="center" vertical="center"/>
    </xf>
    <xf numFmtId="0" fontId="235" fillId="2" borderId="17" xfId="1" applyFont="1" applyFill="1" applyBorder="1" applyAlignment="1">
      <alignment horizontal="center" vertical="center"/>
    </xf>
    <xf numFmtId="0" fontId="235" fillId="2" borderId="192" xfId="1" applyFont="1" applyFill="1" applyBorder="1" applyAlignment="1">
      <alignment horizontal="center" vertical="center"/>
    </xf>
    <xf numFmtId="0" fontId="235" fillId="2" borderId="110" xfId="1" applyFont="1" applyFill="1" applyBorder="1" applyAlignment="1">
      <alignment horizontal="center" vertical="center"/>
    </xf>
    <xf numFmtId="179" fontId="54" fillId="3" borderId="0" xfId="2" applyNumberFormat="1" applyFont="1" applyFill="1" applyBorder="1" applyAlignment="1">
      <alignment horizontal="center" vertical="center"/>
    </xf>
    <xf numFmtId="180" fontId="99" fillId="44" borderId="0" xfId="2" applyNumberFormat="1" applyFont="1" applyFill="1" applyBorder="1" applyAlignment="1">
      <alignment horizontal="center" vertical="center"/>
    </xf>
    <xf numFmtId="167" fontId="88" fillId="44" borderId="11" xfId="2" applyNumberFormat="1" applyFont="1" applyFill="1" applyBorder="1" applyAlignment="1">
      <alignment horizontal="center" vertical="center"/>
    </xf>
    <xf numFmtId="0" fontId="333" fillId="2" borderId="12" xfId="2" applyFont="1" applyFill="1" applyBorder="1" applyAlignment="1">
      <alignment horizontal="center" vertical="center" wrapText="1"/>
    </xf>
    <xf numFmtId="0" fontId="333" fillId="2" borderId="0" xfId="2" applyFont="1" applyFill="1" applyBorder="1" applyAlignment="1">
      <alignment horizontal="center" vertical="center" wrapText="1"/>
    </xf>
    <xf numFmtId="0" fontId="333" fillId="2" borderId="11" xfId="2" applyFont="1" applyFill="1" applyBorder="1" applyAlignment="1">
      <alignment horizontal="center" vertical="center" wrapText="1"/>
    </xf>
    <xf numFmtId="0" fontId="322" fillId="46" borderId="135" xfId="2" applyFont="1" applyFill="1" applyBorder="1" applyAlignment="1">
      <alignment horizontal="center" vertical="center"/>
    </xf>
    <xf numFmtId="0" fontId="322" fillId="46" borderId="107" xfId="2" applyFont="1" applyFill="1" applyBorder="1" applyAlignment="1">
      <alignment horizontal="center" vertical="center"/>
    </xf>
    <xf numFmtId="0" fontId="322" fillId="46" borderId="0" xfId="2" applyFont="1" applyFill="1" applyBorder="1" applyAlignment="1">
      <alignment horizontal="center" vertical="center"/>
    </xf>
    <xf numFmtId="0" fontId="322" fillId="46" borderId="114" xfId="2" applyFont="1" applyFill="1" applyBorder="1" applyAlignment="1">
      <alignment horizontal="center" vertical="center"/>
    </xf>
    <xf numFmtId="0" fontId="64" fillId="2" borderId="116" xfId="2" applyFont="1" applyFill="1" applyBorder="1" applyAlignment="1">
      <alignment horizontal="center" vertical="center" wrapText="1"/>
    </xf>
    <xf numFmtId="0" fontId="64" fillId="2" borderId="127" xfId="2" applyFont="1" applyFill="1" applyBorder="1" applyAlignment="1">
      <alignment horizontal="center" vertical="center" wrapText="1"/>
    </xf>
    <xf numFmtId="0" fontId="64" fillId="2" borderId="109" xfId="2" applyFont="1" applyFill="1" applyBorder="1" applyAlignment="1">
      <alignment horizontal="center" vertical="center" wrapText="1"/>
    </xf>
    <xf numFmtId="0" fontId="64" fillId="2" borderId="147" xfId="2" applyFont="1" applyFill="1" applyBorder="1" applyAlignment="1">
      <alignment horizontal="center" vertical="center" wrapText="1"/>
    </xf>
    <xf numFmtId="0" fontId="64" fillId="2" borderId="88" xfId="2" applyFont="1" applyFill="1" applyBorder="1" applyAlignment="1">
      <alignment horizontal="center" vertical="center" wrapText="1"/>
    </xf>
    <xf numFmtId="0" fontId="402" fillId="2" borderId="36" xfId="3" applyFont="1" applyFill="1" applyBorder="1" applyAlignment="1">
      <alignment horizontal="center" vertical="center"/>
    </xf>
    <xf numFmtId="0" fontId="402" fillId="2" borderId="0" xfId="3" applyFont="1" applyFill="1" applyBorder="1" applyAlignment="1">
      <alignment horizontal="center" vertical="center"/>
    </xf>
    <xf numFmtId="0" fontId="402" fillId="2" borderId="11" xfId="3" applyFont="1" applyFill="1" applyBorder="1" applyAlignment="1">
      <alignment horizontal="center" vertical="center"/>
    </xf>
    <xf numFmtId="0" fontId="407" fillId="2" borderId="36" xfId="3" applyFont="1" applyFill="1" applyBorder="1" applyAlignment="1">
      <alignment horizontal="center" vertical="center"/>
    </xf>
    <xf numFmtId="0" fontId="407" fillId="2" borderId="0" xfId="3" applyFont="1" applyFill="1" applyBorder="1" applyAlignment="1">
      <alignment horizontal="center" vertical="center"/>
    </xf>
    <xf numFmtId="0" fontId="407" fillId="2" borderId="11" xfId="3" applyFont="1" applyFill="1" applyBorder="1" applyAlignment="1">
      <alignment horizontal="center" vertical="center"/>
    </xf>
    <xf numFmtId="164" fontId="16" fillId="44" borderId="0" xfId="1" applyNumberFormat="1" applyFont="1" applyFill="1" applyBorder="1" applyAlignment="1">
      <alignment horizontal="center" vertical="center"/>
    </xf>
    <xf numFmtId="165" fontId="72" fillId="6" borderId="0" xfId="1" applyNumberFormat="1" applyFont="1" applyFill="1" applyBorder="1" applyAlignment="1" applyProtection="1">
      <alignment horizontal="center" vertical="center"/>
      <protection locked="0"/>
    </xf>
    <xf numFmtId="165" fontId="16" fillId="44" borderId="0" xfId="2" applyNumberFormat="1" applyFont="1" applyFill="1" applyBorder="1" applyAlignment="1">
      <alignment horizontal="center" vertical="center"/>
    </xf>
    <xf numFmtId="166" fontId="99" fillId="3" borderId="0" xfId="2" applyNumberFormat="1" applyFont="1" applyFill="1" applyBorder="1" applyAlignment="1">
      <alignment horizontal="center" vertical="center"/>
    </xf>
    <xf numFmtId="1" fontId="48" fillId="5" borderId="0" xfId="2" applyNumberFormat="1" applyFont="1" applyFill="1" applyBorder="1" applyAlignment="1">
      <alignment horizontal="center" vertical="center"/>
    </xf>
    <xf numFmtId="167" fontId="88" fillId="3" borderId="0" xfId="2" applyNumberFormat="1" applyFont="1" applyFill="1" applyBorder="1" applyAlignment="1">
      <alignment horizontal="center" vertical="center"/>
    </xf>
    <xf numFmtId="164" fontId="72" fillId="6" borderId="0" xfId="2" applyNumberFormat="1" applyFont="1" applyFill="1" applyBorder="1" applyAlignment="1">
      <alignment horizontal="center" vertical="center"/>
    </xf>
    <xf numFmtId="2" fontId="219" fillId="11" borderId="171" xfId="3" applyNumberFormat="1" applyFont="1" applyFill="1" applyBorder="1" applyAlignment="1" applyProtection="1">
      <alignment horizontal="center" vertical="center" wrapText="1"/>
      <protection locked="0"/>
    </xf>
    <xf numFmtId="2" fontId="219" fillId="11" borderId="174" xfId="3" applyNumberFormat="1" applyFont="1" applyFill="1" applyBorder="1" applyAlignment="1" applyProtection="1">
      <alignment horizontal="center" vertical="center" wrapText="1"/>
      <protection locked="0"/>
    </xf>
    <xf numFmtId="2" fontId="239" fillId="11" borderId="108" xfId="3" applyNumberFormat="1" applyFont="1" applyFill="1" applyBorder="1" applyAlignment="1" applyProtection="1">
      <alignment horizontal="center" vertical="center" wrapText="1"/>
      <protection locked="0"/>
    </xf>
    <xf numFmtId="2" fontId="54" fillId="11" borderId="172" xfId="3" applyNumberFormat="1" applyFont="1" applyFill="1" applyBorder="1" applyAlignment="1" applyProtection="1">
      <alignment horizontal="center" vertical="center" wrapText="1"/>
      <protection locked="0"/>
    </xf>
    <xf numFmtId="2" fontId="54" fillId="11" borderId="159" xfId="3" applyNumberFormat="1" applyFont="1" applyFill="1" applyBorder="1" applyAlignment="1" applyProtection="1">
      <alignment horizontal="center" vertical="center" wrapText="1"/>
      <protection locked="0"/>
    </xf>
    <xf numFmtId="2" fontId="219" fillId="11" borderId="108" xfId="3" applyNumberFormat="1" applyFont="1" applyFill="1" applyBorder="1" applyAlignment="1" applyProtection="1">
      <alignment horizontal="center" vertical="center" wrapText="1"/>
      <protection locked="0"/>
    </xf>
    <xf numFmtId="2" fontId="219" fillId="11" borderId="53" xfId="3" applyNumberFormat="1" applyFont="1" applyFill="1" applyBorder="1" applyAlignment="1" applyProtection="1">
      <alignment horizontal="center" vertical="center" wrapText="1"/>
      <protection locked="0"/>
    </xf>
    <xf numFmtId="2" fontId="239" fillId="11" borderId="207" xfId="3" applyNumberFormat="1" applyFont="1" applyFill="1" applyBorder="1" applyAlignment="1" applyProtection="1">
      <alignment horizontal="center" vertical="center" wrapText="1"/>
      <protection locked="0"/>
    </xf>
    <xf numFmtId="0" fontId="179" fillId="2" borderId="0" xfId="3" applyFont="1" applyFill="1" applyBorder="1" applyAlignment="1">
      <alignment horizontal="center" vertical="center"/>
    </xf>
    <xf numFmtId="0" fontId="179" fillId="2" borderId="11" xfId="3" applyFont="1" applyFill="1" applyBorder="1" applyAlignment="1">
      <alignment horizontal="center" vertical="center"/>
    </xf>
    <xf numFmtId="0" fontId="267" fillId="2" borderId="127" xfId="1" applyFont="1" applyFill="1" applyBorder="1" applyAlignment="1">
      <alignment horizontal="center" vertical="center"/>
    </xf>
    <xf numFmtId="0" fontId="73" fillId="2" borderId="127" xfId="1" applyFont="1" applyFill="1" applyBorder="1" applyAlignment="1">
      <alignment horizontal="center" vertical="center"/>
    </xf>
    <xf numFmtId="0" fontId="56" fillId="2" borderId="108" xfId="1" applyNumberFormat="1" applyFont="1" applyFill="1" applyBorder="1" applyAlignment="1">
      <alignment horizontal="center" vertical="center" wrapText="1"/>
    </xf>
    <xf numFmtId="0" fontId="56" fillId="2" borderId="53" xfId="1" applyNumberFormat="1" applyFont="1" applyFill="1" applyBorder="1" applyAlignment="1">
      <alignment horizontal="center" vertical="center" wrapText="1"/>
    </xf>
    <xf numFmtId="2" fontId="240" fillId="11" borderId="108" xfId="3" applyNumberFormat="1" applyFont="1" applyFill="1" applyBorder="1" applyAlignment="1" applyProtection="1">
      <alignment horizontal="center" vertical="center" wrapText="1"/>
      <protection locked="0"/>
    </xf>
    <xf numFmtId="2" fontId="240" fillId="11" borderId="127" xfId="3" applyNumberFormat="1" applyFont="1" applyFill="1" applyBorder="1" applyAlignment="1" applyProtection="1">
      <alignment horizontal="center" vertical="center" wrapText="1"/>
      <protection locked="0"/>
    </xf>
    <xf numFmtId="2" fontId="240" fillId="11" borderId="53" xfId="3" applyNumberFormat="1" applyFont="1" applyFill="1" applyBorder="1" applyAlignment="1" applyProtection="1">
      <alignment horizontal="center" vertical="center" wrapText="1"/>
      <protection locked="0"/>
    </xf>
    <xf numFmtId="2" fontId="240" fillId="11" borderId="0" xfId="3" applyNumberFormat="1" applyFont="1" applyFill="1" applyBorder="1" applyAlignment="1" applyProtection="1">
      <alignment horizontal="center" vertical="center" wrapText="1"/>
      <protection locked="0"/>
    </xf>
    <xf numFmtId="2" fontId="86" fillId="11" borderId="109" xfId="3" applyNumberFormat="1" applyFont="1" applyFill="1" applyBorder="1" applyAlignment="1" applyProtection="1">
      <alignment horizontal="center" vertical="center" wrapText="1"/>
      <protection locked="0"/>
    </xf>
    <xf numFmtId="2" fontId="86" fillId="11" borderId="110" xfId="3" applyNumberFormat="1" applyFont="1" applyFill="1" applyBorder="1" applyAlignment="1" applyProtection="1">
      <alignment horizontal="center" vertical="center" wrapText="1"/>
      <protection locked="0"/>
    </xf>
    <xf numFmtId="180" fontId="108" fillId="3" borderId="53" xfId="2" applyNumberFormat="1" applyFont="1" applyFill="1" applyBorder="1" applyAlignment="1">
      <alignment horizontal="center" vertical="center"/>
    </xf>
    <xf numFmtId="179" fontId="239" fillId="3" borderId="158" xfId="2" applyNumberFormat="1" applyFont="1" applyFill="1" applyBorder="1" applyAlignment="1">
      <alignment horizontal="center" vertical="center"/>
    </xf>
    <xf numFmtId="180" fontId="99" fillId="44" borderId="53" xfId="2" applyNumberFormat="1" applyFont="1" applyFill="1" applyBorder="1" applyAlignment="1">
      <alignment horizontal="center" vertical="center"/>
    </xf>
    <xf numFmtId="182" fontId="99" fillId="44" borderId="11" xfId="2" applyNumberFormat="1" applyFont="1" applyFill="1" applyBorder="1" applyAlignment="1">
      <alignment horizontal="center" vertical="center"/>
    </xf>
    <xf numFmtId="0" fontId="179" fillId="6" borderId="0" xfId="2" applyFont="1" applyFill="1" applyBorder="1" applyAlignment="1">
      <alignment horizontal="center" vertical="center" wrapText="1"/>
    </xf>
    <xf numFmtId="0" fontId="179" fillId="6" borderId="11" xfId="2" applyFont="1" applyFill="1" applyBorder="1" applyAlignment="1">
      <alignment horizontal="center" vertical="center" wrapText="1"/>
    </xf>
    <xf numFmtId="0" fontId="179" fillId="6" borderId="107" xfId="2" applyFont="1" applyFill="1" applyBorder="1" applyAlignment="1">
      <alignment horizontal="center" vertical="center" wrapText="1"/>
    </xf>
    <xf numFmtId="0" fontId="179" fillId="6" borderId="114" xfId="2" applyFont="1" applyFill="1" applyBorder="1" applyAlignment="1">
      <alignment horizontal="center" vertical="center" wrapText="1"/>
    </xf>
    <xf numFmtId="0" fontId="278" fillId="2" borderId="12" xfId="2" applyFont="1" applyFill="1" applyBorder="1" applyAlignment="1">
      <alignment horizontal="center" vertical="center" wrapText="1"/>
    </xf>
    <xf numFmtId="0" fontId="278" fillId="2" borderId="0" xfId="2" applyFont="1" applyFill="1" applyBorder="1" applyAlignment="1">
      <alignment horizontal="center" vertical="center" wrapText="1"/>
    </xf>
    <xf numFmtId="0" fontId="278" fillId="2" borderId="135" xfId="2" applyFont="1" applyFill="1" applyBorder="1" applyAlignment="1">
      <alignment horizontal="center" vertical="center" wrapText="1"/>
    </xf>
    <xf numFmtId="0" fontId="278" fillId="2" borderId="107" xfId="2" applyFont="1" applyFill="1" applyBorder="1" applyAlignment="1">
      <alignment horizontal="center" vertical="center" wrapText="1"/>
    </xf>
    <xf numFmtId="164" fontId="16" fillId="44" borderId="110" xfId="1" applyNumberFormat="1" applyFont="1" applyFill="1" applyBorder="1" applyAlignment="1">
      <alignment horizontal="center" vertical="center"/>
    </xf>
    <xf numFmtId="165" fontId="64" fillId="6" borderId="36" xfId="1" applyNumberFormat="1" applyFont="1" applyFill="1" applyBorder="1" applyAlignment="1" applyProtection="1">
      <alignment horizontal="center" vertical="center"/>
      <protection locked="0"/>
    </xf>
    <xf numFmtId="165" fontId="16" fillId="44" borderId="110" xfId="2" applyNumberFormat="1" applyFont="1" applyFill="1" applyBorder="1" applyAlignment="1">
      <alignment horizontal="center" vertical="center"/>
    </xf>
    <xf numFmtId="182" fontId="108" fillId="3" borderId="158" xfId="2" applyNumberFormat="1" applyFont="1" applyFill="1" applyBorder="1" applyAlignment="1">
      <alignment horizontal="center" vertical="center"/>
    </xf>
    <xf numFmtId="2" fontId="219" fillId="11" borderId="110" xfId="3" applyNumberFormat="1" applyFont="1" applyFill="1" applyBorder="1" applyAlignment="1" applyProtection="1">
      <alignment horizontal="center" vertical="center" wrapText="1"/>
      <protection locked="0"/>
    </xf>
    <xf numFmtId="1" fontId="64" fillId="6" borderId="53" xfId="2" applyNumberFormat="1" applyFont="1" applyFill="1" applyBorder="1" applyAlignment="1">
      <alignment horizontal="center" vertical="center"/>
    </xf>
    <xf numFmtId="1" fontId="48" fillId="44" borderId="110" xfId="2" applyNumberFormat="1" applyFont="1" applyFill="1" applyBorder="1" applyAlignment="1">
      <alignment horizontal="center" vertical="center"/>
    </xf>
    <xf numFmtId="2" fontId="345" fillId="11" borderId="36" xfId="3" applyNumberFormat="1" applyFont="1" applyFill="1" applyBorder="1" applyAlignment="1" applyProtection="1">
      <alignment horizontal="center" vertical="center" wrapText="1"/>
      <protection locked="0"/>
    </xf>
    <xf numFmtId="2" fontId="345" fillId="11" borderId="158" xfId="3" applyNumberFormat="1" applyFont="1" applyFill="1" applyBorder="1" applyAlignment="1" applyProtection="1">
      <alignment horizontal="center" vertical="center" wrapText="1"/>
      <protection locked="0"/>
    </xf>
    <xf numFmtId="2" fontId="23" fillId="11" borderId="0" xfId="3" applyNumberFormat="1" applyFont="1" applyFill="1" applyBorder="1" applyAlignment="1" applyProtection="1">
      <alignment horizontal="center" vertical="center" wrapText="1"/>
      <protection locked="0"/>
    </xf>
    <xf numFmtId="2" fontId="23" fillId="11" borderId="36" xfId="3" applyNumberFormat="1" applyFont="1" applyFill="1" applyBorder="1" applyAlignment="1" applyProtection="1">
      <alignment horizontal="center" vertical="center" wrapText="1"/>
      <protection locked="0"/>
    </xf>
    <xf numFmtId="2" fontId="346" fillId="11" borderId="0" xfId="3" applyNumberFormat="1" applyFont="1" applyFill="1" applyBorder="1" applyAlignment="1" applyProtection="1">
      <alignment horizontal="center" vertical="center" wrapText="1"/>
      <protection locked="0"/>
    </xf>
    <xf numFmtId="0" fontId="344" fillId="4" borderId="12" xfId="2" applyFont="1" applyFill="1" applyBorder="1" applyAlignment="1">
      <alignment horizontal="center" vertical="center"/>
    </xf>
    <xf numFmtId="0" fontId="344" fillId="4" borderId="0" xfId="2" applyFont="1" applyFill="1" applyBorder="1" applyAlignment="1">
      <alignment horizontal="center" vertical="center"/>
    </xf>
    <xf numFmtId="0" fontId="344" fillId="4" borderId="11" xfId="2" applyFont="1" applyFill="1" applyBorder="1" applyAlignment="1">
      <alignment horizontal="center" vertical="center"/>
    </xf>
    <xf numFmtId="0" fontId="3" fillId="5" borderId="0" xfId="2" applyFill="1" applyBorder="1" applyAlignment="1">
      <alignment horizontal="center" textRotation="90"/>
    </xf>
    <xf numFmtId="0" fontId="310" fillId="2" borderId="0" xfId="2" applyFont="1" applyFill="1" applyBorder="1" applyAlignment="1">
      <alignment horizontal="right" vertical="center" wrapText="1"/>
    </xf>
    <xf numFmtId="0" fontId="13" fillId="67" borderId="0" xfId="1" applyNumberFormat="1" applyFont="1" applyFill="1" applyBorder="1" applyAlignment="1" applyProtection="1">
      <alignment horizontal="center" vertical="center"/>
      <protection locked="0"/>
    </xf>
    <xf numFmtId="0" fontId="401" fillId="2" borderId="0" xfId="2" applyFont="1" applyFill="1" applyBorder="1" applyAlignment="1">
      <alignment horizontal="right" vertical="center" wrapText="1"/>
    </xf>
    <xf numFmtId="0" fontId="13" fillId="67" borderId="11" xfId="1" applyNumberFormat="1" applyFont="1" applyFill="1" applyBorder="1" applyAlignment="1" applyProtection="1">
      <alignment horizontal="center" vertical="center"/>
      <protection locked="0"/>
    </xf>
    <xf numFmtId="0" fontId="400" fillId="2" borderId="12" xfId="2" applyNumberFormat="1" applyFont="1" applyFill="1" applyBorder="1" applyAlignment="1">
      <alignment horizontal="center" vertical="center" wrapText="1"/>
    </xf>
    <xf numFmtId="0" fontId="400" fillId="2" borderId="0" xfId="2" applyNumberFormat="1" applyFont="1" applyFill="1" applyBorder="1" applyAlignment="1">
      <alignment horizontal="center" vertical="center" wrapText="1"/>
    </xf>
    <xf numFmtId="0" fontId="400" fillId="2" borderId="11" xfId="2" applyNumberFormat="1" applyFont="1" applyFill="1" applyBorder="1" applyAlignment="1">
      <alignment horizontal="center" vertical="center" wrapText="1"/>
    </xf>
    <xf numFmtId="0" fontId="360" fillId="2" borderId="12" xfId="2" applyNumberFormat="1" applyFont="1" applyFill="1" applyBorder="1" applyAlignment="1">
      <alignment horizontal="center" vertical="center" wrapText="1"/>
    </xf>
    <xf numFmtId="0" fontId="360" fillId="2" borderId="0" xfId="2" applyNumberFormat="1" applyFont="1" applyFill="1" applyBorder="1" applyAlignment="1">
      <alignment horizontal="center" vertical="center" wrapText="1"/>
    </xf>
    <xf numFmtId="0" fontId="360" fillId="2" borderId="11" xfId="2" applyNumberFormat="1" applyFont="1" applyFill="1" applyBorder="1" applyAlignment="1">
      <alignment horizontal="center" vertical="center" wrapText="1"/>
    </xf>
    <xf numFmtId="0" fontId="395" fillId="2" borderId="12" xfId="9" applyFont="1" applyFill="1" applyBorder="1" applyAlignment="1">
      <alignment horizontal="center" vertical="center" wrapText="1"/>
    </xf>
    <xf numFmtId="0" fontId="395" fillId="2" borderId="11" xfId="9" applyFont="1" applyFill="1" applyBorder="1" applyAlignment="1">
      <alignment horizontal="center" vertical="center" wrapText="1"/>
    </xf>
    <xf numFmtId="0" fontId="51" fillId="2" borderId="12" xfId="3" applyFont="1" applyFill="1" applyBorder="1" applyAlignment="1">
      <alignment horizontal="center" vertical="center" wrapText="1"/>
    </xf>
    <xf numFmtId="0" fontId="51" fillId="2" borderId="0" xfId="3" applyFont="1" applyFill="1" applyBorder="1" applyAlignment="1">
      <alignment horizontal="center" vertical="center" wrapText="1"/>
    </xf>
    <xf numFmtId="0" fontId="51" fillId="2" borderId="11" xfId="3" applyFont="1" applyFill="1" applyBorder="1" applyAlignment="1">
      <alignment horizontal="center" vertical="center" wrapText="1"/>
    </xf>
    <xf numFmtId="0" fontId="51" fillId="2" borderId="12" xfId="3" applyFont="1" applyFill="1" applyBorder="1" applyAlignment="1">
      <alignment horizontal="center" vertical="center"/>
    </xf>
    <xf numFmtId="0" fontId="51" fillId="2" borderId="0" xfId="3" applyFont="1" applyFill="1" applyBorder="1" applyAlignment="1">
      <alignment horizontal="center" vertical="center"/>
    </xf>
    <xf numFmtId="0" fontId="51" fillId="2" borderId="11" xfId="3" applyFont="1" applyFill="1" applyBorder="1" applyAlignment="1">
      <alignment horizontal="center" vertical="center"/>
    </xf>
    <xf numFmtId="0" fontId="0" fillId="2" borderId="12"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0" fillId="2" borderId="21" xfId="0" applyFont="1" applyFill="1" applyBorder="1" applyAlignment="1">
      <alignment horizontal="center" vertical="center" wrapText="1"/>
    </xf>
    <xf numFmtId="0" fontId="0" fillId="2" borderId="22" xfId="0" applyFont="1" applyFill="1" applyBorder="1" applyAlignment="1">
      <alignment horizontal="center" vertical="center" wrapText="1"/>
    </xf>
    <xf numFmtId="0" fontId="326" fillId="2" borderId="12" xfId="3" applyFont="1" applyFill="1" applyBorder="1" applyAlignment="1">
      <alignment horizontal="center" vertical="top"/>
    </xf>
    <xf numFmtId="0" fontId="287" fillId="2" borderId="0" xfId="2" applyFont="1" applyFill="1" applyBorder="1" applyAlignment="1">
      <alignment horizontal="center" vertical="center" wrapText="1"/>
    </xf>
    <xf numFmtId="0" fontId="287" fillId="2" borderId="11" xfId="2" applyFont="1" applyFill="1" applyBorder="1" applyAlignment="1">
      <alignment horizontal="center" vertical="center" wrapText="1"/>
    </xf>
    <xf numFmtId="0" fontId="397" fillId="2" borderId="12" xfId="3" applyFont="1" applyFill="1" applyBorder="1" applyAlignment="1">
      <alignment horizontal="center" vertical="center"/>
    </xf>
    <xf numFmtId="0" fontId="398" fillId="2" borderId="0" xfId="2" applyFont="1" applyFill="1" applyBorder="1" applyAlignment="1">
      <alignment horizontal="left" vertical="center" wrapText="1"/>
    </xf>
    <xf numFmtId="0" fontId="398" fillId="2" borderId="11" xfId="2" applyFont="1" applyFill="1" applyBorder="1" applyAlignment="1">
      <alignment horizontal="left" vertical="center" wrapText="1"/>
    </xf>
    <xf numFmtId="0" fontId="361" fillId="2" borderId="12" xfId="3" applyFont="1" applyFill="1" applyBorder="1" applyAlignment="1">
      <alignment horizontal="center" vertical="center"/>
    </xf>
    <xf numFmtId="0" fontId="399" fillId="2" borderId="0" xfId="2" applyFont="1" applyFill="1" applyBorder="1" applyAlignment="1">
      <alignment horizontal="center" vertical="center" wrapText="1"/>
    </xf>
    <xf numFmtId="0" fontId="399" fillId="2" borderId="11" xfId="2" applyFont="1" applyFill="1" applyBorder="1" applyAlignment="1">
      <alignment horizontal="center" vertical="center" wrapText="1"/>
    </xf>
    <xf numFmtId="167" fontId="90" fillId="16" borderId="0" xfId="2" applyNumberFormat="1" applyFont="1" applyFill="1" applyBorder="1" applyAlignment="1">
      <alignment horizontal="center" vertical="center"/>
    </xf>
    <xf numFmtId="180" fontId="108" fillId="16" borderId="0" xfId="2" applyNumberFormat="1" applyFont="1" applyFill="1" applyBorder="1" applyAlignment="1">
      <alignment horizontal="center" vertical="center"/>
    </xf>
    <xf numFmtId="164" fontId="396" fillId="16" borderId="0" xfId="2" applyNumberFormat="1" applyFont="1" applyFill="1" applyBorder="1" applyAlignment="1">
      <alignment horizontal="center" vertical="center"/>
    </xf>
    <xf numFmtId="167" fontId="88" fillId="16" borderId="0" xfId="2" applyNumberFormat="1" applyFont="1" applyFill="1" applyBorder="1" applyAlignment="1">
      <alignment horizontal="center" vertical="center"/>
    </xf>
    <xf numFmtId="166" fontId="99" fillId="16" borderId="0" xfId="2" applyNumberFormat="1" applyFont="1" applyFill="1" applyBorder="1" applyAlignment="1">
      <alignment horizontal="center" vertical="center"/>
    </xf>
    <xf numFmtId="166" fontId="99" fillId="16" borderId="11" xfId="2" applyNumberFormat="1" applyFont="1" applyFill="1" applyBorder="1" applyAlignment="1">
      <alignment horizontal="center" vertical="center"/>
    </xf>
    <xf numFmtId="0" fontId="232" fillId="2" borderId="12" xfId="3" applyFont="1" applyFill="1" applyBorder="1" applyAlignment="1">
      <alignment horizontal="center" vertical="center"/>
    </xf>
    <xf numFmtId="0" fontId="52" fillId="2" borderId="0" xfId="2" applyFont="1" applyFill="1" applyBorder="1" applyAlignment="1">
      <alignment horizontal="center" vertical="center" wrapText="1"/>
    </xf>
    <xf numFmtId="0" fontId="52" fillId="2" borderId="11" xfId="2" applyFont="1" applyFill="1" applyBorder="1" applyAlignment="1">
      <alignment horizontal="center" vertical="center" wrapText="1"/>
    </xf>
    <xf numFmtId="0" fontId="64" fillId="2" borderId="0" xfId="2" applyFont="1" applyFill="1" applyBorder="1" applyAlignment="1">
      <alignment horizontal="center" vertical="center" wrapText="1"/>
    </xf>
    <xf numFmtId="0" fontId="64" fillId="2" borderId="11" xfId="2" applyFont="1" applyFill="1" applyBorder="1" applyAlignment="1">
      <alignment horizontal="center" vertical="center" wrapText="1"/>
    </xf>
    <xf numFmtId="176" fontId="63" fillId="16" borderId="0" xfId="2" applyNumberFormat="1" applyFont="1" applyFill="1" applyBorder="1" applyAlignment="1">
      <alignment horizontal="center" vertical="center"/>
    </xf>
    <xf numFmtId="1" fontId="63" fillId="16" borderId="0" xfId="2" applyNumberFormat="1" applyFont="1" applyFill="1" applyBorder="1" applyAlignment="1">
      <alignment horizontal="center" vertical="center"/>
    </xf>
    <xf numFmtId="0" fontId="52" fillId="2" borderId="12" xfId="1" applyFont="1" applyFill="1" applyBorder="1" applyAlignment="1">
      <alignment horizontal="center" vertical="center"/>
    </xf>
    <xf numFmtId="0" fontId="52" fillId="2" borderId="0" xfId="1" applyFont="1" applyFill="1" applyBorder="1" applyAlignment="1">
      <alignment horizontal="center" vertical="center"/>
    </xf>
    <xf numFmtId="2" fontId="241" fillId="66" borderId="0" xfId="3" applyNumberFormat="1" applyFont="1" applyFill="1" applyBorder="1" applyAlignment="1" applyProtection="1">
      <alignment horizontal="center" vertical="center" wrapText="1"/>
      <protection locked="0"/>
    </xf>
    <xf numFmtId="2" fontId="241" fillId="66" borderId="11" xfId="3" applyNumberFormat="1" applyFont="1" applyFill="1" applyBorder="1" applyAlignment="1" applyProtection="1">
      <alignment horizontal="center" vertical="center" wrapText="1"/>
      <protection locked="0"/>
    </xf>
    <xf numFmtId="0" fontId="357" fillId="6" borderId="12" xfId="2" applyFont="1" applyFill="1" applyBorder="1" applyAlignment="1">
      <alignment horizontal="center" vertical="center" wrapText="1"/>
    </xf>
    <xf numFmtId="0" fontId="357" fillId="6" borderId="0" xfId="2" applyFont="1" applyFill="1" applyBorder="1" applyAlignment="1">
      <alignment horizontal="center" vertical="center" wrapText="1"/>
    </xf>
    <xf numFmtId="0" fontId="357" fillId="6" borderId="11" xfId="2" applyFont="1" applyFill="1" applyBorder="1" applyAlignment="1">
      <alignment horizontal="center" vertical="center" wrapText="1"/>
    </xf>
    <xf numFmtId="0" fontId="357" fillId="6" borderId="27" xfId="2" applyFont="1" applyFill="1" applyBorder="1" applyAlignment="1">
      <alignment horizontal="center" vertical="center" wrapText="1"/>
    </xf>
    <xf numFmtId="0" fontId="357" fillId="6" borderId="28" xfId="2" applyFont="1" applyFill="1" applyBorder="1" applyAlignment="1">
      <alignment horizontal="center" vertical="center" wrapText="1"/>
    </xf>
    <xf numFmtId="0" fontId="357" fillId="6" borderId="33" xfId="2" applyFont="1" applyFill="1" applyBorder="1" applyAlignment="1">
      <alignment horizontal="center" vertical="center" wrapText="1"/>
    </xf>
    <xf numFmtId="2" fontId="16" fillId="11" borderId="0" xfId="3" applyNumberFormat="1" applyFont="1" applyFill="1" applyBorder="1" applyAlignment="1" applyProtection="1">
      <alignment horizontal="center" vertical="center" wrapText="1"/>
      <protection locked="0"/>
    </xf>
    <xf numFmtId="2" fontId="54" fillId="11" borderId="0" xfId="3" applyNumberFormat="1" applyFont="1" applyFill="1" applyBorder="1" applyAlignment="1" applyProtection="1">
      <alignment horizontal="center" vertical="center" wrapText="1"/>
      <protection locked="0"/>
    </xf>
    <xf numFmtId="2" fontId="54" fillId="11" borderId="11" xfId="3" applyNumberFormat="1" applyFont="1" applyFill="1" applyBorder="1" applyAlignment="1" applyProtection="1">
      <alignment horizontal="center" vertical="center" wrapText="1"/>
      <protection locked="0"/>
    </xf>
    <xf numFmtId="164" fontId="52" fillId="51" borderId="0" xfId="2" applyNumberFormat="1" applyFont="1" applyFill="1" applyBorder="1" applyAlignment="1">
      <alignment horizontal="center" vertical="center"/>
    </xf>
    <xf numFmtId="165" fontId="52" fillId="2" borderId="0" xfId="2" applyNumberFormat="1" applyFont="1" applyFill="1" applyBorder="1" applyAlignment="1">
      <alignment horizontal="center" vertical="center"/>
    </xf>
    <xf numFmtId="165" fontId="52" fillId="2" borderId="11" xfId="2" applyNumberFormat="1" applyFont="1" applyFill="1" applyBorder="1" applyAlignment="1">
      <alignment horizontal="center" vertical="center"/>
    </xf>
    <xf numFmtId="0" fontId="72" fillId="6" borderId="0" xfId="2" applyFont="1" applyFill="1" applyBorder="1" applyAlignment="1">
      <alignment horizontal="center" vertical="center"/>
    </xf>
    <xf numFmtId="1" fontId="48" fillId="5" borderId="11" xfId="2" applyNumberFormat="1" applyFont="1" applyFill="1" applyBorder="1" applyAlignment="1">
      <alignment horizontal="center" vertical="center"/>
    </xf>
    <xf numFmtId="0" fontId="199" fillId="2" borderId="0" xfId="3" applyFont="1" applyFill="1" applyBorder="1" applyAlignment="1">
      <alignment horizontal="center" vertical="center"/>
    </xf>
    <xf numFmtId="0" fontId="172" fillId="2" borderId="0" xfId="3" applyFont="1" applyFill="1" applyBorder="1" applyAlignment="1">
      <alignment horizontal="center" vertical="center"/>
    </xf>
    <xf numFmtId="167" fontId="88" fillId="2" borderId="11" xfId="2" applyNumberFormat="1" applyFont="1" applyFill="1" applyBorder="1" applyAlignment="1">
      <alignment horizontal="center" vertical="center"/>
    </xf>
    <xf numFmtId="0" fontId="310" fillId="2" borderId="12" xfId="2" applyFont="1" applyFill="1" applyBorder="1" applyAlignment="1">
      <alignment horizontal="center" vertical="center" wrapText="1"/>
    </xf>
    <xf numFmtId="0" fontId="310" fillId="2" borderId="11" xfId="2" applyFont="1" applyFill="1" applyBorder="1" applyAlignment="1">
      <alignment horizontal="center" vertical="center" wrapText="1"/>
    </xf>
    <xf numFmtId="0" fontId="72" fillId="2" borderId="18" xfId="3" applyFont="1" applyFill="1" applyBorder="1" applyAlignment="1">
      <alignment horizontal="center" vertical="center"/>
    </xf>
    <xf numFmtId="0" fontId="57" fillId="2" borderId="11" xfId="1" applyNumberFormat="1" applyFont="1" applyFill="1" applyBorder="1" applyAlignment="1">
      <alignment horizontal="center" vertical="center" wrapText="1"/>
    </xf>
    <xf numFmtId="0" fontId="197" fillId="6" borderId="12" xfId="3" applyFont="1" applyFill="1" applyBorder="1" applyAlignment="1">
      <alignment horizontal="center" vertical="center"/>
    </xf>
    <xf numFmtId="0" fontId="394" fillId="2" borderId="12" xfId="2" applyNumberFormat="1" applyFont="1" applyFill="1" applyBorder="1" applyAlignment="1">
      <alignment horizontal="center" vertical="center" wrapText="1"/>
    </xf>
    <xf numFmtId="0" fontId="394" fillId="2" borderId="0" xfId="2" applyNumberFormat="1" applyFont="1" applyFill="1" applyBorder="1" applyAlignment="1">
      <alignment horizontal="center" vertical="center" wrapText="1"/>
    </xf>
    <xf numFmtId="0" fontId="394" fillId="2" borderId="11" xfId="2" applyNumberFormat="1" applyFont="1" applyFill="1" applyBorder="1" applyAlignment="1">
      <alignment horizontal="center" vertical="center" wrapText="1"/>
    </xf>
    <xf numFmtId="0" fontId="52" fillId="2" borderId="12" xfId="2" applyFont="1" applyFill="1" applyBorder="1" applyAlignment="1">
      <alignment horizontal="center"/>
    </xf>
    <xf numFmtId="0" fontId="52" fillId="2" borderId="0" xfId="2" applyFont="1" applyFill="1" applyBorder="1" applyAlignment="1">
      <alignment horizontal="center"/>
    </xf>
    <xf numFmtId="0" fontId="52" fillId="2" borderId="11" xfId="2" applyFont="1" applyFill="1" applyBorder="1" applyAlignment="1">
      <alignment horizontal="center"/>
    </xf>
    <xf numFmtId="0" fontId="71" fillId="2" borderId="12" xfId="3" applyFont="1" applyFill="1" applyBorder="1" applyAlignment="1">
      <alignment horizontal="center" vertical="center" wrapText="1"/>
    </xf>
    <xf numFmtId="0" fontId="71" fillId="2" borderId="0" xfId="3" applyFont="1" applyFill="1" applyBorder="1" applyAlignment="1">
      <alignment horizontal="center" vertical="center" wrapText="1"/>
    </xf>
    <xf numFmtId="0" fontId="71" fillId="2" borderId="11" xfId="3" applyFont="1" applyFill="1" applyBorder="1" applyAlignment="1">
      <alignment horizontal="center" vertical="center" wrapText="1"/>
    </xf>
    <xf numFmtId="0" fontId="86" fillId="2" borderId="12" xfId="3" applyFont="1" applyFill="1" applyBorder="1" applyAlignment="1">
      <alignment horizontal="center" vertical="center" wrapText="1"/>
    </xf>
    <xf numFmtId="0" fontId="86" fillId="2" borderId="0" xfId="3" applyFont="1" applyFill="1" applyBorder="1" applyAlignment="1">
      <alignment horizontal="center" vertical="center" wrapText="1"/>
    </xf>
    <xf numFmtId="0" fontId="86" fillId="2" borderId="11" xfId="3" applyFont="1" applyFill="1" applyBorder="1" applyAlignment="1">
      <alignment horizontal="center" vertical="center" wrapText="1"/>
    </xf>
    <xf numFmtId="0" fontId="19" fillId="2" borderId="12" xfId="0" applyFont="1" applyFill="1" applyBorder="1" applyAlignment="1">
      <alignment horizontal="center" wrapText="1"/>
    </xf>
    <xf numFmtId="0" fontId="19" fillId="2" borderId="11" xfId="0" applyFont="1" applyFill="1" applyBorder="1" applyAlignment="1">
      <alignment horizontal="center" wrapText="1"/>
    </xf>
    <xf numFmtId="0" fontId="19" fillId="2" borderId="20" xfId="0" applyFont="1" applyFill="1" applyBorder="1" applyAlignment="1">
      <alignment horizontal="center" wrapText="1"/>
    </xf>
    <xf numFmtId="0" fontId="19" fillId="2" borderId="21" xfId="0" applyFont="1" applyFill="1" applyBorder="1" applyAlignment="1">
      <alignment horizontal="center" wrapText="1"/>
    </xf>
    <xf numFmtId="0" fontId="19" fillId="2" borderId="22" xfId="0" applyFont="1" applyFill="1" applyBorder="1" applyAlignment="1">
      <alignment horizontal="center" wrapText="1"/>
    </xf>
    <xf numFmtId="0" fontId="313" fillId="2" borderId="12" xfId="2" applyFont="1" applyFill="1" applyBorder="1" applyAlignment="1">
      <alignment horizontal="left" vertical="center"/>
    </xf>
    <xf numFmtId="0" fontId="313" fillId="2" borderId="0" xfId="2" applyFont="1" applyFill="1" applyBorder="1" applyAlignment="1">
      <alignment horizontal="left" vertical="center"/>
    </xf>
    <xf numFmtId="0" fontId="313" fillId="2" borderId="11" xfId="2" applyFont="1" applyFill="1" applyBorder="1" applyAlignment="1">
      <alignment horizontal="left" vertical="center"/>
    </xf>
    <xf numFmtId="0" fontId="26" fillId="6" borderId="12" xfId="3" applyFont="1" applyFill="1" applyBorder="1" applyAlignment="1">
      <alignment horizontal="center" vertical="center"/>
    </xf>
    <xf numFmtId="0" fontId="100" fillId="2" borderId="0" xfId="2" applyFont="1" applyFill="1" applyBorder="1" applyAlignment="1">
      <alignment horizontal="center" vertical="center" wrapText="1"/>
    </xf>
    <xf numFmtId="0" fontId="100" fillId="2" borderId="11" xfId="2" applyFont="1" applyFill="1" applyBorder="1" applyAlignment="1">
      <alignment horizontal="center" vertical="center" wrapText="1"/>
    </xf>
    <xf numFmtId="0" fontId="317" fillId="2" borderId="12" xfId="3" applyFont="1" applyFill="1" applyBorder="1" applyAlignment="1">
      <alignment horizontal="center" vertical="center"/>
    </xf>
    <xf numFmtId="0" fontId="317" fillId="2" borderId="135" xfId="3" applyFont="1" applyFill="1" applyBorder="1" applyAlignment="1">
      <alignment horizontal="center" vertical="center"/>
    </xf>
    <xf numFmtId="0" fontId="360" fillId="3" borderId="12" xfId="2" applyNumberFormat="1" applyFont="1" applyFill="1" applyBorder="1" applyAlignment="1">
      <alignment horizontal="center" vertical="center" wrapText="1"/>
    </xf>
    <xf numFmtId="0" fontId="360" fillId="3" borderId="0" xfId="2" applyNumberFormat="1" applyFont="1" applyFill="1" applyBorder="1" applyAlignment="1">
      <alignment horizontal="center" vertical="center" wrapText="1"/>
    </xf>
    <xf numFmtId="0" fontId="360" fillId="3" borderId="11" xfId="2" applyNumberFormat="1" applyFont="1" applyFill="1" applyBorder="1" applyAlignment="1">
      <alignment horizontal="center" vertical="center" wrapText="1"/>
    </xf>
    <xf numFmtId="167" fontId="90" fillId="2" borderId="11" xfId="2" applyNumberFormat="1" applyFont="1" applyFill="1" applyBorder="1" applyAlignment="1">
      <alignment horizontal="center" vertical="center"/>
    </xf>
    <xf numFmtId="0" fontId="186" fillId="2" borderId="12" xfId="2" applyFont="1" applyFill="1" applyBorder="1" applyAlignment="1">
      <alignment horizontal="center" vertical="center" wrapText="1"/>
    </xf>
    <xf numFmtId="0" fontId="186" fillId="2" borderId="0" xfId="2" applyFont="1" applyFill="1" applyBorder="1" applyAlignment="1">
      <alignment horizontal="center" vertical="center" wrapText="1"/>
    </xf>
    <xf numFmtId="0" fontId="186" fillId="2" borderId="11" xfId="2" applyFont="1" applyFill="1" applyBorder="1" applyAlignment="1">
      <alignment horizontal="center" vertical="center" wrapText="1"/>
    </xf>
    <xf numFmtId="0" fontId="322" fillId="46" borderId="12" xfId="2" applyFont="1" applyFill="1" applyBorder="1" applyAlignment="1">
      <alignment horizontal="center" vertical="center"/>
    </xf>
    <xf numFmtId="0" fontId="322" fillId="46" borderId="11" xfId="2" applyFont="1" applyFill="1" applyBorder="1" applyAlignment="1">
      <alignment horizontal="center" vertical="center"/>
    </xf>
    <xf numFmtId="0" fontId="68" fillId="16" borderId="204" xfId="3" applyFont="1" applyFill="1" applyBorder="1" applyAlignment="1">
      <alignment horizontal="center" vertical="center"/>
    </xf>
    <xf numFmtId="0" fontId="68" fillId="16" borderId="12" xfId="3" applyFont="1" applyFill="1" applyBorder="1" applyAlignment="1">
      <alignment horizontal="center" vertical="center"/>
    </xf>
    <xf numFmtId="0" fontId="80" fillId="16" borderId="0" xfId="2" applyFont="1" applyFill="1" applyBorder="1" applyAlignment="1">
      <alignment horizontal="center" vertical="center"/>
    </xf>
    <xf numFmtId="176" fontId="80" fillId="16" borderId="205" xfId="2" applyNumberFormat="1" applyFont="1" applyFill="1" applyBorder="1" applyAlignment="1">
      <alignment horizontal="center" vertical="center"/>
    </xf>
    <xf numFmtId="1" fontId="80" fillId="16" borderId="205" xfId="2" applyNumberFormat="1" applyFont="1" applyFill="1" applyBorder="1" applyAlignment="1">
      <alignment horizontal="center" vertical="center"/>
    </xf>
    <xf numFmtId="167" fontId="88" fillId="16" borderId="206" xfId="2" applyNumberFormat="1" applyFont="1" applyFill="1" applyBorder="1" applyAlignment="1">
      <alignment horizontal="center" vertical="center"/>
    </xf>
    <xf numFmtId="167" fontId="88" fillId="16" borderId="11" xfId="2" applyNumberFormat="1" applyFont="1" applyFill="1" applyBorder="1" applyAlignment="1">
      <alignment horizontal="center" vertical="center"/>
    </xf>
    <xf numFmtId="0" fontId="72" fillId="2" borderId="12" xfId="3" applyFont="1" applyFill="1" applyBorder="1" applyAlignment="1">
      <alignment horizontal="center" vertical="center"/>
    </xf>
    <xf numFmtId="0" fontId="237" fillId="6" borderId="0" xfId="2" applyFont="1" applyFill="1" applyBorder="1" applyAlignment="1">
      <alignment horizontal="center" vertical="center"/>
    </xf>
    <xf numFmtId="1" fontId="49" fillId="5" borderId="0" xfId="2" applyNumberFormat="1" applyFont="1" applyFill="1" applyBorder="1" applyAlignment="1">
      <alignment horizontal="center" vertical="center"/>
    </xf>
    <xf numFmtId="0" fontId="186" fillId="6" borderId="12" xfId="2" applyFont="1" applyFill="1" applyBorder="1" applyAlignment="1">
      <alignment horizontal="center" vertical="center" wrapText="1"/>
    </xf>
    <xf numFmtId="0" fontId="186" fillId="6" borderId="0" xfId="2" applyFont="1" applyFill="1" applyBorder="1" applyAlignment="1">
      <alignment horizontal="center" vertical="center" wrapText="1"/>
    </xf>
    <xf numFmtId="0" fontId="186" fillId="6" borderId="11" xfId="2" applyFont="1" applyFill="1" applyBorder="1" applyAlignment="1">
      <alignment horizontal="center" vertical="center" wrapText="1"/>
    </xf>
    <xf numFmtId="0" fontId="393" fillId="2" borderId="12" xfId="2" applyFont="1" applyFill="1" applyBorder="1" applyAlignment="1">
      <alignment horizontal="center" vertical="center" wrapText="1"/>
    </xf>
    <xf numFmtId="0" fontId="393" fillId="2" borderId="0" xfId="2" applyFont="1" applyFill="1" applyBorder="1" applyAlignment="1">
      <alignment horizontal="center" vertical="center" wrapText="1"/>
    </xf>
    <xf numFmtId="0" fontId="393" fillId="2" borderId="11" xfId="2" applyFont="1" applyFill="1" applyBorder="1" applyAlignment="1">
      <alignment horizontal="center" vertical="center" wrapText="1"/>
    </xf>
    <xf numFmtId="0" fontId="86" fillId="2" borderId="12" xfId="3" applyFont="1" applyFill="1" applyBorder="1" applyAlignment="1">
      <alignment horizontal="left" vertical="center" wrapText="1"/>
    </xf>
    <xf numFmtId="0" fontId="19" fillId="2" borderId="12" xfId="0" applyFont="1" applyFill="1" applyBorder="1" applyAlignment="1">
      <alignment horizontal="center" vertical="center" wrapText="1"/>
    </xf>
    <xf numFmtId="0" fontId="356" fillId="4" borderId="8" xfId="2" applyFont="1" applyFill="1" applyBorder="1" applyAlignment="1">
      <alignment horizontal="center" vertical="center" wrapText="1"/>
    </xf>
    <xf numFmtId="0" fontId="356" fillId="4" borderId="9" xfId="2" applyFont="1" applyFill="1" applyBorder="1" applyAlignment="1">
      <alignment horizontal="center" vertical="center" wrapText="1"/>
    </xf>
    <xf numFmtId="0" fontId="356" fillId="4" borderId="10" xfId="2" applyFont="1" applyFill="1" applyBorder="1" applyAlignment="1">
      <alignment horizontal="center" vertical="center" wrapText="1"/>
    </xf>
    <xf numFmtId="0" fontId="356" fillId="4" borderId="12" xfId="2" applyFont="1" applyFill="1" applyBorder="1" applyAlignment="1">
      <alignment horizontal="center" vertical="center" wrapText="1"/>
    </xf>
    <xf numFmtId="0" fontId="356" fillId="4" borderId="0" xfId="2" applyFont="1" applyFill="1" applyBorder="1" applyAlignment="1">
      <alignment horizontal="center" vertical="center" wrapText="1"/>
    </xf>
    <xf numFmtId="0" fontId="356" fillId="4" borderId="11" xfId="2" applyFont="1" applyFill="1" applyBorder="1" applyAlignment="1">
      <alignment horizontal="center" vertical="center" wrapText="1"/>
    </xf>
    <xf numFmtId="181" fontId="48" fillId="2" borderId="0" xfId="2" applyNumberFormat="1" applyFont="1" applyFill="1" applyBorder="1" applyAlignment="1">
      <alignment horizontal="center" vertical="center"/>
    </xf>
    <xf numFmtId="1" fontId="92" fillId="16" borderId="0" xfId="2" applyNumberFormat="1" applyFont="1" applyFill="1" applyBorder="1" applyAlignment="1">
      <alignment horizontal="center" vertical="center"/>
    </xf>
    <xf numFmtId="0" fontId="48" fillId="2" borderId="116" xfId="1" applyNumberFormat="1" applyFont="1" applyFill="1" applyBorder="1" applyAlignment="1">
      <alignment horizontal="center" vertical="center"/>
    </xf>
    <xf numFmtId="0" fontId="48" fillId="2" borderId="127" xfId="1" applyNumberFormat="1" applyFont="1" applyFill="1" applyBorder="1" applyAlignment="1">
      <alignment horizontal="center" vertical="center"/>
    </xf>
    <xf numFmtId="0" fontId="48" fillId="2" borderId="128" xfId="1" applyNumberFormat="1" applyFont="1" applyFill="1" applyBorder="1" applyAlignment="1">
      <alignment horizontal="center" vertical="center"/>
    </xf>
    <xf numFmtId="0" fontId="54" fillId="5" borderId="0" xfId="2" applyFont="1" applyFill="1" applyBorder="1" applyAlignment="1">
      <alignment horizontal="center" vertical="center"/>
    </xf>
    <xf numFmtId="0" fontId="48" fillId="2" borderId="104" xfId="1" applyNumberFormat="1" applyFont="1" applyFill="1" applyBorder="1" applyAlignment="1">
      <alignment horizontal="center" vertical="center"/>
    </xf>
    <xf numFmtId="0" fontId="48" fillId="2" borderId="17" xfId="1" applyNumberFormat="1" applyFont="1" applyFill="1" applyBorder="1" applyAlignment="1">
      <alignment horizontal="center" vertical="center"/>
    </xf>
    <xf numFmtId="0" fontId="48" fillId="2" borderId="105" xfId="1" applyNumberFormat="1" applyFont="1" applyFill="1" applyBorder="1" applyAlignment="1">
      <alignment horizontal="center" vertical="center"/>
    </xf>
    <xf numFmtId="1" fontId="173" fillId="16" borderId="0" xfId="2" applyNumberFormat="1" applyFont="1" applyFill="1" applyBorder="1" applyAlignment="1">
      <alignment horizontal="center" vertical="center"/>
    </xf>
    <xf numFmtId="1" fontId="48" fillId="2" borderId="0" xfId="2" applyNumberFormat="1" applyFont="1" applyFill="1" applyBorder="1" applyAlignment="1">
      <alignment horizontal="center" vertical="center"/>
    </xf>
    <xf numFmtId="0" fontId="3" fillId="5" borderId="195" xfId="2" applyFill="1" applyBorder="1" applyAlignment="1">
      <alignment horizontal="center"/>
    </xf>
    <xf numFmtId="0" fontId="3" fillId="5" borderId="200" xfId="2" applyFill="1" applyBorder="1" applyAlignment="1">
      <alignment horizontal="center"/>
    </xf>
    <xf numFmtId="0" fontId="64" fillId="2" borderId="0" xfId="2" applyFont="1" applyFill="1" applyAlignment="1">
      <alignment horizontal="right" vertical="center" wrapText="1"/>
    </xf>
    <xf numFmtId="2" fontId="298" fillId="29" borderId="0" xfId="3" applyNumberFormat="1" applyFont="1" applyFill="1" applyBorder="1" applyAlignment="1" applyProtection="1">
      <alignment horizontal="center" vertical="center"/>
      <protection locked="0"/>
    </xf>
    <xf numFmtId="0" fontId="246" fillId="4" borderId="12" xfId="0" applyFont="1" applyFill="1" applyBorder="1" applyAlignment="1">
      <alignment horizontal="center" vertical="center" wrapText="1"/>
    </xf>
    <xf numFmtId="0" fontId="234" fillId="2" borderId="12" xfId="1" applyNumberFormat="1" applyFont="1" applyFill="1" applyBorder="1" applyAlignment="1">
      <alignment horizontal="center" vertical="center" wrapText="1"/>
    </xf>
    <xf numFmtId="0" fontId="48" fillId="5" borderId="36" xfId="1" applyNumberFormat="1" applyFont="1" applyFill="1" applyBorder="1" applyAlignment="1">
      <alignment horizontal="center" vertical="center" wrapText="1"/>
    </xf>
    <xf numFmtId="0" fontId="48" fillId="5" borderId="0" xfId="1" applyNumberFormat="1" applyFont="1" applyFill="1" applyBorder="1" applyAlignment="1">
      <alignment horizontal="center" vertical="center" wrapText="1"/>
    </xf>
    <xf numFmtId="0" fontId="235" fillId="0" borderId="36" xfId="2" applyFont="1" applyBorder="1" applyAlignment="1">
      <alignment horizontal="center" vertical="center"/>
    </xf>
    <xf numFmtId="167" fontId="100" fillId="2" borderId="0" xfId="2" applyNumberFormat="1" applyFont="1" applyFill="1" applyBorder="1" applyAlignment="1">
      <alignment horizontal="center" vertical="center"/>
    </xf>
    <xf numFmtId="167" fontId="100" fillId="5" borderId="0" xfId="2" applyNumberFormat="1" applyFont="1" applyFill="1" applyBorder="1" applyAlignment="1">
      <alignment horizontal="center" vertical="center"/>
    </xf>
    <xf numFmtId="167" fontId="100" fillId="59" borderId="0" xfId="2" applyNumberFormat="1" applyFont="1" applyFill="1" applyBorder="1" applyAlignment="1">
      <alignment horizontal="center" vertical="center"/>
    </xf>
    <xf numFmtId="0" fontId="183" fillId="27" borderId="198" xfId="3" applyFont="1" applyFill="1" applyBorder="1" applyAlignment="1">
      <alignment horizontal="center" vertical="center"/>
    </xf>
    <xf numFmtId="0" fontId="386" fillId="59" borderId="0" xfId="2" applyFont="1" applyFill="1" applyAlignment="1">
      <alignment horizontal="center" vertical="center" wrapText="1"/>
    </xf>
    <xf numFmtId="0" fontId="246" fillId="4" borderId="0" xfId="1" applyFont="1" applyFill="1" applyBorder="1" applyAlignment="1">
      <alignment horizontal="center" vertical="center"/>
    </xf>
    <xf numFmtId="0" fontId="387" fillId="46" borderId="0" xfId="2" applyFont="1" applyFill="1" applyBorder="1" applyAlignment="1">
      <alignment horizontal="center" vertical="center"/>
    </xf>
    <xf numFmtId="0" fontId="387" fillId="46" borderId="195" xfId="2" applyFont="1" applyFill="1" applyBorder="1" applyAlignment="1">
      <alignment horizontal="center" vertical="center"/>
    </xf>
    <xf numFmtId="180" fontId="100" fillId="2" borderId="0" xfId="2" applyNumberFormat="1" applyFont="1" applyFill="1" applyBorder="1" applyAlignment="1">
      <alignment horizontal="center" vertical="center"/>
    </xf>
    <xf numFmtId="180" fontId="100" fillId="5" borderId="0" xfId="2" applyNumberFormat="1" applyFont="1" applyFill="1" applyBorder="1" applyAlignment="1">
      <alignment horizontal="center" vertical="center"/>
    </xf>
    <xf numFmtId="180" fontId="100" fillId="59" borderId="0" xfId="2" applyNumberFormat="1" applyFont="1" applyFill="1" applyBorder="1" applyAlignment="1">
      <alignment horizontal="center" vertical="center"/>
    </xf>
    <xf numFmtId="165" fontId="49" fillId="2" borderId="0" xfId="1" applyNumberFormat="1" applyFont="1" applyFill="1" applyBorder="1" applyAlignment="1" applyProtection="1">
      <alignment horizontal="center" vertical="center"/>
      <protection locked="0"/>
    </xf>
    <xf numFmtId="165" fontId="49" fillId="5" borderId="0" xfId="1" applyNumberFormat="1" applyFont="1" applyFill="1" applyBorder="1" applyAlignment="1" applyProtection="1">
      <alignment horizontal="center" vertical="center"/>
      <protection locked="0"/>
    </xf>
    <xf numFmtId="165" fontId="49" fillId="59" borderId="0" xfId="1" applyNumberFormat="1" applyFont="1" applyFill="1" applyBorder="1" applyAlignment="1" applyProtection="1">
      <alignment horizontal="center" vertical="center"/>
      <protection locked="0"/>
    </xf>
    <xf numFmtId="2" fontId="377" fillId="11" borderId="198" xfId="3" applyNumberFormat="1" applyFont="1" applyFill="1" applyBorder="1" applyAlignment="1" applyProtection="1">
      <alignment horizontal="right" vertical="center"/>
      <protection locked="0"/>
    </xf>
    <xf numFmtId="2" fontId="377" fillId="11" borderId="0" xfId="3" applyNumberFormat="1" applyFont="1" applyFill="1" applyBorder="1" applyAlignment="1" applyProtection="1">
      <alignment horizontal="right" vertical="center"/>
      <protection locked="0"/>
    </xf>
    <xf numFmtId="164" fontId="229" fillId="59" borderId="0" xfId="2" applyNumberFormat="1" applyFont="1" applyFill="1" applyBorder="1" applyAlignment="1">
      <alignment horizontal="center" vertical="center"/>
    </xf>
    <xf numFmtId="164" fontId="383" fillId="5" borderId="0" xfId="2" applyNumberFormat="1" applyFont="1" applyFill="1" applyBorder="1" applyAlignment="1">
      <alignment horizontal="center" vertical="center"/>
    </xf>
    <xf numFmtId="164" fontId="383" fillId="59" borderId="0" xfId="2" applyNumberFormat="1" applyFont="1" applyFill="1" applyBorder="1" applyAlignment="1">
      <alignment horizontal="center" vertical="center"/>
    </xf>
    <xf numFmtId="2" fontId="384" fillId="11" borderId="0" xfId="3" applyNumberFormat="1" applyFont="1" applyFill="1" applyBorder="1" applyAlignment="1" applyProtection="1">
      <alignment horizontal="left" vertical="center" wrapText="1"/>
      <protection locked="0"/>
    </xf>
    <xf numFmtId="2" fontId="384" fillId="11" borderId="195" xfId="3" applyNumberFormat="1" applyFont="1" applyFill="1" applyBorder="1" applyAlignment="1" applyProtection="1">
      <alignment horizontal="left" vertical="center" wrapText="1"/>
      <protection locked="0"/>
    </xf>
    <xf numFmtId="165" fontId="49" fillId="2" borderId="0" xfId="2" applyNumberFormat="1" applyFont="1" applyFill="1" applyBorder="1" applyAlignment="1">
      <alignment horizontal="center" vertical="center"/>
    </xf>
    <xf numFmtId="165" fontId="49" fillId="5" borderId="0" xfId="2" applyNumberFormat="1" applyFont="1" applyFill="1" applyBorder="1" applyAlignment="1">
      <alignment horizontal="center" vertical="center"/>
    </xf>
    <xf numFmtId="165" fontId="49" fillId="59" borderId="0" xfId="2" applyNumberFormat="1" applyFont="1" applyFill="1" applyBorder="1" applyAlignment="1">
      <alignment horizontal="center" vertical="center"/>
    </xf>
    <xf numFmtId="2" fontId="381" fillId="11" borderId="0" xfId="3" applyNumberFormat="1" applyFont="1" applyFill="1" applyBorder="1" applyAlignment="1" applyProtection="1">
      <alignment horizontal="right" vertical="center"/>
      <protection locked="0"/>
    </xf>
    <xf numFmtId="164" fontId="229" fillId="2" borderId="0" xfId="1" applyNumberFormat="1" applyFont="1" applyFill="1" applyBorder="1" applyAlignment="1">
      <alignment horizontal="center" vertical="center"/>
    </xf>
    <xf numFmtId="164" fontId="229" fillId="5" borderId="0" xfId="1" applyNumberFormat="1" applyFont="1" applyFill="1" applyBorder="1" applyAlignment="1">
      <alignment horizontal="center" vertical="center"/>
    </xf>
    <xf numFmtId="164" fontId="229" fillId="59" borderId="0" xfId="1" applyNumberFormat="1" applyFont="1" applyFill="1" applyBorder="1" applyAlignment="1">
      <alignment horizontal="center" vertical="center"/>
    </xf>
    <xf numFmtId="2" fontId="381" fillId="11" borderId="0" xfId="3" applyNumberFormat="1" applyFont="1" applyFill="1" applyBorder="1" applyAlignment="1" applyProtection="1">
      <alignment horizontal="left" vertical="center"/>
      <protection locked="0"/>
    </xf>
    <xf numFmtId="2" fontId="381" fillId="11" borderId="195" xfId="3" applyNumberFormat="1" applyFont="1" applyFill="1" applyBorder="1" applyAlignment="1" applyProtection="1">
      <alignment horizontal="left" vertical="center"/>
      <protection locked="0"/>
    </xf>
    <xf numFmtId="0" fontId="377" fillId="2" borderId="0" xfId="1" applyNumberFormat="1" applyFont="1" applyFill="1" applyBorder="1" applyAlignment="1">
      <alignment horizontal="right" vertical="center"/>
    </xf>
    <xf numFmtId="0" fontId="293" fillId="2" borderId="0" xfId="1" applyFont="1" applyFill="1" applyBorder="1" applyAlignment="1">
      <alignment horizontal="center" vertical="center"/>
    </xf>
    <xf numFmtId="0" fontId="378" fillId="5" borderId="0" xfId="2" applyFont="1" applyFill="1" applyBorder="1" applyAlignment="1">
      <alignment horizontal="center"/>
    </xf>
    <xf numFmtId="0" fontId="237" fillId="6" borderId="0" xfId="3" applyFont="1" applyFill="1" applyBorder="1" applyAlignment="1">
      <alignment horizontal="center" vertical="center"/>
    </xf>
    <xf numFmtId="0" fontId="237" fillId="2" borderId="0" xfId="1" applyNumberFormat="1" applyFont="1" applyFill="1" applyBorder="1" applyAlignment="1">
      <alignment horizontal="left" vertical="center" wrapText="1"/>
    </xf>
    <xf numFmtId="0" fontId="237" fillId="2" borderId="195" xfId="1" applyNumberFormat="1" applyFont="1" applyFill="1" applyBorder="1" applyAlignment="1">
      <alignment horizontal="left" vertical="center" wrapText="1"/>
    </xf>
    <xf numFmtId="0" fontId="379" fillId="59" borderId="0" xfId="1" applyFont="1" applyFill="1" applyBorder="1" applyAlignment="1">
      <alignment horizontal="center" vertical="center"/>
    </xf>
    <xf numFmtId="1" fontId="229" fillId="5" borderId="0" xfId="2" applyNumberFormat="1" applyFont="1" applyFill="1" applyBorder="1" applyAlignment="1">
      <alignment horizontal="center" vertical="center"/>
    </xf>
    <xf numFmtId="1" fontId="380" fillId="6" borderId="0" xfId="2" applyNumberFormat="1" applyFont="1" applyFill="1" applyBorder="1" applyAlignment="1">
      <alignment horizontal="center" vertical="center"/>
    </xf>
    <xf numFmtId="0" fontId="351" fillId="5" borderId="0" xfId="2" applyFont="1" applyFill="1" applyBorder="1" applyAlignment="1">
      <alignment horizontal="center" vertical="center"/>
    </xf>
    <xf numFmtId="0" fontId="351" fillId="59" borderId="0" xfId="2" applyFont="1" applyFill="1" applyBorder="1" applyAlignment="1">
      <alignment horizontal="center" vertical="center"/>
    </xf>
    <xf numFmtId="176" fontId="178" fillId="59" borderId="0" xfId="1" applyNumberFormat="1" applyFont="1" applyFill="1" applyBorder="1" applyAlignment="1">
      <alignment horizontal="center" vertical="center"/>
    </xf>
    <xf numFmtId="176" fontId="351" fillId="5" borderId="0" xfId="2" applyNumberFormat="1" applyFont="1" applyFill="1" applyBorder="1" applyAlignment="1">
      <alignment horizontal="center" vertical="center"/>
    </xf>
    <xf numFmtId="176" fontId="351" fillId="59" borderId="0" xfId="2" applyNumberFormat="1" applyFont="1" applyFill="1" applyBorder="1" applyAlignment="1">
      <alignment horizontal="center" vertical="center"/>
    </xf>
    <xf numFmtId="164" fontId="375" fillId="6" borderId="0" xfId="2" applyNumberFormat="1" applyFont="1" applyFill="1" applyBorder="1" applyAlignment="1">
      <alignment horizontal="center" vertical="center"/>
    </xf>
    <xf numFmtId="164" fontId="375" fillId="6" borderId="107" xfId="2" applyNumberFormat="1" applyFont="1" applyFill="1" applyBorder="1" applyAlignment="1">
      <alignment horizontal="center" vertical="center"/>
    </xf>
    <xf numFmtId="167" fontId="343" fillId="44" borderId="110" xfId="2" applyNumberFormat="1" applyFont="1" applyFill="1" applyBorder="1" applyAlignment="1">
      <alignment horizontal="center" vertical="center"/>
    </xf>
    <xf numFmtId="167" fontId="343" fillId="44" borderId="134" xfId="2" applyNumberFormat="1" applyFont="1" applyFill="1" applyBorder="1" applyAlignment="1">
      <alignment horizontal="center" vertical="center"/>
    </xf>
    <xf numFmtId="0" fontId="306" fillId="2" borderId="0" xfId="1" applyFont="1" applyFill="1" applyBorder="1" applyAlignment="1">
      <alignment horizontal="center" vertical="center"/>
    </xf>
    <xf numFmtId="0" fontId="376" fillId="2" borderId="0" xfId="1" applyFont="1" applyFill="1" applyAlignment="1">
      <alignment horizontal="center" vertical="center"/>
    </xf>
    <xf numFmtId="0" fontId="237" fillId="2" borderId="0" xfId="3" applyFont="1" applyFill="1" applyBorder="1" applyAlignment="1">
      <alignment horizontal="center" vertical="center"/>
    </xf>
    <xf numFmtId="0" fontId="295" fillId="2" borderId="0" xfId="1" applyFont="1" applyFill="1" applyBorder="1" applyAlignment="1">
      <alignment horizontal="center" vertical="center"/>
    </xf>
    <xf numFmtId="0" fontId="178" fillId="59" borderId="0" xfId="1" applyFont="1" applyFill="1" applyBorder="1" applyAlignment="1">
      <alignment horizontal="center" vertical="center"/>
    </xf>
    <xf numFmtId="2" fontId="233" fillId="11" borderId="0" xfId="3" applyNumberFormat="1" applyFont="1" applyFill="1" applyBorder="1" applyAlignment="1" applyProtection="1">
      <alignment horizontal="center" vertical="center" wrapText="1"/>
      <protection locked="0"/>
    </xf>
    <xf numFmtId="0" fontId="236" fillId="2" borderId="110" xfId="1" applyNumberFormat="1" applyFont="1" applyFill="1" applyBorder="1" applyAlignment="1">
      <alignment horizontal="center" vertical="center" wrapText="1"/>
    </xf>
    <xf numFmtId="0" fontId="237" fillId="6" borderId="107" xfId="2" applyFont="1" applyFill="1" applyBorder="1" applyAlignment="1">
      <alignment horizontal="center" vertical="center"/>
    </xf>
    <xf numFmtId="176" fontId="237" fillId="6" borderId="107" xfId="2" applyNumberFormat="1" applyFont="1" applyFill="1" applyBorder="1" applyAlignment="1">
      <alignment horizontal="center" vertical="center"/>
    </xf>
    <xf numFmtId="164" fontId="340" fillId="6" borderId="0" xfId="2" applyNumberFormat="1" applyFont="1" applyFill="1" applyBorder="1" applyAlignment="1">
      <alignment horizontal="center" vertical="center"/>
    </xf>
    <xf numFmtId="164" fontId="340" fillId="6" borderId="107" xfId="2" applyNumberFormat="1" applyFont="1" applyFill="1" applyBorder="1" applyAlignment="1">
      <alignment horizontal="center" vertical="center"/>
    </xf>
    <xf numFmtId="1" fontId="237" fillId="2" borderId="0" xfId="2" applyNumberFormat="1" applyFont="1" applyFill="1" applyBorder="1" applyAlignment="1">
      <alignment horizontal="center" vertical="center"/>
    </xf>
    <xf numFmtId="1" fontId="237" fillId="2" borderId="107" xfId="2" applyNumberFormat="1" applyFont="1" applyFill="1" applyBorder="1" applyAlignment="1">
      <alignment horizontal="center" vertical="center"/>
    </xf>
    <xf numFmtId="165" fontId="237" fillId="6" borderId="0" xfId="1" applyNumberFormat="1" applyFont="1" applyFill="1" applyBorder="1" applyAlignment="1" applyProtection="1">
      <alignment horizontal="center" vertical="center"/>
      <protection locked="0"/>
    </xf>
    <xf numFmtId="165" fontId="237" fillId="6" borderId="110" xfId="1" applyNumberFormat="1" applyFont="1" applyFill="1" applyBorder="1" applyAlignment="1" applyProtection="1">
      <alignment horizontal="center" vertical="center"/>
      <protection locked="0"/>
    </xf>
    <xf numFmtId="165" fontId="237" fillId="6" borderId="107" xfId="1" applyNumberFormat="1" applyFont="1" applyFill="1" applyBorder="1" applyAlignment="1" applyProtection="1">
      <alignment horizontal="center" vertical="center"/>
      <protection locked="0"/>
    </xf>
    <xf numFmtId="165" fontId="237" fillId="6" borderId="134" xfId="1" applyNumberFormat="1" applyFont="1" applyFill="1" applyBorder="1" applyAlignment="1" applyProtection="1">
      <alignment horizontal="center" vertical="center"/>
      <protection locked="0"/>
    </xf>
    <xf numFmtId="1" fontId="179" fillId="6" borderId="36" xfId="2" applyNumberFormat="1" applyFont="1" applyFill="1" applyBorder="1" applyAlignment="1">
      <alignment horizontal="center" vertical="center"/>
    </xf>
    <xf numFmtId="1" fontId="179" fillId="6" borderId="112" xfId="2" applyNumberFormat="1" applyFont="1" applyFill="1" applyBorder="1" applyAlignment="1">
      <alignment horizontal="center" vertical="center"/>
    </xf>
    <xf numFmtId="183" fontId="100" fillId="44" borderId="0" xfId="2" applyNumberFormat="1" applyFont="1" applyFill="1" applyBorder="1" applyAlignment="1">
      <alignment horizontal="center" vertical="center"/>
    </xf>
    <xf numFmtId="183" fontId="100" fillId="44" borderId="107" xfId="2" applyNumberFormat="1" applyFont="1" applyFill="1" applyBorder="1" applyAlignment="1">
      <alignment horizontal="center" vertical="center"/>
    </xf>
    <xf numFmtId="0" fontId="373" fillId="2" borderId="0" xfId="3" applyFont="1" applyFill="1" applyBorder="1" applyAlignment="1">
      <alignment horizontal="center" vertical="center"/>
    </xf>
    <xf numFmtId="0" fontId="373" fillId="2" borderId="110" xfId="3" applyFont="1" applyFill="1" applyBorder="1" applyAlignment="1">
      <alignment horizontal="center" vertical="center"/>
    </xf>
    <xf numFmtId="0" fontId="48" fillId="2" borderId="30" xfId="3" applyFont="1" applyFill="1" applyBorder="1" applyAlignment="1">
      <alignment horizontal="center" vertical="center"/>
    </xf>
    <xf numFmtId="0" fontId="48" fillId="2" borderId="127" xfId="3" applyFont="1" applyFill="1" applyBorder="1" applyAlignment="1">
      <alignment horizontal="center" vertical="center"/>
    </xf>
    <xf numFmtId="0" fontId="48" fillId="2" borderId="109" xfId="3" applyFont="1" applyFill="1" applyBorder="1" applyAlignment="1">
      <alignment horizontal="center" vertical="center"/>
    </xf>
    <xf numFmtId="0" fontId="234" fillId="2" borderId="36" xfId="1" applyFont="1" applyFill="1" applyBorder="1" applyAlignment="1">
      <alignment horizontal="center" vertical="center" wrapText="1"/>
    </xf>
    <xf numFmtId="0" fontId="72" fillId="2" borderId="0" xfId="2" applyFont="1" applyFill="1" applyBorder="1" applyAlignment="1">
      <alignment horizontal="center" vertical="center" wrapText="1"/>
    </xf>
    <xf numFmtId="0" fontId="56" fillId="2" borderId="36" xfId="1" applyNumberFormat="1" applyFont="1" applyFill="1" applyBorder="1" applyAlignment="1">
      <alignment horizontal="center" vertical="center" wrapText="1"/>
    </xf>
    <xf numFmtId="2" fontId="292" fillId="45" borderId="0" xfId="3" applyNumberFormat="1" applyFont="1" applyFill="1" applyBorder="1" applyAlignment="1" applyProtection="1">
      <alignment horizontal="center" vertical="center"/>
      <protection locked="0"/>
    </xf>
    <xf numFmtId="1" fontId="370" fillId="65" borderId="193" xfId="3" applyNumberFormat="1" applyFont="1" applyFill="1" applyBorder="1" applyAlignment="1" applyProtection="1">
      <alignment horizontal="center" vertical="center"/>
      <protection locked="0"/>
    </xf>
    <xf numFmtId="1" fontId="370" fillId="65" borderId="0" xfId="3" applyNumberFormat="1" applyFont="1" applyFill="1" applyBorder="1" applyAlignment="1" applyProtection="1">
      <alignment horizontal="center" vertical="center"/>
      <protection locked="0"/>
    </xf>
    <xf numFmtId="1" fontId="371" fillId="11" borderId="194" xfId="3" applyNumberFormat="1" applyFont="1" applyFill="1" applyBorder="1" applyAlignment="1" applyProtection="1">
      <alignment horizontal="center" vertical="center" textRotation="180"/>
      <protection locked="0"/>
    </xf>
    <xf numFmtId="1" fontId="371" fillId="11" borderId="196" xfId="3" applyNumberFormat="1" applyFont="1" applyFill="1" applyBorder="1" applyAlignment="1" applyProtection="1">
      <alignment horizontal="center" vertical="center" textRotation="180"/>
      <protection locked="0"/>
    </xf>
    <xf numFmtId="1" fontId="371" fillId="11" borderId="195" xfId="3" applyNumberFormat="1" applyFont="1" applyFill="1" applyBorder="1" applyAlignment="1" applyProtection="1">
      <alignment horizontal="center" vertical="center" textRotation="180"/>
      <protection locked="0"/>
    </xf>
    <xf numFmtId="1" fontId="371" fillId="11" borderId="203" xfId="3" applyNumberFormat="1" applyFont="1" applyFill="1" applyBorder="1" applyAlignment="1" applyProtection="1">
      <alignment horizontal="center" vertical="center" textRotation="180"/>
      <protection locked="0"/>
    </xf>
    <xf numFmtId="0" fontId="372" fillId="2" borderId="0" xfId="1" applyFont="1" applyFill="1" applyBorder="1" applyAlignment="1" applyProtection="1">
      <alignment horizontal="center" vertical="center"/>
      <protection locked="0"/>
    </xf>
    <xf numFmtId="0" fontId="372" fillId="2" borderId="195" xfId="1" applyFont="1" applyFill="1" applyBorder="1" applyAlignment="1" applyProtection="1">
      <alignment horizontal="center" vertical="center"/>
      <protection locked="0"/>
    </xf>
    <xf numFmtId="0" fontId="327" fillId="46" borderId="0" xfId="2" applyFont="1" applyFill="1" applyBorder="1" applyAlignment="1">
      <alignment horizontal="center" vertical="center"/>
    </xf>
    <xf numFmtId="0" fontId="339" fillId="46" borderId="0" xfId="2" applyFont="1" applyFill="1" applyBorder="1" applyAlignment="1">
      <alignment horizontal="center" vertical="center"/>
    </xf>
    <xf numFmtId="0" fontId="339" fillId="46" borderId="195" xfId="2" applyFont="1" applyFill="1" applyBorder="1" applyAlignment="1">
      <alignment horizontal="center" vertical="center"/>
    </xf>
    <xf numFmtId="0" fontId="339" fillId="46" borderId="107" xfId="2" applyFont="1" applyFill="1" applyBorder="1" applyAlignment="1">
      <alignment horizontal="center" vertical="center"/>
    </xf>
    <xf numFmtId="0" fontId="339" fillId="46" borderId="197" xfId="2" applyFont="1" applyFill="1" applyBorder="1" applyAlignment="1">
      <alignment horizontal="center" vertical="center"/>
    </xf>
    <xf numFmtId="0" fontId="184" fillId="2" borderId="110" xfId="1" applyFont="1" applyFill="1" applyBorder="1" applyAlignment="1">
      <alignment horizontal="center" vertical="center"/>
    </xf>
    <xf numFmtId="0" fontId="373" fillId="2" borderId="36" xfId="3" applyFont="1" applyFill="1" applyBorder="1" applyAlignment="1">
      <alignment horizontal="center" vertical="center"/>
    </xf>
    <xf numFmtId="167" fontId="281" fillId="3" borderId="28" xfId="2" applyNumberFormat="1" applyFont="1" applyFill="1" applyBorder="1" applyAlignment="1">
      <alignment horizontal="center" vertical="center"/>
    </xf>
    <xf numFmtId="167" fontId="281" fillId="3" borderId="33" xfId="2" applyNumberFormat="1" applyFont="1" applyFill="1" applyBorder="1" applyAlignment="1">
      <alignment horizontal="center" vertical="center"/>
    </xf>
    <xf numFmtId="0" fontId="19" fillId="0" borderId="103"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47" xfId="0" applyFont="1" applyBorder="1" applyAlignment="1">
      <alignment horizontal="center" vertical="center" wrapText="1"/>
    </xf>
    <xf numFmtId="0" fontId="19" fillId="0" borderId="88" xfId="0" applyFont="1" applyBorder="1" applyAlignment="1">
      <alignment horizontal="center" vertical="center" wrapText="1"/>
    </xf>
    <xf numFmtId="0" fontId="19" fillId="0" borderId="148" xfId="0" applyFont="1" applyBorder="1" applyAlignment="1">
      <alignment horizontal="center" vertical="center" wrapText="1"/>
    </xf>
    <xf numFmtId="0" fontId="52" fillId="2" borderId="103" xfId="2" applyFont="1" applyFill="1" applyBorder="1" applyAlignment="1">
      <alignment horizontal="center" vertical="center" wrapText="1"/>
    </xf>
    <xf numFmtId="0" fontId="360" fillId="2" borderId="103" xfId="2" applyNumberFormat="1" applyFont="1" applyFill="1" applyBorder="1" applyAlignment="1">
      <alignment horizontal="left" vertical="center" wrapText="1"/>
    </xf>
    <xf numFmtId="0" fontId="360" fillId="2" borderId="0" xfId="2" applyNumberFormat="1" applyFont="1" applyFill="1" applyBorder="1" applyAlignment="1">
      <alignment horizontal="left" vertical="center" wrapText="1"/>
    </xf>
    <xf numFmtId="0" fontId="360" fillId="2" borderId="11" xfId="2" applyNumberFormat="1" applyFont="1" applyFill="1" applyBorder="1" applyAlignment="1">
      <alignment horizontal="left" vertical="center" wrapText="1"/>
    </xf>
    <xf numFmtId="0" fontId="369" fillId="2" borderId="103" xfId="9" applyFont="1" applyFill="1" applyBorder="1" applyAlignment="1">
      <alignment horizontal="center" vertical="center" wrapText="1"/>
    </xf>
    <xf numFmtId="0" fontId="369" fillId="2" borderId="0" xfId="9" applyFont="1" applyFill="1" applyBorder="1" applyAlignment="1">
      <alignment horizontal="center" vertical="center" wrapText="1"/>
    </xf>
    <xf numFmtId="0" fontId="1" fillId="2" borderId="103"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11" xfId="0" applyFont="1" applyFill="1" applyBorder="1" applyAlignment="1">
      <alignment horizontal="center" vertical="center"/>
    </xf>
    <xf numFmtId="164" fontId="82" fillId="3" borderId="27" xfId="1" applyNumberFormat="1" applyFont="1" applyFill="1" applyBorder="1" applyAlignment="1">
      <alignment horizontal="center" vertical="center"/>
    </xf>
    <xf numFmtId="164" fontId="82" fillId="3" borderId="28" xfId="1" applyNumberFormat="1" applyFont="1" applyFill="1" applyBorder="1" applyAlignment="1">
      <alignment horizontal="center" vertical="center"/>
    </xf>
    <xf numFmtId="165" fontId="82" fillId="3" borderId="28" xfId="2" applyNumberFormat="1" applyFont="1" applyFill="1" applyBorder="1" applyAlignment="1">
      <alignment horizontal="center" vertical="center"/>
    </xf>
    <xf numFmtId="180" fontId="82" fillId="3" borderId="28" xfId="2" applyNumberFormat="1" applyFont="1" applyFill="1" applyBorder="1" applyAlignment="1">
      <alignment horizontal="center" vertical="center"/>
    </xf>
    <xf numFmtId="165" fontId="99" fillId="3" borderId="0" xfId="1" applyNumberFormat="1" applyFont="1" applyFill="1" applyBorder="1" applyAlignment="1" applyProtection="1">
      <alignment horizontal="center" vertical="center"/>
      <protection locked="0"/>
    </xf>
    <xf numFmtId="1" fontId="364" fillId="6" borderId="0" xfId="2" applyNumberFormat="1" applyFont="1" applyFill="1" applyBorder="1" applyAlignment="1">
      <alignment horizontal="center" vertical="center"/>
    </xf>
    <xf numFmtId="1" fontId="364" fillId="6" borderId="11" xfId="2" applyNumberFormat="1" applyFont="1" applyFill="1" applyBorder="1" applyAlignment="1">
      <alignment horizontal="center" vertical="center"/>
    </xf>
    <xf numFmtId="164" fontId="82" fillId="3" borderId="103" xfId="2" applyNumberFormat="1" applyFont="1" applyFill="1" applyBorder="1" applyAlignment="1">
      <alignment horizontal="center" vertical="center"/>
    </xf>
    <xf numFmtId="164" fontId="82" fillId="3" borderId="0" xfId="2" applyNumberFormat="1" applyFont="1" applyFill="1" applyBorder="1" applyAlignment="1">
      <alignment horizontal="center" vertical="center"/>
    </xf>
    <xf numFmtId="164" fontId="82" fillId="3" borderId="11" xfId="2" applyNumberFormat="1" applyFont="1" applyFill="1" applyBorder="1" applyAlignment="1">
      <alignment horizontal="center" vertical="center"/>
    </xf>
    <xf numFmtId="0" fontId="27" fillId="3" borderId="103" xfId="3" applyFont="1" applyFill="1" applyBorder="1" applyAlignment="1">
      <alignment horizontal="center" vertical="center"/>
    </xf>
    <xf numFmtId="0" fontId="27" fillId="3" borderId="0" xfId="3" applyFont="1" applyFill="1" applyBorder="1" applyAlignment="1">
      <alignment horizontal="center" vertical="center"/>
    </xf>
    <xf numFmtId="0" fontId="27" fillId="3" borderId="11" xfId="3" applyFont="1" applyFill="1" applyBorder="1" applyAlignment="1">
      <alignment horizontal="center" vertical="center"/>
    </xf>
    <xf numFmtId="0" fontId="63" fillId="6" borderId="103" xfId="2" applyFont="1" applyFill="1" applyBorder="1" applyAlignment="1">
      <alignment horizontal="center" vertical="center"/>
    </xf>
    <xf numFmtId="0" fontId="63" fillId="6" borderId="0" xfId="2" applyFont="1" applyFill="1" applyBorder="1" applyAlignment="1">
      <alignment horizontal="center" vertical="center"/>
    </xf>
    <xf numFmtId="176" fontId="63" fillId="6" borderId="0" xfId="1" applyNumberFormat="1" applyFont="1" applyFill="1" applyBorder="1" applyAlignment="1">
      <alignment horizontal="center" vertical="center"/>
    </xf>
    <xf numFmtId="0" fontId="3" fillId="3" borderId="0" xfId="2" applyFont="1" applyFill="1" applyBorder="1" applyAlignment="1">
      <alignment horizontal="center"/>
    </xf>
    <xf numFmtId="164" fontId="80" fillId="6" borderId="0" xfId="2" applyNumberFormat="1" applyFont="1" applyFill="1" applyBorder="1" applyAlignment="1">
      <alignment horizontal="center" vertical="center"/>
    </xf>
    <xf numFmtId="0" fontId="362" fillId="2" borderId="103" xfId="2" applyFont="1" applyFill="1" applyBorder="1" applyAlignment="1">
      <alignment horizontal="center" vertical="center" wrapText="1"/>
    </xf>
    <xf numFmtId="0" fontId="362" fillId="2" borderId="0" xfId="2" applyFont="1" applyFill="1" applyBorder="1" applyAlignment="1">
      <alignment horizontal="center" vertical="center" wrapText="1"/>
    </xf>
    <xf numFmtId="0" fontId="362" fillId="2" borderId="11" xfId="2" applyFont="1" applyFill="1" applyBorder="1" applyAlignment="1">
      <alignment horizontal="center" vertical="center" wrapText="1"/>
    </xf>
    <xf numFmtId="0" fontId="179" fillId="2" borderId="18" xfId="3" applyFont="1" applyFill="1" applyBorder="1" applyAlignment="1">
      <alignment horizontal="center" vertical="center"/>
    </xf>
    <xf numFmtId="0" fontId="179" fillId="2" borderId="19" xfId="3" applyFont="1" applyFill="1" applyBorder="1" applyAlignment="1">
      <alignment horizontal="center" vertical="center"/>
    </xf>
    <xf numFmtId="0" fontId="179" fillId="2" borderId="32" xfId="3" applyFont="1" applyFill="1" applyBorder="1" applyAlignment="1">
      <alignment horizontal="center" vertical="center"/>
    </xf>
    <xf numFmtId="0" fontId="179" fillId="2" borderId="103" xfId="3" applyFont="1" applyFill="1" applyBorder="1" applyAlignment="1">
      <alignment horizontal="center" vertical="center"/>
    </xf>
    <xf numFmtId="164" fontId="18" fillId="3" borderId="103" xfId="2" applyNumberFormat="1" applyFont="1" applyFill="1" applyBorder="1" applyAlignment="1">
      <alignment horizontal="center" vertical="center"/>
    </xf>
    <xf numFmtId="164" fontId="18" fillId="3" borderId="0" xfId="2" applyNumberFormat="1" applyFont="1" applyFill="1" applyBorder="1" applyAlignment="1">
      <alignment horizontal="center" vertical="center"/>
    </xf>
    <xf numFmtId="164" fontId="18" fillId="3" borderId="11" xfId="2" applyNumberFormat="1" applyFont="1" applyFill="1" applyBorder="1" applyAlignment="1">
      <alignment horizontal="center" vertical="center"/>
    </xf>
    <xf numFmtId="2" fontId="272" fillId="11" borderId="0" xfId="3" applyNumberFormat="1" applyFont="1" applyFill="1" applyBorder="1" applyAlignment="1" applyProtection="1">
      <alignment horizontal="center" vertical="center" wrapText="1"/>
      <protection locked="0"/>
    </xf>
    <xf numFmtId="2" fontId="272" fillId="11" borderId="11" xfId="3" applyNumberFormat="1" applyFont="1" applyFill="1" applyBorder="1" applyAlignment="1" applyProtection="1">
      <alignment horizontal="center" vertical="center" wrapText="1"/>
      <protection locked="0"/>
    </xf>
    <xf numFmtId="164" fontId="49" fillId="2" borderId="103" xfId="1" applyNumberFormat="1" applyFont="1" applyFill="1" applyBorder="1" applyAlignment="1">
      <alignment horizontal="center" vertical="top"/>
    </xf>
    <xf numFmtId="164" fontId="49" fillId="2" borderId="0" xfId="1" applyNumberFormat="1" applyFont="1" applyFill="1" applyBorder="1" applyAlignment="1">
      <alignment horizontal="center" vertical="top"/>
    </xf>
    <xf numFmtId="165" fontId="49" fillId="2" borderId="0" xfId="2" applyNumberFormat="1" applyFont="1" applyFill="1" applyBorder="1" applyAlignment="1">
      <alignment horizontal="center" vertical="top"/>
    </xf>
    <xf numFmtId="167" fontId="343" fillId="2" borderId="0" xfId="2" applyNumberFormat="1" applyFont="1" applyFill="1" applyBorder="1" applyAlignment="1">
      <alignment horizontal="center" vertical="top"/>
    </xf>
    <xf numFmtId="180" fontId="100" fillId="2" borderId="0" xfId="2" applyNumberFormat="1" applyFont="1" applyFill="1" applyBorder="1" applyAlignment="1">
      <alignment horizontal="center" vertical="top"/>
    </xf>
    <xf numFmtId="167" fontId="338" fillId="2" borderId="0" xfId="2" applyNumberFormat="1" applyFont="1" applyFill="1" applyBorder="1" applyAlignment="1">
      <alignment horizontal="center" vertical="top"/>
    </xf>
    <xf numFmtId="167" fontId="338" fillId="2" borderId="11" xfId="2" applyNumberFormat="1" applyFont="1" applyFill="1" applyBorder="1" applyAlignment="1">
      <alignment horizontal="center" vertical="top"/>
    </xf>
    <xf numFmtId="2" fontId="52" fillId="11" borderId="103" xfId="3" applyNumberFormat="1" applyFont="1" applyFill="1" applyBorder="1" applyAlignment="1" applyProtection="1">
      <alignment horizontal="center" vertical="center" wrapText="1"/>
      <protection locked="0"/>
    </xf>
    <xf numFmtId="2" fontId="52" fillId="11" borderId="0" xfId="3" applyNumberFormat="1" applyFont="1" applyFill="1" applyBorder="1" applyAlignment="1" applyProtection="1">
      <alignment horizontal="center" vertical="center" wrapText="1"/>
      <protection locked="0"/>
    </xf>
    <xf numFmtId="2" fontId="18" fillId="11" borderId="0" xfId="3" applyNumberFormat="1" applyFont="1" applyFill="1" applyBorder="1" applyAlignment="1" applyProtection="1">
      <alignment horizontal="center" vertical="center" wrapText="1"/>
      <protection locked="0"/>
    </xf>
    <xf numFmtId="1" fontId="49" fillId="5" borderId="11" xfId="2" applyNumberFormat="1" applyFont="1" applyFill="1" applyBorder="1" applyAlignment="1">
      <alignment horizontal="center" vertical="center"/>
    </xf>
    <xf numFmtId="0" fontId="90" fillId="3" borderId="103" xfId="2" applyFont="1" applyFill="1" applyBorder="1" applyAlignment="1">
      <alignment horizontal="center"/>
    </xf>
    <xf numFmtId="0" fontId="90" fillId="3" borderId="0" xfId="2" applyFont="1" applyFill="1" applyBorder="1" applyAlignment="1">
      <alignment horizontal="center"/>
    </xf>
    <xf numFmtId="164" fontId="268" fillId="31" borderId="0" xfId="2" applyNumberFormat="1" applyFont="1" applyFill="1" applyBorder="1" applyAlignment="1">
      <alignment horizontal="center" vertical="center"/>
    </xf>
    <xf numFmtId="164" fontId="90" fillId="3" borderId="0" xfId="2" applyNumberFormat="1" applyFont="1" applyFill="1" applyBorder="1" applyAlignment="1">
      <alignment horizontal="center" vertical="center"/>
    </xf>
    <xf numFmtId="167" fontId="90" fillId="3" borderId="0" xfId="2" applyNumberFormat="1" applyFont="1" applyFill="1" applyBorder="1" applyAlignment="1">
      <alignment horizontal="center" vertical="center"/>
    </xf>
    <xf numFmtId="167" fontId="90" fillId="3" borderId="11" xfId="2" applyNumberFormat="1" applyFont="1" applyFill="1" applyBorder="1" applyAlignment="1">
      <alignment horizontal="center" vertical="center"/>
    </xf>
    <xf numFmtId="0" fontId="54" fillId="2" borderId="0" xfId="1" applyFont="1" applyFill="1" applyBorder="1" applyAlignment="1">
      <alignment horizontal="center" vertical="center" wrapText="1"/>
    </xf>
    <xf numFmtId="2" fontId="278" fillId="11" borderId="0" xfId="3" applyNumberFormat="1" applyFont="1" applyFill="1" applyBorder="1" applyAlignment="1" applyProtection="1">
      <alignment horizontal="center" vertical="center" wrapText="1"/>
      <protection locked="0"/>
    </xf>
    <xf numFmtId="0" fontId="52" fillId="2" borderId="0" xfId="1" applyNumberFormat="1" applyFont="1" applyFill="1" applyBorder="1" applyAlignment="1">
      <alignment horizontal="center" vertical="center" wrapText="1"/>
    </xf>
    <xf numFmtId="0" fontId="52" fillId="2" borderId="11" xfId="1" applyNumberFormat="1" applyFont="1" applyFill="1" applyBorder="1" applyAlignment="1">
      <alignment horizontal="center" vertical="center" wrapText="1"/>
    </xf>
    <xf numFmtId="0" fontId="179" fillId="6" borderId="103" xfId="2" applyFont="1" applyFill="1" applyBorder="1" applyAlignment="1">
      <alignment horizontal="center" vertical="center"/>
    </xf>
    <xf numFmtId="176" fontId="179" fillId="6" borderId="0" xfId="2" applyNumberFormat="1" applyFont="1" applyFill="1" applyBorder="1" applyAlignment="1">
      <alignment horizontal="center" vertical="center"/>
    </xf>
    <xf numFmtId="164" fontId="49" fillId="51" borderId="0" xfId="2" applyNumberFormat="1" applyFont="1" applyFill="1" applyBorder="1" applyAlignment="1">
      <alignment horizontal="center" vertical="center"/>
    </xf>
    <xf numFmtId="164" fontId="237" fillId="6" borderId="0" xfId="2" applyNumberFormat="1" applyFont="1" applyFill="1" applyBorder="1" applyAlignment="1">
      <alignment horizontal="center" vertical="center"/>
    </xf>
    <xf numFmtId="0" fontId="356" fillId="4" borderId="103" xfId="2" applyFont="1" applyFill="1" applyBorder="1" applyAlignment="1">
      <alignment horizontal="center" vertical="center" wrapText="1"/>
    </xf>
    <xf numFmtId="0" fontId="323" fillId="2" borderId="103" xfId="2" applyFont="1" applyFill="1" applyBorder="1" applyAlignment="1">
      <alignment horizontal="center" vertical="center"/>
    </xf>
    <xf numFmtId="0" fontId="323" fillId="2" borderId="0" xfId="2" applyFont="1" applyFill="1" applyBorder="1" applyAlignment="1">
      <alignment horizontal="center" vertical="center"/>
    </xf>
    <xf numFmtId="0" fontId="323" fillId="2" borderId="11" xfId="2" applyFont="1" applyFill="1" applyBorder="1" applyAlignment="1">
      <alignment horizontal="center" vertical="center"/>
    </xf>
    <xf numFmtId="0" fontId="85" fillId="2" borderId="103" xfId="2" applyFont="1" applyFill="1" applyBorder="1" applyAlignment="1">
      <alignment horizontal="center"/>
    </xf>
    <xf numFmtId="0" fontId="85" fillId="2" borderId="0" xfId="2" applyFont="1" applyFill="1" applyBorder="1" applyAlignment="1">
      <alignment horizontal="center"/>
    </xf>
    <xf numFmtId="0" fontId="85" fillId="2" borderId="11" xfId="2" applyFont="1" applyFill="1" applyBorder="1" applyAlignment="1">
      <alignment horizontal="center"/>
    </xf>
    <xf numFmtId="0" fontId="361" fillId="2" borderId="0" xfId="3" applyFont="1" applyFill="1" applyBorder="1" applyAlignment="1">
      <alignment horizontal="center" vertical="center"/>
    </xf>
    <xf numFmtId="0" fontId="304" fillId="2" borderId="103" xfId="1" applyFont="1" applyFill="1" applyBorder="1" applyAlignment="1">
      <alignment horizontal="center" vertical="center" wrapText="1"/>
    </xf>
    <xf numFmtId="0" fontId="304" fillId="2" borderId="0" xfId="1" applyFont="1" applyFill="1" applyBorder="1" applyAlignment="1">
      <alignment horizontal="center" vertical="center" wrapText="1"/>
    </xf>
    <xf numFmtId="0" fontId="222" fillId="2" borderId="103" xfId="2" applyFont="1" applyFill="1" applyBorder="1" applyAlignment="1">
      <alignment horizontal="center" vertical="center"/>
    </xf>
    <xf numFmtId="0" fontId="222" fillId="2" borderId="0" xfId="2" applyFont="1" applyFill="1" applyBorder="1" applyAlignment="1">
      <alignment horizontal="center" vertical="center"/>
    </xf>
    <xf numFmtId="0" fontId="68" fillId="2" borderId="103" xfId="3" applyFont="1" applyFill="1" applyBorder="1" applyAlignment="1">
      <alignment horizontal="center" vertical="center"/>
    </xf>
    <xf numFmtId="0" fontId="18" fillId="2" borderId="0" xfId="2" applyFont="1" applyFill="1" applyBorder="1" applyAlignment="1">
      <alignment horizontal="left" vertical="center" wrapText="1"/>
    </xf>
    <xf numFmtId="0" fontId="18" fillId="2" borderId="11" xfId="2" applyFont="1" applyFill="1" applyBorder="1" applyAlignment="1">
      <alignment horizontal="left" vertical="center" wrapText="1"/>
    </xf>
    <xf numFmtId="0" fontId="360" fillId="2" borderId="103" xfId="2" applyNumberFormat="1" applyFont="1" applyFill="1" applyBorder="1" applyAlignment="1">
      <alignment horizontal="left" vertical="center"/>
    </xf>
    <xf numFmtId="0" fontId="360" fillId="2" borderId="0" xfId="2" applyNumberFormat="1" applyFont="1" applyFill="1" applyBorder="1" applyAlignment="1">
      <alignment horizontal="left" vertical="center"/>
    </xf>
    <xf numFmtId="0" fontId="360" fillId="2" borderId="11" xfId="2" applyNumberFormat="1" applyFont="1" applyFill="1" applyBorder="1" applyAlignment="1">
      <alignment horizontal="left" vertical="center"/>
    </xf>
    <xf numFmtId="0" fontId="349" fillId="2" borderId="103" xfId="9" applyFont="1" applyFill="1" applyBorder="1" applyAlignment="1">
      <alignment horizontal="center" vertical="center" wrapText="1"/>
    </xf>
    <xf numFmtId="0" fontId="358" fillId="46" borderId="103" xfId="2" applyFont="1" applyFill="1" applyBorder="1" applyAlignment="1">
      <alignment horizontal="center" vertical="center"/>
    </xf>
    <xf numFmtId="0" fontId="358" fillId="46" borderId="0" xfId="2" applyFont="1" applyFill="1" applyBorder="1" applyAlignment="1">
      <alignment horizontal="center" vertical="center"/>
    </xf>
    <xf numFmtId="0" fontId="358" fillId="46" borderId="11" xfId="2" applyFont="1" applyFill="1" applyBorder="1" applyAlignment="1">
      <alignment horizontal="center" vertical="center"/>
    </xf>
    <xf numFmtId="0" fontId="68" fillId="44" borderId="103" xfId="3" applyFont="1" applyFill="1" applyBorder="1" applyAlignment="1">
      <alignment horizontal="center" vertical="center"/>
    </xf>
    <xf numFmtId="0" fontId="80" fillId="44" borderId="0" xfId="2" applyFont="1" applyFill="1" applyBorder="1" applyAlignment="1">
      <alignment horizontal="center" vertical="center"/>
    </xf>
    <xf numFmtId="176" fontId="80" fillId="44" borderId="0" xfId="2" applyNumberFormat="1" applyFont="1" applyFill="1" applyBorder="1" applyAlignment="1">
      <alignment horizontal="center" vertical="center"/>
    </xf>
    <xf numFmtId="1" fontId="80" fillId="44" borderId="0" xfId="2" applyNumberFormat="1" applyFont="1" applyFill="1" applyBorder="1" applyAlignment="1">
      <alignment horizontal="center" vertical="center"/>
    </xf>
    <xf numFmtId="167" fontId="343" fillId="44" borderId="0" xfId="2" applyNumberFormat="1" applyFont="1" applyFill="1" applyBorder="1" applyAlignment="1">
      <alignment horizontal="center" vertical="center"/>
    </xf>
    <xf numFmtId="167" fontId="343" fillId="44" borderId="11" xfId="2" applyNumberFormat="1" applyFont="1" applyFill="1" applyBorder="1" applyAlignment="1">
      <alignment horizontal="center" vertical="center"/>
    </xf>
    <xf numFmtId="1" fontId="49" fillId="44" borderId="0" xfId="2" applyNumberFormat="1" applyFont="1" applyFill="1" applyBorder="1" applyAlignment="1">
      <alignment horizontal="center" vertical="center"/>
    </xf>
    <xf numFmtId="167" fontId="338" fillId="2" borderId="0" xfId="2" applyNumberFormat="1" applyFont="1" applyFill="1" applyBorder="1" applyAlignment="1">
      <alignment horizontal="center" vertical="center"/>
    </xf>
    <xf numFmtId="167" fontId="338" fillId="2" borderId="11" xfId="2" applyNumberFormat="1" applyFont="1" applyFill="1" applyBorder="1" applyAlignment="1">
      <alignment horizontal="center" vertical="center"/>
    </xf>
    <xf numFmtId="0" fontId="357" fillId="2" borderId="103" xfId="2" applyFont="1" applyFill="1" applyBorder="1" applyAlignment="1">
      <alignment horizontal="center" vertical="center" wrapText="1"/>
    </xf>
    <xf numFmtId="0" fontId="357" fillId="2" borderId="0" xfId="2" applyFont="1" applyFill="1" applyBorder="1" applyAlignment="1">
      <alignment horizontal="center" vertical="center" wrapText="1"/>
    </xf>
    <xf numFmtId="0" fontId="357" fillId="2" borderId="11" xfId="2" applyFont="1" applyFill="1" applyBorder="1" applyAlignment="1">
      <alignment horizontal="center" vertical="center" wrapText="1"/>
    </xf>
    <xf numFmtId="167" fontId="355" fillId="3" borderId="0" xfId="1" applyNumberFormat="1" applyFont="1" applyFill="1" applyBorder="1" applyAlignment="1">
      <alignment horizontal="center" vertical="center"/>
    </xf>
    <xf numFmtId="0" fontId="36" fillId="5" borderId="11" xfId="2" applyFont="1" applyFill="1" applyBorder="1" applyAlignment="1">
      <alignment horizontal="center" vertical="center" textRotation="90"/>
    </xf>
    <xf numFmtId="0" fontId="234" fillId="2" borderId="103" xfId="1" applyFont="1" applyFill="1" applyBorder="1" applyAlignment="1">
      <alignment horizontal="center" vertical="center" wrapText="1"/>
    </xf>
    <xf numFmtId="2" fontId="236" fillId="11" borderId="11" xfId="3" applyNumberFormat="1" applyFont="1" applyFill="1" applyBorder="1" applyAlignment="1" applyProtection="1">
      <alignment horizontal="center" vertical="center" wrapText="1"/>
      <protection locked="0"/>
    </xf>
    <xf numFmtId="0" fontId="26" fillId="6" borderId="103" xfId="3" applyFont="1" applyFill="1" applyBorder="1" applyAlignment="1">
      <alignment horizontal="center" vertical="center"/>
    </xf>
    <xf numFmtId="1" fontId="49" fillId="33" borderId="0" xfId="2" applyNumberFormat="1" applyFont="1" applyFill="1" applyBorder="1" applyAlignment="1">
      <alignment horizontal="center" vertical="center"/>
    </xf>
    <xf numFmtId="180" fontId="100" fillId="2" borderId="11" xfId="2" applyNumberFormat="1" applyFont="1" applyFill="1" applyBorder="1" applyAlignment="1">
      <alignment horizontal="center" vertical="center"/>
    </xf>
    <xf numFmtId="0" fontId="353" fillId="2" borderId="103" xfId="3" applyFont="1" applyFill="1" applyBorder="1" applyAlignment="1">
      <alignment horizontal="center" vertical="center"/>
    </xf>
    <xf numFmtId="0" fontId="354" fillId="52" borderId="0" xfId="2" applyFont="1" applyFill="1" applyBorder="1" applyAlignment="1">
      <alignment horizontal="center" vertical="center"/>
    </xf>
    <xf numFmtId="176" fontId="354" fillId="52" borderId="0" xfId="2" applyNumberFormat="1" applyFont="1" applyFill="1" applyBorder="1" applyAlignment="1">
      <alignment horizontal="center" vertical="center"/>
    </xf>
    <xf numFmtId="167" fontId="73" fillId="6" borderId="0" xfId="1" applyNumberFormat="1" applyFont="1" applyFill="1" applyBorder="1" applyAlignment="1">
      <alignment horizontal="center" vertical="center"/>
    </xf>
    <xf numFmtId="0" fontId="48" fillId="33" borderId="0" xfId="2" applyFont="1" applyFill="1" applyBorder="1" applyAlignment="1">
      <alignment horizontal="center" vertical="center" wrapText="1"/>
    </xf>
    <xf numFmtId="0" fontId="27" fillId="2" borderId="103" xfId="3" applyFont="1" applyFill="1" applyBorder="1" applyAlignment="1">
      <alignment horizontal="center" vertical="center"/>
    </xf>
    <xf numFmtId="0" fontId="351" fillId="0" borderId="103" xfId="2" applyFont="1" applyBorder="1" applyAlignment="1">
      <alignment horizontal="center" vertical="center"/>
    </xf>
    <xf numFmtId="0" fontId="351" fillId="0" borderId="0" xfId="2" applyFont="1" applyBorder="1" applyAlignment="1">
      <alignment horizontal="center" vertical="center"/>
    </xf>
    <xf numFmtId="0" fontId="350" fillId="2" borderId="103" xfId="3" applyFont="1" applyFill="1" applyBorder="1" applyAlignment="1">
      <alignment horizontal="center" vertical="center"/>
    </xf>
    <xf numFmtId="0" fontId="18" fillId="2" borderId="28" xfId="2" applyFont="1" applyFill="1" applyBorder="1" applyAlignment="1">
      <alignment horizontal="center" vertical="center" wrapText="1"/>
    </xf>
    <xf numFmtId="0" fontId="18" fillId="2" borderId="33" xfId="2" applyFont="1" applyFill="1" applyBorder="1" applyAlignment="1">
      <alignment horizontal="center" vertical="center" wrapText="1"/>
    </xf>
    <xf numFmtId="0" fontId="19" fillId="2" borderId="32" xfId="0" applyFont="1" applyFill="1" applyBorder="1" applyAlignment="1">
      <alignment horizontal="center" wrapText="1"/>
    </xf>
    <xf numFmtId="0" fontId="0" fillId="2" borderId="103" xfId="0" applyFont="1" applyFill="1" applyBorder="1" applyAlignment="1">
      <alignment horizontal="center" vertical="center" wrapText="1"/>
    </xf>
    <xf numFmtId="0" fontId="259" fillId="4" borderId="8" xfId="1" applyNumberFormat="1" applyFont="1" applyFill="1" applyBorder="1" applyAlignment="1">
      <alignment horizontal="center" vertical="center"/>
    </xf>
    <xf numFmtId="0" fontId="259" fillId="4" borderId="9" xfId="1" applyNumberFormat="1" applyFont="1" applyFill="1" applyBorder="1" applyAlignment="1">
      <alignment horizontal="center" vertical="center"/>
    </xf>
    <xf numFmtId="0" fontId="259" fillId="4" borderId="10" xfId="1" applyNumberFormat="1" applyFont="1" applyFill="1" applyBorder="1" applyAlignment="1">
      <alignment horizontal="center" vertical="center"/>
    </xf>
    <xf numFmtId="181" fontId="237" fillId="6" borderId="0" xfId="2" applyNumberFormat="1" applyFont="1" applyFill="1" applyBorder="1" applyAlignment="1">
      <alignment horizontal="center" vertical="center"/>
    </xf>
    <xf numFmtId="164" fontId="301" fillId="33" borderId="0" xfId="1" applyNumberFormat="1" applyFont="1" applyFill="1" applyBorder="1" applyAlignment="1">
      <alignment horizontal="center" vertical="center"/>
    </xf>
    <xf numFmtId="0" fontId="350" fillId="52" borderId="103" xfId="3" applyFont="1" applyFill="1" applyBorder="1" applyAlignment="1">
      <alignment horizontal="center" vertical="center"/>
    </xf>
    <xf numFmtId="0" fontId="48" fillId="52" borderId="0" xfId="2" applyFont="1" applyFill="1" applyBorder="1" applyAlignment="1">
      <alignment horizontal="center" vertical="center"/>
    </xf>
    <xf numFmtId="181" fontId="48" fillId="52" borderId="0" xfId="2" applyNumberFormat="1" applyFont="1" applyFill="1" applyBorder="1" applyAlignment="1">
      <alignment horizontal="center" vertical="center"/>
    </xf>
    <xf numFmtId="164" fontId="73" fillId="6" borderId="0" xfId="1" applyNumberFormat="1" applyFont="1" applyFill="1" applyBorder="1" applyAlignment="1">
      <alignment horizontal="center" vertical="center"/>
    </xf>
    <xf numFmtId="0" fontId="326" fillId="6" borderId="103" xfId="3" applyFont="1" applyFill="1" applyBorder="1" applyAlignment="1">
      <alignment horizontal="center" vertical="center"/>
    </xf>
    <xf numFmtId="0" fontId="52" fillId="3" borderId="0" xfId="1" applyFont="1" applyFill="1" applyBorder="1" applyAlignment="1">
      <alignment horizontal="right" vertical="center"/>
    </xf>
    <xf numFmtId="3" fontId="72" fillId="6" borderId="0" xfId="1" applyNumberFormat="1" applyFont="1" applyFill="1" applyBorder="1" applyAlignment="1">
      <alignment horizontal="center" vertical="center"/>
    </xf>
    <xf numFmtId="164" fontId="48" fillId="3" borderId="0" xfId="1" applyNumberFormat="1" applyFont="1" applyFill="1" applyBorder="1" applyAlignment="1">
      <alignment horizontal="center" vertical="center"/>
    </xf>
    <xf numFmtId="0" fontId="52" fillId="3" borderId="11" xfId="1" applyFont="1" applyFill="1" applyBorder="1" applyAlignment="1">
      <alignment horizontal="center" vertical="center"/>
    </xf>
    <xf numFmtId="0" fontId="259" fillId="4" borderId="8" xfId="1" applyNumberFormat="1" applyFont="1" applyFill="1" applyBorder="1" applyAlignment="1">
      <alignment horizontal="center" vertical="center" wrapText="1"/>
    </xf>
    <xf numFmtId="0" fontId="259" fillId="4" borderId="9" xfId="1" applyNumberFormat="1" applyFont="1" applyFill="1" applyBorder="1" applyAlignment="1">
      <alignment horizontal="center" vertical="center" wrapText="1"/>
    </xf>
    <xf numFmtId="0" fontId="259" fillId="4" borderId="10" xfId="1" applyNumberFormat="1" applyFont="1" applyFill="1" applyBorder="1" applyAlignment="1">
      <alignment horizontal="center" vertical="center" wrapText="1"/>
    </xf>
    <xf numFmtId="0" fontId="259" fillId="4" borderId="103" xfId="1" applyNumberFormat="1" applyFont="1" applyFill="1" applyBorder="1" applyAlignment="1">
      <alignment horizontal="center" vertical="center" wrapText="1"/>
    </xf>
    <xf numFmtId="0" fontId="259" fillId="4" borderId="0" xfId="1" applyNumberFormat="1" applyFont="1" applyFill="1" applyBorder="1" applyAlignment="1">
      <alignment horizontal="center" vertical="center" wrapText="1"/>
    </xf>
    <xf numFmtId="0" fontId="259" fillId="4" borderId="11" xfId="1" applyNumberFormat="1" applyFont="1" applyFill="1" applyBorder="1" applyAlignment="1">
      <alignment horizontal="center" vertical="center" wrapText="1"/>
    </xf>
    <xf numFmtId="176" fontId="49" fillId="44" borderId="0" xfId="2" applyNumberFormat="1" applyFont="1" applyFill="1" applyBorder="1" applyAlignment="1">
      <alignment horizontal="center" vertical="center"/>
    </xf>
    <xf numFmtId="0" fontId="259" fillId="4" borderId="8" xfId="3" applyFont="1" applyFill="1" applyBorder="1" applyAlignment="1" applyProtection="1">
      <alignment horizontal="center" vertical="center"/>
      <protection hidden="1"/>
    </xf>
    <xf numFmtId="0" fontId="259" fillId="4" borderId="9" xfId="3" applyFont="1" applyFill="1" applyBorder="1" applyAlignment="1" applyProtection="1">
      <alignment horizontal="center" vertical="center"/>
      <protection hidden="1"/>
    </xf>
    <xf numFmtId="0" fontId="259" fillId="4" borderId="10" xfId="3" applyFont="1" applyFill="1" applyBorder="1" applyAlignment="1" applyProtection="1">
      <alignment horizontal="center" vertical="center"/>
      <protection hidden="1"/>
    </xf>
    <xf numFmtId="0" fontId="49" fillId="3" borderId="103" xfId="1" applyFont="1" applyFill="1" applyBorder="1" applyAlignment="1">
      <alignment horizontal="center" vertical="center" wrapText="1"/>
    </xf>
    <xf numFmtId="164" fontId="72" fillId="6" borderId="0" xfId="1" applyNumberFormat="1" applyFont="1" applyFill="1" applyBorder="1" applyAlignment="1">
      <alignment horizontal="center" vertical="center"/>
    </xf>
    <xf numFmtId="165" fontId="52" fillId="3" borderId="0" xfId="1" applyNumberFormat="1" applyFont="1" applyFill="1" applyBorder="1" applyAlignment="1">
      <alignment horizontal="right" vertical="center"/>
    </xf>
    <xf numFmtId="3" fontId="48" fillId="3" borderId="0" xfId="1" applyNumberFormat="1" applyFont="1" applyFill="1" applyBorder="1" applyAlignment="1">
      <alignment horizontal="center" vertical="center"/>
    </xf>
    <xf numFmtId="0" fontId="337" fillId="4" borderId="0" xfId="2" applyFont="1" applyFill="1" applyBorder="1" applyAlignment="1">
      <alignment horizontal="center" vertical="center"/>
    </xf>
    <xf numFmtId="0" fontId="234" fillId="2" borderId="0" xfId="1" applyNumberFormat="1" applyFont="1" applyFill="1" applyBorder="1" applyAlignment="1">
      <alignment horizontal="center" vertical="center" wrapText="1"/>
    </xf>
    <xf numFmtId="0" fontId="82" fillId="0" borderId="0" xfId="2" applyFont="1" applyBorder="1" applyAlignment="1">
      <alignment horizontal="center" vertical="center" wrapText="1"/>
    </xf>
    <xf numFmtId="0" fontId="236" fillId="2" borderId="0" xfId="1" applyNumberFormat="1" applyFont="1" applyFill="1" applyBorder="1" applyAlignment="1">
      <alignment horizontal="center" vertical="center" wrapText="1"/>
    </xf>
    <xf numFmtId="1" fontId="237" fillId="6" borderId="0" xfId="2" applyNumberFormat="1" applyFont="1" applyFill="1" applyBorder="1" applyAlignment="1">
      <alignment horizontal="center" vertical="center"/>
    </xf>
    <xf numFmtId="2" fontId="259" fillId="45" borderId="0" xfId="3" applyNumberFormat="1" applyFont="1" applyFill="1" applyBorder="1" applyAlignment="1" applyProtection="1">
      <alignment horizontal="center" vertical="center"/>
      <protection locked="0"/>
    </xf>
    <xf numFmtId="0" fontId="246" fillId="4" borderId="0" xfId="1" applyNumberFormat="1" applyFont="1" applyFill="1" applyBorder="1" applyAlignment="1">
      <alignment horizontal="center" vertical="center"/>
    </xf>
    <xf numFmtId="0" fontId="246" fillId="4" borderId="0" xfId="1" applyNumberFormat="1" applyFont="1" applyFill="1" applyBorder="1" applyAlignment="1">
      <alignment horizontal="center" vertical="center" wrapText="1"/>
    </xf>
    <xf numFmtId="0" fontId="49" fillId="3" borderId="0" xfId="1" applyFont="1" applyFill="1" applyBorder="1" applyAlignment="1">
      <alignment horizontal="center" vertical="center" wrapText="1"/>
    </xf>
    <xf numFmtId="0" fontId="52" fillId="3" borderId="0" xfId="1" applyFont="1" applyFill="1" applyBorder="1" applyAlignment="1">
      <alignment horizontal="center" vertical="center"/>
    </xf>
    <xf numFmtId="167" fontId="88" fillId="39" borderId="0" xfId="2" applyNumberFormat="1" applyFont="1" applyFill="1" applyBorder="1" applyAlignment="1">
      <alignment horizontal="center" vertical="center"/>
    </xf>
    <xf numFmtId="167" fontId="88" fillId="39" borderId="11" xfId="2" applyNumberFormat="1" applyFont="1" applyFill="1" applyBorder="1" applyAlignment="1">
      <alignment horizontal="center" vertical="center"/>
    </xf>
    <xf numFmtId="0" fontId="19" fillId="35" borderId="103" xfId="0" applyFont="1" applyFill="1" applyBorder="1" applyAlignment="1">
      <alignment horizontal="center" vertical="center" wrapText="1"/>
    </xf>
    <xf numFmtId="0" fontId="19" fillId="35" borderId="0" xfId="0" applyFont="1" applyFill="1" applyBorder="1" applyAlignment="1">
      <alignment horizontal="center" vertical="center" wrapText="1"/>
    </xf>
    <xf numFmtId="0" fontId="19" fillId="35" borderId="11" xfId="0" applyFont="1" applyFill="1" applyBorder="1" applyAlignment="1">
      <alignment horizontal="center" vertical="center" wrapText="1"/>
    </xf>
    <xf numFmtId="0" fontId="0" fillId="35" borderId="20" xfId="0" applyFill="1" applyBorder="1" applyAlignment="1">
      <alignment horizontal="center"/>
    </xf>
    <xf numFmtId="0" fontId="0" fillId="35" borderId="21" xfId="0" applyFill="1" applyBorder="1" applyAlignment="1">
      <alignment horizontal="center"/>
    </xf>
    <xf numFmtId="0" fontId="0" fillId="35" borderId="22" xfId="0" applyFill="1" applyBorder="1" applyAlignment="1">
      <alignment horizontal="center"/>
    </xf>
    <xf numFmtId="0" fontId="259" fillId="4" borderId="0" xfId="3" applyFont="1" applyFill="1" applyBorder="1" applyAlignment="1" applyProtection="1">
      <alignment horizontal="center" vertical="center"/>
      <protection hidden="1"/>
    </xf>
    <xf numFmtId="164" fontId="99" fillId="39" borderId="27" xfId="1" applyNumberFormat="1" applyFont="1" applyFill="1" applyBorder="1" applyAlignment="1">
      <alignment horizontal="center" vertical="center"/>
    </xf>
    <xf numFmtId="164" fontId="99" fillId="39" borderId="28" xfId="1" applyNumberFormat="1" applyFont="1" applyFill="1" applyBorder="1" applyAlignment="1">
      <alignment horizontal="center" vertical="center"/>
    </xf>
    <xf numFmtId="165" fontId="99" fillId="39" borderId="0" xfId="2" applyNumberFormat="1" applyFont="1" applyFill="1" applyBorder="1" applyAlignment="1">
      <alignment horizontal="center" vertical="center"/>
    </xf>
    <xf numFmtId="180" fontId="99" fillId="39" borderId="0" xfId="2" applyNumberFormat="1" applyFont="1" applyFill="1" applyBorder="1" applyAlignment="1">
      <alignment horizontal="center" vertical="center"/>
    </xf>
    <xf numFmtId="165" fontId="99" fillId="39" borderId="0" xfId="1" applyNumberFormat="1" applyFont="1" applyFill="1" applyBorder="1" applyAlignment="1" applyProtection="1">
      <alignment horizontal="center" vertical="center"/>
      <protection locked="0"/>
    </xf>
    <xf numFmtId="1" fontId="336" fillId="38" borderId="0" xfId="2" applyNumberFormat="1" applyFont="1" applyFill="1" applyBorder="1" applyAlignment="1">
      <alignment horizontal="center" vertical="center"/>
    </xf>
    <xf numFmtId="1" fontId="336" fillId="38" borderId="11" xfId="2" applyNumberFormat="1" applyFont="1" applyFill="1" applyBorder="1" applyAlignment="1">
      <alignment horizontal="center" vertical="center"/>
    </xf>
    <xf numFmtId="164" fontId="99" fillId="63" borderId="103" xfId="2" applyNumberFormat="1" applyFont="1" applyFill="1" applyBorder="1" applyAlignment="1">
      <alignment horizontal="center" vertical="center"/>
    </xf>
    <xf numFmtId="164" fontId="99" fillId="63" borderId="0" xfId="2" applyNumberFormat="1" applyFont="1" applyFill="1" applyBorder="1" applyAlignment="1">
      <alignment horizontal="center" vertical="center"/>
    </xf>
    <xf numFmtId="164" fontId="99" fillId="63" borderId="11" xfId="2" applyNumberFormat="1" applyFont="1" applyFill="1" applyBorder="1" applyAlignment="1">
      <alignment horizontal="center" vertical="center"/>
    </xf>
    <xf numFmtId="0" fontId="27" fillId="63" borderId="103" xfId="3" applyFont="1" applyFill="1" applyBorder="1" applyAlignment="1">
      <alignment horizontal="center" vertical="center"/>
    </xf>
    <xf numFmtId="0" fontId="27" fillId="63" borderId="0" xfId="3" applyFont="1" applyFill="1" applyBorder="1" applyAlignment="1">
      <alignment horizontal="center" vertical="center"/>
    </xf>
    <xf numFmtId="0" fontId="27" fillId="63" borderId="11" xfId="3" applyFont="1" applyFill="1" applyBorder="1" applyAlignment="1">
      <alignment horizontal="center" vertical="center"/>
    </xf>
    <xf numFmtId="0" fontId="286" fillId="38" borderId="103" xfId="2" applyFont="1" applyFill="1" applyBorder="1" applyAlignment="1">
      <alignment horizontal="center" vertical="center"/>
    </xf>
    <xf numFmtId="0" fontId="286" fillId="38" borderId="0" xfId="2" applyFont="1" applyFill="1" applyBorder="1" applyAlignment="1">
      <alignment horizontal="center" vertical="center"/>
    </xf>
    <xf numFmtId="176" fontId="286" fillId="38" borderId="0" xfId="1" applyNumberFormat="1" applyFont="1" applyFill="1" applyBorder="1" applyAlignment="1">
      <alignment horizontal="center" vertical="center"/>
    </xf>
    <xf numFmtId="0" fontId="3" fillId="39" borderId="0" xfId="2" applyFont="1" applyFill="1" applyBorder="1" applyAlignment="1">
      <alignment horizontal="center"/>
    </xf>
    <xf numFmtId="164" fontId="307" fillId="38" borderId="0" xfId="2" applyNumberFormat="1" applyFont="1" applyFill="1" applyBorder="1" applyAlignment="1">
      <alignment horizontal="center" vertical="center"/>
    </xf>
    <xf numFmtId="167" fontId="90" fillId="40" borderId="0" xfId="2" applyNumberFormat="1" applyFont="1" applyFill="1" applyBorder="1" applyAlignment="1">
      <alignment horizontal="center" vertical="center"/>
    </xf>
    <xf numFmtId="167" fontId="90" fillId="40" borderId="11" xfId="2" applyNumberFormat="1" applyFont="1" applyFill="1" applyBorder="1" applyAlignment="1">
      <alignment horizontal="center" vertical="center"/>
    </xf>
    <xf numFmtId="0" fontId="85" fillId="40" borderId="103" xfId="2" applyFont="1" applyFill="1" applyBorder="1" applyAlignment="1">
      <alignment horizontal="center"/>
    </xf>
    <xf numFmtId="0" fontId="85" fillId="40" borderId="0" xfId="2" applyFont="1" applyFill="1" applyBorder="1" applyAlignment="1">
      <alignment horizontal="center"/>
    </xf>
    <xf numFmtId="0" fontId="85" fillId="40" borderId="11" xfId="2" applyFont="1" applyFill="1" applyBorder="1" applyAlignment="1">
      <alignment horizontal="center"/>
    </xf>
    <xf numFmtId="164" fontId="52" fillId="40" borderId="103" xfId="1" applyNumberFormat="1" applyFont="1" applyFill="1" applyBorder="1" applyAlignment="1">
      <alignment horizontal="center" vertical="center"/>
    </xf>
    <xf numFmtId="164" fontId="52" fillId="40" borderId="0" xfId="1" applyNumberFormat="1" applyFont="1" applyFill="1" applyBorder="1" applyAlignment="1">
      <alignment horizontal="center" vertical="center"/>
    </xf>
    <xf numFmtId="165" fontId="48" fillId="40" borderId="0" xfId="2" applyNumberFormat="1" applyFont="1" applyFill="1" applyBorder="1" applyAlignment="1">
      <alignment horizontal="center" vertical="center"/>
    </xf>
    <xf numFmtId="167" fontId="101" fillId="40" borderId="0" xfId="2" applyNumberFormat="1" applyFont="1" applyFill="1" applyBorder="1" applyAlignment="1">
      <alignment horizontal="center" vertical="center"/>
    </xf>
    <xf numFmtId="180" fontId="99" fillId="40" borderId="0" xfId="2" applyNumberFormat="1" applyFont="1" applyFill="1" applyBorder="1" applyAlignment="1">
      <alignment horizontal="center" vertical="center"/>
    </xf>
    <xf numFmtId="167" fontId="90" fillId="39" borderId="0" xfId="2" applyNumberFormat="1" applyFont="1" applyFill="1" applyBorder="1" applyAlignment="1">
      <alignment horizontal="center" vertical="center"/>
    </xf>
    <xf numFmtId="167" fontId="90" fillId="39" borderId="11" xfId="2" applyNumberFormat="1" applyFont="1" applyFill="1" applyBorder="1" applyAlignment="1">
      <alignment horizontal="center" vertical="center"/>
    </xf>
    <xf numFmtId="2" fontId="16" fillId="41" borderId="103" xfId="3" applyNumberFormat="1" applyFont="1" applyFill="1" applyBorder="1" applyAlignment="1" applyProtection="1">
      <alignment horizontal="center" vertical="center" wrapText="1"/>
      <protection locked="0"/>
    </xf>
    <xf numFmtId="2" fontId="16" fillId="41" borderId="0" xfId="3" applyNumberFormat="1" applyFont="1" applyFill="1" applyBorder="1" applyAlignment="1" applyProtection="1">
      <alignment horizontal="center" vertical="center" wrapText="1"/>
      <protection locked="0"/>
    </xf>
    <xf numFmtId="2" fontId="239" fillId="41" borderId="0" xfId="3" applyNumberFormat="1" applyFont="1" applyFill="1" applyBorder="1" applyAlignment="1" applyProtection="1">
      <alignment horizontal="center" vertical="center" wrapText="1"/>
      <protection locked="0"/>
    </xf>
    <xf numFmtId="2" fontId="99" fillId="41" borderId="0" xfId="3" applyNumberFormat="1" applyFont="1" applyFill="1" applyBorder="1" applyAlignment="1" applyProtection="1">
      <alignment horizontal="center" vertical="center" wrapText="1"/>
      <protection locked="0"/>
    </xf>
    <xf numFmtId="2" fontId="239" fillId="41" borderId="11" xfId="3" applyNumberFormat="1" applyFont="1" applyFill="1" applyBorder="1" applyAlignment="1" applyProtection="1">
      <alignment horizontal="center" vertical="center" wrapText="1"/>
      <protection locked="0"/>
    </xf>
    <xf numFmtId="0" fontId="90" fillId="39" borderId="103" xfId="2" applyFont="1" applyFill="1" applyBorder="1" applyAlignment="1">
      <alignment horizontal="center"/>
    </xf>
    <xf numFmtId="0" fontId="90" fillId="39" borderId="0" xfId="2" applyFont="1" applyFill="1" applyBorder="1" applyAlignment="1">
      <alignment horizontal="center"/>
    </xf>
    <xf numFmtId="0" fontId="3" fillId="39" borderId="0" xfId="2" applyFill="1" applyBorder="1" applyAlignment="1">
      <alignment horizontal="center"/>
    </xf>
    <xf numFmtId="1" fontId="16" fillId="39" borderId="0" xfId="2" applyNumberFormat="1" applyFont="1" applyFill="1" applyBorder="1" applyAlignment="1">
      <alignment horizontal="right" vertical="center"/>
    </xf>
    <xf numFmtId="164" fontId="16" fillId="39" borderId="0" xfId="2" applyNumberFormat="1" applyFont="1" applyFill="1" applyBorder="1" applyAlignment="1">
      <alignment horizontal="center" vertical="center"/>
    </xf>
    <xf numFmtId="164" fontId="334" fillId="38" borderId="0" xfId="2" applyNumberFormat="1" applyFont="1" applyFill="1" applyBorder="1" applyAlignment="1">
      <alignment horizontal="center" vertical="center"/>
    </xf>
    <xf numFmtId="164" fontId="90" fillId="39" borderId="0" xfId="2" applyNumberFormat="1" applyFont="1" applyFill="1" applyBorder="1" applyAlignment="1">
      <alignment horizontal="center" vertical="center"/>
    </xf>
    <xf numFmtId="2" fontId="15" fillId="41" borderId="0" xfId="3" applyNumberFormat="1" applyFont="1" applyFill="1" applyBorder="1" applyAlignment="1" applyProtection="1">
      <alignment horizontal="center" vertical="center" wrapText="1"/>
      <protection locked="0"/>
    </xf>
    <xf numFmtId="0" fontId="18" fillId="40" borderId="0" xfId="1" applyNumberFormat="1" applyFont="1" applyFill="1" applyBorder="1" applyAlignment="1">
      <alignment horizontal="center" vertical="center" wrapText="1"/>
    </xf>
    <xf numFmtId="0" fontId="18" fillId="40" borderId="11" xfId="1" applyNumberFormat="1" applyFont="1" applyFill="1" applyBorder="1" applyAlignment="1">
      <alignment horizontal="center" vertical="center" wrapText="1"/>
    </xf>
    <xf numFmtId="0" fontId="72" fillId="38" borderId="103" xfId="2" applyFont="1" applyFill="1" applyBorder="1" applyAlignment="1">
      <alignment horizontal="center" vertical="center"/>
    </xf>
    <xf numFmtId="0" fontId="72" fillId="38" borderId="0" xfId="2" applyFont="1" applyFill="1" applyBorder="1" applyAlignment="1">
      <alignment horizontal="center" vertical="center"/>
    </xf>
    <xf numFmtId="176" fontId="72" fillId="38" borderId="0" xfId="2" applyNumberFormat="1" applyFont="1" applyFill="1" applyBorder="1" applyAlignment="1">
      <alignment horizontal="center" vertical="center"/>
    </xf>
    <xf numFmtId="164" fontId="52" fillId="61" borderId="0" xfId="2" applyNumberFormat="1" applyFont="1" applyFill="1" applyBorder="1" applyAlignment="1">
      <alignment horizontal="center" vertical="center"/>
    </xf>
    <xf numFmtId="164" fontId="48" fillId="54" borderId="0" xfId="2" applyNumberFormat="1" applyFont="1" applyFill="1" applyBorder="1" applyAlignment="1">
      <alignment horizontal="center" vertical="center"/>
    </xf>
    <xf numFmtId="165" fontId="64" fillId="62" borderId="0" xfId="1" applyNumberFormat="1" applyFont="1" applyFill="1" applyBorder="1" applyAlignment="1" applyProtection="1">
      <alignment horizontal="center" vertical="center"/>
      <protection locked="0"/>
    </xf>
    <xf numFmtId="1" fontId="48" fillId="53" borderId="0" xfId="2" applyNumberFormat="1" applyFont="1" applyFill="1" applyBorder="1" applyAlignment="1">
      <alignment horizontal="center" vertical="center"/>
    </xf>
    <xf numFmtId="1" fontId="48" fillId="53" borderId="11" xfId="2" applyNumberFormat="1" applyFont="1" applyFill="1" applyBorder="1" applyAlignment="1">
      <alignment horizontal="center" vertical="center"/>
    </xf>
    <xf numFmtId="0" fontId="246" fillId="60" borderId="0" xfId="0" applyFont="1" applyFill="1" applyAlignment="1">
      <alignment horizontal="center"/>
    </xf>
    <xf numFmtId="0" fontId="333" fillId="40" borderId="8" xfId="2" applyFont="1" applyFill="1" applyBorder="1" applyAlignment="1">
      <alignment horizontal="center" vertical="center" wrapText="1"/>
    </xf>
    <xf numFmtId="0" fontId="333" fillId="40" borderId="9" xfId="2" applyFont="1" applyFill="1" applyBorder="1" applyAlignment="1">
      <alignment horizontal="center" vertical="center" wrapText="1"/>
    </xf>
    <xf numFmtId="0" fontId="333" fillId="40" borderId="10" xfId="2" applyFont="1" applyFill="1" applyBorder="1" applyAlignment="1">
      <alignment horizontal="center" vertical="center" wrapText="1"/>
    </xf>
    <xf numFmtId="0" fontId="333" fillId="40" borderId="103" xfId="2" applyFont="1" applyFill="1" applyBorder="1" applyAlignment="1">
      <alignment horizontal="center" vertical="center" wrapText="1"/>
    </xf>
    <xf numFmtId="0" fontId="333" fillId="40" borderId="0" xfId="2" applyFont="1" applyFill="1" applyBorder="1" applyAlignment="1">
      <alignment horizontal="center" vertical="center" wrapText="1"/>
    </xf>
    <xf numFmtId="0" fontId="333" fillId="40" borderId="11" xfId="2" applyFont="1" applyFill="1" applyBorder="1" applyAlignment="1">
      <alignment horizontal="center" vertical="center" wrapText="1"/>
    </xf>
    <xf numFmtId="0" fontId="323" fillId="40" borderId="103" xfId="2" applyFont="1" applyFill="1" applyBorder="1" applyAlignment="1">
      <alignment horizontal="center" vertical="center"/>
    </xf>
    <xf numFmtId="0" fontId="323" fillId="40" borderId="0" xfId="2" applyFont="1" applyFill="1" applyBorder="1" applyAlignment="1">
      <alignment horizontal="center" vertical="center"/>
    </xf>
    <xf numFmtId="0" fontId="323" fillId="40" borderId="11" xfId="2" applyFont="1" applyFill="1" applyBorder="1" applyAlignment="1">
      <alignment horizontal="center" vertical="center"/>
    </xf>
    <xf numFmtId="0" fontId="47" fillId="40" borderId="0" xfId="3" applyFont="1" applyFill="1" applyBorder="1" applyAlignment="1">
      <alignment horizontal="center" vertical="center"/>
    </xf>
    <xf numFmtId="0" fontId="274" fillId="40" borderId="103" xfId="1" applyFont="1" applyFill="1" applyBorder="1" applyAlignment="1">
      <alignment horizontal="center" vertical="center" wrapText="1"/>
    </xf>
    <xf numFmtId="0" fontId="274" fillId="40" borderId="0" xfId="1" applyFont="1" applyFill="1" applyBorder="1" applyAlignment="1">
      <alignment horizontal="center" vertical="center" wrapText="1"/>
    </xf>
    <xf numFmtId="0" fontId="196" fillId="40" borderId="0" xfId="1" applyFont="1" applyFill="1" applyBorder="1" applyAlignment="1">
      <alignment horizontal="center" vertical="center"/>
    </xf>
    <xf numFmtId="0" fontId="171" fillId="40" borderId="0" xfId="1" applyFont="1" applyFill="1" applyBorder="1" applyAlignment="1">
      <alignment horizontal="center" vertical="center"/>
    </xf>
    <xf numFmtId="0" fontId="291" fillId="40" borderId="0" xfId="1" applyFont="1" applyFill="1" applyBorder="1" applyAlignment="1">
      <alignment horizontal="center" vertical="center" wrapText="1"/>
    </xf>
    <xf numFmtId="0" fontId="52" fillId="2" borderId="0" xfId="1" applyFont="1" applyFill="1" applyBorder="1" applyAlignment="1">
      <alignment horizontal="center" vertical="center" wrapText="1"/>
    </xf>
    <xf numFmtId="2" fontId="85" fillId="11" borderId="0" xfId="3" applyNumberFormat="1" applyFont="1" applyFill="1" applyBorder="1" applyAlignment="1" applyProtection="1">
      <alignment horizontal="center" vertical="center" wrapText="1"/>
      <protection locked="0"/>
    </xf>
    <xf numFmtId="0" fontId="225" fillId="58" borderId="0" xfId="3" applyFont="1" applyFill="1" applyBorder="1" applyAlignment="1">
      <alignment horizontal="right" vertical="center"/>
    </xf>
    <xf numFmtId="0" fontId="261" fillId="58" borderId="0" xfId="2" applyFont="1" applyFill="1" applyAlignment="1">
      <alignment horizontal="center" vertical="center"/>
    </xf>
    <xf numFmtId="0" fontId="325" fillId="51" borderId="0" xfId="3" applyFont="1" applyFill="1" applyBorder="1" applyAlignment="1">
      <alignment horizontal="center" vertical="center"/>
    </xf>
    <xf numFmtId="0" fontId="326" fillId="6" borderId="0" xfId="3" applyFont="1" applyFill="1" applyBorder="1" applyAlignment="1">
      <alignment horizontal="center" vertical="center"/>
    </xf>
    <xf numFmtId="0" fontId="261" fillId="58" borderId="0" xfId="3" applyFont="1" applyFill="1" applyBorder="1" applyAlignment="1">
      <alignment horizontal="center" vertical="center"/>
    </xf>
    <xf numFmtId="0" fontId="292" fillId="58" borderId="0" xfId="0" applyFont="1" applyFill="1" applyAlignment="1">
      <alignment horizontal="center" vertical="center"/>
    </xf>
    <xf numFmtId="0" fontId="18" fillId="5" borderId="0" xfId="1" applyNumberFormat="1" applyFont="1" applyFill="1" applyBorder="1" applyAlignment="1">
      <alignment horizontal="center" vertical="center" wrapText="1"/>
    </xf>
    <xf numFmtId="165" fontId="48" fillId="59" borderId="0" xfId="2" applyNumberFormat="1" applyFont="1" applyFill="1" applyBorder="1" applyAlignment="1">
      <alignment horizontal="center" vertical="center"/>
    </xf>
    <xf numFmtId="0" fontId="461" fillId="2" borderId="12" xfId="0" applyFont="1" applyFill="1" applyBorder="1" applyAlignment="1">
      <alignment horizontal="center" vertical="center" wrapText="1"/>
    </xf>
    <xf numFmtId="0" fontId="461" fillId="2" borderId="0" xfId="0" applyFont="1" applyFill="1" applyBorder="1" applyAlignment="1">
      <alignment horizontal="center" vertical="center" wrapText="1"/>
    </xf>
    <xf numFmtId="0" fontId="461" fillId="2" borderId="11" xfId="0" applyFont="1" applyFill="1" applyBorder="1" applyAlignment="1">
      <alignment horizontal="center" vertical="center" wrapText="1"/>
    </xf>
    <xf numFmtId="0" fontId="339" fillId="4" borderId="8" xfId="2" applyFont="1" applyFill="1" applyBorder="1" applyAlignment="1">
      <alignment horizontal="center"/>
    </xf>
    <xf numFmtId="0" fontId="339" fillId="4" borderId="9" xfId="2" applyFont="1" applyFill="1" applyBorder="1" applyAlignment="1">
      <alignment horizontal="center"/>
    </xf>
    <xf numFmtId="0" fontId="339" fillId="4" borderId="10" xfId="2" applyFont="1" applyFill="1" applyBorder="1" applyAlignment="1">
      <alignment horizontal="center"/>
    </xf>
    <xf numFmtId="0" fontId="461" fillId="2" borderId="12" xfId="0" applyFont="1" applyFill="1" applyBorder="1" applyAlignment="1">
      <alignment horizontal="center" wrapText="1"/>
    </xf>
    <xf numFmtId="0" fontId="461" fillId="2" borderId="0" xfId="0" applyFont="1" applyFill="1" applyBorder="1" applyAlignment="1">
      <alignment horizontal="center" wrapText="1"/>
    </xf>
    <xf numFmtId="0" fontId="461" fillId="2" borderId="11" xfId="0" applyFont="1" applyFill="1" applyBorder="1" applyAlignment="1">
      <alignment horizontal="center" wrapText="1"/>
    </xf>
    <xf numFmtId="0" fontId="461" fillId="2" borderId="12" xfId="0" applyFont="1" applyFill="1" applyBorder="1" applyAlignment="1">
      <alignment horizontal="left" wrapText="1"/>
    </xf>
    <xf numFmtId="0" fontId="461" fillId="2" borderId="0" xfId="0" applyFont="1" applyFill="1" applyBorder="1" applyAlignment="1">
      <alignment horizontal="left" wrapText="1"/>
    </xf>
    <xf numFmtId="0" fontId="461" fillId="2" borderId="11" xfId="0" applyFont="1" applyFill="1" applyBorder="1" applyAlignment="1">
      <alignment horizontal="left" wrapText="1"/>
    </xf>
    <xf numFmtId="0" fontId="451" fillId="2" borderId="12" xfId="2" applyFont="1" applyFill="1" applyBorder="1" applyAlignment="1">
      <alignment horizontal="center" vertical="center"/>
    </xf>
    <xf numFmtId="0" fontId="451" fillId="2" borderId="0" xfId="2" applyFont="1" applyFill="1" applyBorder="1" applyAlignment="1">
      <alignment horizontal="center" vertical="center"/>
    </xf>
    <xf numFmtId="0" fontId="451" fillId="2" borderId="11" xfId="2" applyFont="1" applyFill="1" applyBorder="1" applyAlignment="1">
      <alignment horizontal="center" vertical="center"/>
    </xf>
    <xf numFmtId="0" fontId="454" fillId="2" borderId="12" xfId="9" applyFont="1" applyFill="1" applyBorder="1" applyAlignment="1">
      <alignment horizontal="left" vertical="center" wrapText="1"/>
    </xf>
    <xf numFmtId="0" fontId="454" fillId="2" borderId="0" xfId="9" applyFont="1" applyFill="1" applyAlignment="1">
      <alignment horizontal="left" vertical="center" wrapText="1"/>
    </xf>
    <xf numFmtId="0" fontId="454" fillId="2" borderId="11" xfId="9" applyFont="1" applyFill="1" applyBorder="1" applyAlignment="1">
      <alignment horizontal="left" vertical="center" wrapText="1"/>
    </xf>
    <xf numFmtId="0" fontId="53" fillId="2" borderId="12" xfId="0" applyFont="1" applyFill="1" applyBorder="1" applyAlignment="1">
      <alignment horizontal="center" vertical="center" wrapText="1"/>
    </xf>
    <xf numFmtId="0" fontId="53" fillId="2" borderId="0" xfId="0" applyFont="1" applyFill="1" applyBorder="1" applyAlignment="1">
      <alignment horizontal="center" vertical="center" wrapText="1"/>
    </xf>
    <xf numFmtId="0" fontId="53" fillId="2" borderId="11" xfId="0" applyFont="1" applyFill="1" applyBorder="1" applyAlignment="1">
      <alignment horizontal="center" vertical="center" wrapText="1"/>
    </xf>
    <xf numFmtId="0" fontId="53" fillId="2" borderId="20" xfId="0" applyFont="1" applyFill="1" applyBorder="1" applyAlignment="1">
      <alignment horizontal="center" vertical="center" wrapText="1"/>
    </xf>
    <xf numFmtId="0" fontId="53" fillId="2" borderId="21" xfId="0" applyFont="1" applyFill="1" applyBorder="1" applyAlignment="1">
      <alignment horizontal="center" vertical="center" wrapText="1"/>
    </xf>
    <xf numFmtId="0" fontId="53" fillId="2" borderId="22" xfId="0" applyFont="1" applyFill="1" applyBorder="1" applyAlignment="1">
      <alignment horizontal="center" vertical="center" wrapText="1"/>
    </xf>
    <xf numFmtId="0" fontId="454" fillId="2" borderId="12" xfId="9" applyFont="1" applyFill="1" applyBorder="1" applyAlignment="1">
      <alignment horizontal="center" vertical="center"/>
    </xf>
    <xf numFmtId="0" fontId="454" fillId="2" borderId="0" xfId="9" applyFont="1" applyFill="1" applyAlignment="1">
      <alignment horizontal="center" vertical="center"/>
    </xf>
    <xf numFmtId="0" fontId="454" fillId="2" borderId="11" xfId="9" applyFont="1" applyFill="1" applyBorder="1" applyAlignment="1">
      <alignment horizontal="center" vertical="center"/>
    </xf>
    <xf numFmtId="0" fontId="456" fillId="2" borderId="12" xfId="2" applyFont="1" applyFill="1" applyBorder="1" applyAlignment="1">
      <alignment horizontal="center" vertical="center"/>
    </xf>
    <xf numFmtId="0" fontId="456" fillId="2" borderId="0" xfId="2" applyFont="1" applyFill="1" applyBorder="1" applyAlignment="1">
      <alignment horizontal="center" vertical="center"/>
    </xf>
    <xf numFmtId="0" fontId="456" fillId="2" borderId="11" xfId="2" applyFont="1" applyFill="1" applyBorder="1" applyAlignment="1">
      <alignment horizontal="center" vertical="center"/>
    </xf>
    <xf numFmtId="0" fontId="454" fillId="2" borderId="12" xfId="9" applyFont="1" applyFill="1" applyBorder="1" applyAlignment="1">
      <alignment horizontal="center" vertical="center" wrapText="1"/>
    </xf>
    <xf numFmtId="0" fontId="454" fillId="2" borderId="0" xfId="9" applyFont="1" applyFill="1" applyAlignment="1">
      <alignment horizontal="center" vertical="center" wrapText="1"/>
    </xf>
    <xf numFmtId="0" fontId="454" fillId="2" borderId="11" xfId="9" applyFont="1" applyFill="1" applyBorder="1" applyAlignment="1">
      <alignment horizontal="center" vertical="center" wrapText="1"/>
    </xf>
    <xf numFmtId="0" fontId="458" fillId="2" borderId="12" xfId="2" applyFont="1" applyFill="1" applyBorder="1" applyAlignment="1">
      <alignment horizontal="center" vertical="center"/>
    </xf>
    <xf numFmtId="0" fontId="458" fillId="2" borderId="0" xfId="2" applyFont="1" applyFill="1" applyBorder="1" applyAlignment="1">
      <alignment horizontal="center" vertical="center"/>
    </xf>
    <xf numFmtId="0" fontId="458" fillId="2" borderId="11" xfId="2" applyFont="1" applyFill="1" applyBorder="1" applyAlignment="1">
      <alignment horizontal="center" vertical="center"/>
    </xf>
    <xf numFmtId="0" fontId="457" fillId="2" borderId="12" xfId="9" applyFont="1" applyFill="1" applyBorder="1" applyAlignment="1">
      <alignment horizontal="center" vertical="center" wrapText="1"/>
    </xf>
    <xf numFmtId="0" fontId="457" fillId="2" borderId="0" xfId="9" applyFont="1" applyFill="1" applyAlignment="1">
      <alignment horizontal="center" vertical="center" wrapText="1"/>
    </xf>
    <xf numFmtId="0" fontId="457" fillId="2" borderId="11" xfId="9" applyFont="1" applyFill="1" applyBorder="1" applyAlignment="1">
      <alignment horizontal="center" vertical="center" wrapText="1"/>
    </xf>
    <xf numFmtId="0" fontId="162" fillId="2" borderId="12" xfId="2" applyFont="1" applyFill="1" applyBorder="1" applyAlignment="1">
      <alignment horizontal="left" vertical="center" wrapText="1"/>
    </xf>
    <xf numFmtId="0" fontId="162" fillId="2" borderId="0" xfId="2" applyFont="1" applyFill="1" applyAlignment="1">
      <alignment horizontal="left" vertical="center" wrapText="1"/>
    </xf>
    <xf numFmtId="0" fontId="162" fillId="2" borderId="11" xfId="2" applyFont="1" applyFill="1" applyBorder="1" applyAlignment="1">
      <alignment horizontal="left" vertical="center" wrapText="1"/>
    </xf>
    <xf numFmtId="0" fontId="452" fillId="2" borderId="12" xfId="9" applyFont="1" applyFill="1" applyBorder="1" applyAlignment="1">
      <alignment horizontal="center" vertical="center"/>
    </xf>
    <xf numFmtId="0" fontId="452" fillId="2" borderId="0" xfId="9" applyFont="1" applyFill="1" applyAlignment="1">
      <alignment horizontal="center" vertical="center"/>
    </xf>
    <xf numFmtId="0" fontId="452" fillId="2" borderId="11" xfId="9" applyFont="1" applyFill="1" applyBorder="1" applyAlignment="1">
      <alignment horizontal="center" vertical="center"/>
    </xf>
    <xf numFmtId="0" fontId="453" fillId="2" borderId="0" xfId="2" applyFont="1" applyFill="1" applyAlignment="1">
      <alignment horizontal="center" vertical="center"/>
    </xf>
    <xf numFmtId="0" fontId="453" fillId="2" borderId="11" xfId="2" applyFont="1" applyFill="1" applyBorder="1" applyAlignment="1">
      <alignment horizontal="center" vertical="center"/>
    </xf>
    <xf numFmtId="0" fontId="453" fillId="2" borderId="12" xfId="2" applyFont="1" applyFill="1" applyBorder="1" applyAlignment="1">
      <alignment horizontal="center" vertical="center"/>
    </xf>
    <xf numFmtId="0" fontId="451" fillId="2" borderId="0" xfId="2" applyFont="1" applyFill="1" applyAlignment="1">
      <alignment horizontal="center" vertical="center"/>
    </xf>
    <xf numFmtId="0" fontId="422" fillId="4" borderId="0" xfId="2" applyFont="1" applyFill="1" applyAlignment="1">
      <alignment horizontal="center" vertical="center"/>
    </xf>
    <xf numFmtId="0" fontId="18" fillId="2" borderId="12" xfId="2" applyFont="1" applyFill="1" applyBorder="1" applyAlignment="1">
      <alignment horizontal="center" vertical="center"/>
    </xf>
    <xf numFmtId="0" fontId="18" fillId="2" borderId="0" xfId="2" applyFont="1" applyFill="1" applyAlignment="1">
      <alignment horizontal="center" vertical="center"/>
    </xf>
    <xf numFmtId="0" fontId="18" fillId="2" borderId="11" xfId="2" applyFont="1" applyFill="1" applyBorder="1" applyAlignment="1">
      <alignment horizontal="center" vertical="center"/>
    </xf>
    <xf numFmtId="0" fontId="18" fillId="2" borderId="12" xfId="2" applyFont="1" applyFill="1" applyBorder="1" applyAlignment="1">
      <alignment horizontal="center" vertical="center" wrapText="1"/>
    </xf>
    <xf numFmtId="0" fontId="18" fillId="2" borderId="0" xfId="2" applyFont="1" applyFill="1" applyAlignment="1">
      <alignment horizontal="center" vertical="center" wrapText="1"/>
    </xf>
    <xf numFmtId="0" fontId="452" fillId="2" borderId="0" xfId="9" applyFont="1" applyFill="1" applyBorder="1" applyAlignment="1">
      <alignment horizontal="center" vertical="center"/>
    </xf>
    <xf numFmtId="0" fontId="449" fillId="6" borderId="12" xfId="2" applyFont="1" applyFill="1" applyBorder="1" applyAlignment="1">
      <alignment horizontal="center" vertical="center"/>
    </xf>
    <xf numFmtId="0" fontId="449" fillId="6" borderId="0" xfId="2" applyFont="1" applyFill="1" applyBorder="1" applyAlignment="1">
      <alignment horizontal="center" vertical="center"/>
    </xf>
    <xf numFmtId="0" fontId="449" fillId="6" borderId="11" xfId="2" applyFont="1" applyFill="1" applyBorder="1" applyAlignment="1">
      <alignment horizontal="center" vertical="center"/>
    </xf>
    <xf numFmtId="182" fontId="100" fillId="2" borderId="0" xfId="2" applyNumberFormat="1" applyFont="1" applyFill="1" applyBorder="1" applyAlignment="1">
      <alignment horizontal="center" vertical="center"/>
    </xf>
    <xf numFmtId="182" fontId="100" fillId="2" borderId="11" xfId="2" applyNumberFormat="1" applyFont="1" applyFill="1" applyBorder="1" applyAlignment="1">
      <alignment horizontal="center" vertical="center"/>
    </xf>
    <xf numFmtId="176" fontId="48" fillId="52" borderId="0" xfId="2" applyNumberFormat="1" applyFont="1" applyFill="1" applyBorder="1" applyAlignment="1">
      <alignment horizontal="center" vertical="center"/>
    </xf>
    <xf numFmtId="164" fontId="49" fillId="5" borderId="0" xfId="1" applyNumberFormat="1" applyFont="1" applyFill="1" applyBorder="1" applyAlignment="1">
      <alignment horizontal="center" vertical="center"/>
    </xf>
    <xf numFmtId="0" fontId="39" fillId="2" borderId="18" xfId="2" applyFont="1" applyFill="1" applyBorder="1" applyAlignment="1">
      <alignment horizontal="center" vertical="center" wrapText="1"/>
    </xf>
    <xf numFmtId="0" fontId="39" fillId="2" borderId="19" xfId="2" applyFont="1" applyFill="1" applyBorder="1" applyAlignment="1">
      <alignment horizontal="center" vertical="center" wrapText="1"/>
    </xf>
    <xf numFmtId="0" fontId="39" fillId="2" borderId="32" xfId="2" applyFont="1" applyFill="1" applyBorder="1" applyAlignment="1">
      <alignment horizontal="center" vertical="center" wrapText="1"/>
    </xf>
    <xf numFmtId="0" fontId="39" fillId="2" borderId="12" xfId="2" applyFont="1" applyFill="1" applyBorder="1" applyAlignment="1">
      <alignment horizontal="center" vertical="center" wrapText="1"/>
    </xf>
    <xf numFmtId="0" fontId="39" fillId="2" borderId="0" xfId="2" applyFont="1" applyFill="1" applyBorder="1" applyAlignment="1">
      <alignment horizontal="center" vertical="center" wrapText="1"/>
    </xf>
    <xf numFmtId="0" fontId="39" fillId="2" borderId="11" xfId="2" applyFont="1" applyFill="1" applyBorder="1" applyAlignment="1">
      <alignment horizontal="center" vertical="center" wrapText="1"/>
    </xf>
    <xf numFmtId="0" fontId="450" fillId="0" borderId="0" xfId="9" applyFont="1" applyAlignment="1">
      <alignment horizontal="center" vertical="center" wrapText="1"/>
    </xf>
    <xf numFmtId="0" fontId="403" fillId="0" borderId="0" xfId="2" applyFont="1" applyAlignment="1">
      <alignment horizontal="center" vertical="center" wrapText="1"/>
    </xf>
    <xf numFmtId="0" fontId="403" fillId="0" borderId="11" xfId="2" applyFont="1" applyBorder="1" applyAlignment="1">
      <alignment horizontal="center" vertical="center" wrapText="1"/>
    </xf>
    <xf numFmtId="0" fontId="267" fillId="2" borderId="0" xfId="1" applyFont="1" applyFill="1" applyBorder="1" applyAlignment="1">
      <alignment horizontal="center" vertical="center" wrapText="1"/>
    </xf>
    <xf numFmtId="0" fontId="16" fillId="2" borderId="0" xfId="1" applyNumberFormat="1" applyFont="1" applyFill="1" applyBorder="1" applyAlignment="1">
      <alignment horizontal="center" vertical="center" wrapText="1"/>
    </xf>
    <xf numFmtId="0" fontId="48" fillId="5" borderId="0" xfId="2" applyFont="1" applyFill="1" applyBorder="1" applyAlignment="1">
      <alignment horizontal="center" vertical="center" wrapText="1"/>
    </xf>
    <xf numFmtId="0" fontId="48" fillId="2" borderId="12" xfId="2" applyFont="1" applyFill="1" applyBorder="1" applyAlignment="1">
      <alignment horizontal="center" vertical="center" wrapText="1"/>
    </xf>
    <xf numFmtId="0" fontId="48" fillId="2" borderId="0" xfId="2" applyFont="1" applyFill="1" applyBorder="1" applyAlignment="1">
      <alignment horizontal="center" vertical="center" wrapText="1"/>
    </xf>
    <xf numFmtId="0" fontId="48" fillId="2" borderId="11" xfId="2" applyFont="1" applyFill="1" applyBorder="1" applyAlignment="1">
      <alignment horizontal="center" vertical="center" wrapText="1"/>
    </xf>
    <xf numFmtId="0" fontId="445" fillId="2" borderId="12" xfId="2" applyFont="1" applyFill="1" applyBorder="1" applyAlignment="1">
      <alignment horizontal="right" vertical="center"/>
    </xf>
    <xf numFmtId="0" fontId="445" fillId="2" borderId="0" xfId="2" applyFont="1" applyFill="1" applyBorder="1" applyAlignment="1">
      <alignment horizontal="right" vertical="center"/>
    </xf>
    <xf numFmtId="0" fontId="246" fillId="4" borderId="12" xfId="2" applyFont="1" applyFill="1" applyBorder="1" applyAlignment="1">
      <alignment horizontal="center" vertical="center" wrapText="1"/>
    </xf>
    <xf numFmtId="0" fontId="246" fillId="4" borderId="0" xfId="2" applyFont="1" applyFill="1" applyBorder="1" applyAlignment="1">
      <alignment horizontal="center" vertical="center" wrapText="1"/>
    </xf>
    <xf numFmtId="0" fontId="246" fillId="4" borderId="11" xfId="2" applyFont="1" applyFill="1" applyBorder="1" applyAlignment="1">
      <alignment horizontal="center" vertical="center" wrapText="1"/>
    </xf>
    <xf numFmtId="0" fontId="448" fillId="2" borderId="12" xfId="2" applyFont="1" applyFill="1" applyBorder="1" applyAlignment="1">
      <alignment horizontal="left" vertical="center" wrapText="1"/>
    </xf>
    <xf numFmtId="0" fontId="448" fillId="2" borderId="0" xfId="2" applyFont="1" applyFill="1" applyBorder="1" applyAlignment="1">
      <alignment horizontal="left" vertical="center" wrapText="1"/>
    </xf>
    <xf numFmtId="0" fontId="448" fillId="2" borderId="11" xfId="2" applyFont="1" applyFill="1" applyBorder="1" applyAlignment="1">
      <alignment horizontal="left" vertical="center" wrapText="1"/>
    </xf>
    <xf numFmtId="0" fontId="48" fillId="3" borderId="0" xfId="2" applyFont="1" applyFill="1" applyBorder="1" applyAlignment="1">
      <alignment horizontal="center" vertical="center"/>
    </xf>
    <xf numFmtId="0" fontId="49" fillId="5" borderId="0" xfId="2" applyFont="1" applyFill="1" applyBorder="1" applyAlignment="1">
      <alignment horizontal="center" vertical="center"/>
    </xf>
    <xf numFmtId="0" fontId="49" fillId="2" borderId="18" xfId="1" applyNumberFormat="1" applyFont="1" applyFill="1" applyBorder="1" applyAlignment="1">
      <alignment horizontal="center" vertical="center" wrapText="1"/>
    </xf>
    <xf numFmtId="0" fontId="49" fillId="2" borderId="19" xfId="1" applyNumberFormat="1" applyFont="1" applyFill="1" applyBorder="1" applyAlignment="1">
      <alignment horizontal="center" vertical="center" wrapText="1"/>
    </xf>
    <xf numFmtId="0" fontId="267" fillId="2" borderId="19" xfId="1" applyFont="1" applyFill="1" applyBorder="1" applyAlignment="1">
      <alignment horizontal="center" vertical="center"/>
    </xf>
    <xf numFmtId="0" fontId="48" fillId="5" borderId="19" xfId="2" applyFont="1" applyFill="1" applyBorder="1" applyAlignment="1">
      <alignment horizontal="center" vertical="center" wrapText="1"/>
    </xf>
    <xf numFmtId="0" fontId="100" fillId="2" borderId="19" xfId="1" applyNumberFormat="1" applyFont="1" applyFill="1" applyBorder="1" applyAlignment="1">
      <alignment horizontal="center" vertical="center" wrapText="1"/>
    </xf>
    <xf numFmtId="0" fontId="100" fillId="2" borderId="32" xfId="1" applyNumberFormat="1" applyFont="1" applyFill="1" applyBorder="1" applyAlignment="1">
      <alignment horizontal="center" vertical="center" wrapText="1"/>
    </xf>
    <xf numFmtId="0" fontId="443" fillId="2" borderId="12" xfId="2" applyFont="1" applyFill="1" applyBorder="1" applyAlignment="1">
      <alignment horizontal="center"/>
    </xf>
    <xf numFmtId="0" fontId="443" fillId="2" borderId="0" xfId="2" applyFont="1" applyFill="1" applyBorder="1" applyAlignment="1">
      <alignment horizontal="center"/>
    </xf>
    <xf numFmtId="0" fontId="443" fillId="2" borderId="11" xfId="2" applyFont="1" applyFill="1" applyBorder="1" applyAlignment="1">
      <alignment horizontal="center"/>
    </xf>
    <xf numFmtId="0" fontId="18" fillId="2" borderId="12" xfId="2" applyFont="1" applyFill="1" applyBorder="1" applyAlignment="1">
      <alignment horizontal="center"/>
    </xf>
    <xf numFmtId="0" fontId="18" fillId="2" borderId="0" xfId="2" applyFont="1" applyFill="1" applyBorder="1" applyAlignment="1">
      <alignment horizontal="center"/>
    </xf>
    <xf numFmtId="0" fontId="18" fillId="2" borderId="11" xfId="2" applyFont="1" applyFill="1" applyBorder="1" applyAlignment="1">
      <alignment horizontal="center"/>
    </xf>
    <xf numFmtId="0" fontId="18" fillId="2" borderId="20" xfId="2" applyFont="1" applyFill="1" applyBorder="1" applyAlignment="1">
      <alignment horizontal="center"/>
    </xf>
    <xf numFmtId="0" fontId="18" fillId="2" borderId="21" xfId="2" applyFont="1" applyFill="1" applyBorder="1" applyAlignment="1">
      <alignment horizontal="center"/>
    </xf>
    <xf numFmtId="0" fontId="18" fillId="2" borderId="22" xfId="2" applyFont="1" applyFill="1" applyBorder="1" applyAlignment="1">
      <alignment horizontal="center"/>
    </xf>
    <xf numFmtId="0" fontId="48" fillId="2" borderId="0" xfId="1" applyNumberFormat="1" applyFont="1" applyFill="1" applyBorder="1" applyAlignment="1">
      <alignment horizontal="center" vertical="center" wrapText="1"/>
    </xf>
    <xf numFmtId="179" fontId="48" fillId="3" borderId="12" xfId="2" applyNumberFormat="1" applyFont="1" applyFill="1" applyBorder="1" applyAlignment="1">
      <alignment horizontal="center" vertical="center"/>
    </xf>
    <xf numFmtId="179" fontId="48" fillId="3" borderId="0" xfId="2" applyNumberFormat="1" applyFont="1" applyFill="1" applyBorder="1" applyAlignment="1">
      <alignment horizontal="center" vertical="center"/>
    </xf>
    <xf numFmtId="0" fontId="442" fillId="2" borderId="0" xfId="3" applyFont="1" applyFill="1" applyAlignment="1">
      <alignment horizontal="center" vertical="center"/>
    </xf>
    <xf numFmtId="188" fontId="237" fillId="6" borderId="0" xfId="2" applyNumberFormat="1" applyFont="1" applyFill="1" applyBorder="1" applyAlignment="1">
      <alignment horizontal="center" vertical="center"/>
    </xf>
    <xf numFmtId="188" fontId="237" fillId="6" borderId="11" xfId="2" applyNumberFormat="1" applyFont="1" applyFill="1" applyBorder="1" applyAlignment="1">
      <alignment horizontal="center" vertical="center"/>
    </xf>
    <xf numFmtId="184" fontId="48" fillId="27" borderId="12" xfId="2" applyNumberFormat="1" applyFont="1" applyFill="1" applyBorder="1" applyAlignment="1">
      <alignment horizontal="center" vertical="center"/>
    </xf>
    <xf numFmtId="184" fontId="48" fillId="27" borderId="0" xfId="2" applyNumberFormat="1" applyFont="1" applyFill="1" applyBorder="1" applyAlignment="1">
      <alignment horizontal="center" vertical="center"/>
    </xf>
    <xf numFmtId="184" fontId="48" fillId="6" borderId="0" xfId="2" applyNumberFormat="1" applyFont="1" applyFill="1" applyBorder="1" applyAlignment="1">
      <alignment horizontal="center" vertical="center"/>
    </xf>
    <xf numFmtId="184" fontId="48" fillId="6" borderId="11" xfId="2" applyNumberFormat="1" applyFont="1" applyFill="1" applyBorder="1" applyAlignment="1">
      <alignment horizontal="center" vertical="center"/>
    </xf>
    <xf numFmtId="0" fontId="82" fillId="0" borderId="12" xfId="2" applyFont="1" applyBorder="1" applyAlignment="1">
      <alignment horizontal="center" wrapText="1"/>
    </xf>
    <xf numFmtId="0" fontId="82" fillId="0" borderId="0" xfId="2" applyFont="1" applyBorder="1" applyAlignment="1">
      <alignment horizontal="center" wrapText="1"/>
    </xf>
    <xf numFmtId="0" fontId="82" fillId="0" borderId="11" xfId="2" applyFont="1" applyBorder="1" applyAlignment="1">
      <alignment horizontal="center" wrapText="1"/>
    </xf>
    <xf numFmtId="0" fontId="278" fillId="2" borderId="12" xfId="1" applyNumberFormat="1" applyFont="1" applyFill="1" applyBorder="1" applyAlignment="1">
      <alignment horizontal="center" vertical="center" wrapText="1"/>
    </xf>
    <xf numFmtId="0" fontId="278" fillId="2" borderId="0" xfId="1" applyNumberFormat="1" applyFont="1" applyFill="1" applyBorder="1" applyAlignment="1">
      <alignment horizontal="center" vertical="center" wrapText="1"/>
    </xf>
    <xf numFmtId="0" fontId="278" fillId="2" borderId="11" xfId="1" applyNumberFormat="1" applyFont="1" applyFill="1" applyBorder="1" applyAlignment="1">
      <alignment horizontal="center" vertical="center" wrapText="1"/>
    </xf>
    <xf numFmtId="188" fontId="48" fillId="3" borderId="0" xfId="2" applyNumberFormat="1" applyFont="1" applyFill="1" applyBorder="1" applyAlignment="1">
      <alignment horizontal="center" vertical="center"/>
    </xf>
    <xf numFmtId="188" fontId="48" fillId="3" borderId="11" xfId="2" applyNumberFormat="1" applyFont="1" applyFill="1" applyBorder="1" applyAlignment="1">
      <alignment horizontal="center" vertical="center"/>
    </xf>
    <xf numFmtId="186" fontId="48" fillId="6" borderId="0" xfId="2" applyNumberFormat="1" applyFont="1" applyFill="1" applyBorder="1" applyAlignment="1">
      <alignment horizontal="center" vertical="center"/>
    </xf>
    <xf numFmtId="186" fontId="48" fillId="6" borderId="11" xfId="2" applyNumberFormat="1" applyFont="1" applyFill="1" applyBorder="1" applyAlignment="1">
      <alignment horizontal="center" vertical="center"/>
    </xf>
    <xf numFmtId="187" fontId="237" fillId="6" borderId="12" xfId="2" applyNumberFormat="1" applyFont="1" applyFill="1" applyBorder="1" applyAlignment="1">
      <alignment horizontal="center" vertical="center"/>
    </xf>
    <xf numFmtId="187" fontId="237" fillId="6" borderId="0" xfId="2" applyNumberFormat="1" applyFont="1" applyFill="1" applyBorder="1" applyAlignment="1">
      <alignment horizontal="center" vertical="center"/>
    </xf>
    <xf numFmtId="0" fontId="246" fillId="4" borderId="12" xfId="2" applyFont="1" applyFill="1" applyBorder="1" applyAlignment="1">
      <alignment horizontal="center" vertical="center"/>
    </xf>
    <xf numFmtId="0" fontId="246" fillId="4" borderId="0" xfId="2" applyFont="1" applyFill="1" applyBorder="1" applyAlignment="1">
      <alignment horizontal="center" vertical="center"/>
    </xf>
    <xf numFmtId="0" fontId="48" fillId="2" borderId="12" xfId="1" applyNumberFormat="1" applyFont="1" applyFill="1" applyBorder="1" applyAlignment="1">
      <alignment horizontal="center" vertical="center" wrapText="1"/>
    </xf>
    <xf numFmtId="0" fontId="48" fillId="2" borderId="11" xfId="1" applyNumberFormat="1" applyFont="1" applyFill="1" applyBorder="1" applyAlignment="1">
      <alignment horizontal="center" vertical="center" wrapText="1"/>
    </xf>
    <xf numFmtId="3" fontId="357" fillId="6" borderId="27" xfId="1" applyNumberFormat="1" applyFont="1" applyFill="1" applyBorder="1" applyAlignment="1">
      <alignment horizontal="center" vertical="center"/>
    </xf>
    <xf numFmtId="3" fontId="357" fillId="6" borderId="28" xfId="1" applyNumberFormat="1" applyFont="1" applyFill="1" applyBorder="1" applyAlignment="1">
      <alignment horizontal="center" vertical="center"/>
    </xf>
    <xf numFmtId="3" fontId="357" fillId="6" borderId="33" xfId="1" applyNumberFormat="1" applyFont="1" applyFill="1" applyBorder="1" applyAlignment="1">
      <alignment horizontal="center" vertical="center"/>
    </xf>
    <xf numFmtId="0" fontId="15" fillId="5" borderId="11" xfId="2" applyFont="1" applyFill="1" applyBorder="1" applyAlignment="1">
      <alignment horizontal="center" vertical="center" textRotation="90"/>
    </xf>
    <xf numFmtId="0" fontId="49" fillId="3" borderId="12" xfId="1" applyFont="1" applyFill="1" applyBorder="1" applyAlignment="1">
      <alignment horizontal="center" vertical="center" wrapText="1"/>
    </xf>
    <xf numFmtId="0" fontId="118" fillId="0" borderId="12" xfId="2" applyFont="1" applyBorder="1" applyAlignment="1">
      <alignment horizontal="center" vertical="center"/>
    </xf>
    <xf numFmtId="0" fontId="118" fillId="0" borderId="0" xfId="2" applyFont="1" applyBorder="1" applyAlignment="1">
      <alignment horizontal="center" vertical="center"/>
    </xf>
    <xf numFmtId="0" fontId="118" fillId="0" borderId="11" xfId="2" applyFont="1" applyBorder="1" applyAlignment="1">
      <alignment horizontal="center" vertical="center"/>
    </xf>
    <xf numFmtId="0" fontId="26" fillId="2" borderId="12" xfId="3" applyFont="1" applyFill="1" applyBorder="1" applyAlignment="1">
      <alignment horizontal="center" vertical="center"/>
    </xf>
    <xf numFmtId="0" fontId="100" fillId="2" borderId="0" xfId="2" applyFont="1" applyFill="1" applyBorder="1" applyAlignment="1">
      <alignment horizontal="left" vertical="center" wrapText="1"/>
    </xf>
    <xf numFmtId="0" fontId="100" fillId="2" borderId="11" xfId="2" applyFont="1" applyFill="1" applyBorder="1" applyAlignment="1">
      <alignment horizontal="left" vertical="center" wrapText="1"/>
    </xf>
    <xf numFmtId="0" fontId="51" fillId="2" borderId="12" xfId="3" applyFont="1" applyFill="1" applyBorder="1" applyAlignment="1">
      <alignment horizontal="left" vertical="center" wrapText="1"/>
    </xf>
    <xf numFmtId="0" fontId="51" fillId="2" borderId="0" xfId="3" applyFont="1" applyFill="1" applyBorder="1" applyAlignment="1">
      <alignment horizontal="left" vertical="center" wrapText="1"/>
    </xf>
    <xf numFmtId="0" fontId="51" fillId="2" borderId="11" xfId="3" applyFont="1" applyFill="1" applyBorder="1" applyAlignment="1">
      <alignment horizontal="left" vertical="center" wrapText="1"/>
    </xf>
    <xf numFmtId="0" fontId="86" fillId="2" borderId="12" xfId="3" applyFont="1" applyFill="1" applyBorder="1" applyAlignment="1">
      <alignment horizontal="left" vertical="center"/>
    </xf>
    <xf numFmtId="0" fontId="86" fillId="2" borderId="0" xfId="3" applyFont="1" applyFill="1" applyBorder="1" applyAlignment="1">
      <alignment horizontal="left" vertical="center"/>
    </xf>
    <xf numFmtId="0" fontId="86" fillId="2" borderId="11" xfId="3" applyFont="1" applyFill="1" applyBorder="1" applyAlignment="1">
      <alignment horizontal="left" vertical="center"/>
    </xf>
    <xf numFmtId="164" fontId="52" fillId="33" borderId="0" xfId="1" applyNumberFormat="1" applyFont="1" applyFill="1" applyBorder="1" applyAlignment="1">
      <alignment horizontal="center" vertical="center"/>
    </xf>
    <xf numFmtId="0" fontId="52" fillId="52" borderId="0" xfId="2" applyFont="1" applyFill="1" applyBorder="1" applyAlignment="1">
      <alignment horizontal="center" vertical="center"/>
    </xf>
    <xf numFmtId="0" fontId="52" fillId="52" borderId="88" xfId="2" applyFont="1" applyFill="1" applyBorder="1" applyAlignment="1">
      <alignment horizontal="center" vertical="center"/>
    </xf>
    <xf numFmtId="181" fontId="52" fillId="52" borderId="0" xfId="2" applyNumberFormat="1" applyFont="1" applyFill="1" applyBorder="1" applyAlignment="1">
      <alignment horizontal="center" vertical="center"/>
    </xf>
    <xf numFmtId="181" fontId="52" fillId="52" borderId="88" xfId="2" applyNumberFormat="1" applyFont="1" applyFill="1" applyBorder="1" applyAlignment="1">
      <alignment horizontal="center" vertical="center"/>
    </xf>
    <xf numFmtId="164" fontId="171" fillId="6" borderId="0" xfId="1" applyNumberFormat="1" applyFont="1" applyFill="1" applyBorder="1" applyAlignment="1">
      <alignment horizontal="center" vertical="center"/>
    </xf>
    <xf numFmtId="180" fontId="99" fillId="44" borderId="11" xfId="2" applyNumberFormat="1" applyFont="1" applyFill="1" applyBorder="1" applyAlignment="1">
      <alignment horizontal="center" vertical="center"/>
    </xf>
    <xf numFmtId="0" fontId="244" fillId="4" borderId="12" xfId="1" applyNumberFormat="1" applyFont="1" applyFill="1" applyBorder="1" applyAlignment="1">
      <alignment horizontal="center" vertical="center"/>
    </xf>
    <xf numFmtId="0" fontId="244" fillId="4" borderId="0" xfId="1" applyNumberFormat="1" applyFont="1" applyFill="1" applyBorder="1" applyAlignment="1">
      <alignment horizontal="center" vertical="center"/>
    </xf>
    <xf numFmtId="0" fontId="52" fillId="33" borderId="0" xfId="2" applyFont="1" applyFill="1" applyBorder="1" applyAlignment="1">
      <alignment horizontal="center" vertical="center" wrapText="1"/>
    </xf>
    <xf numFmtId="0" fontId="76" fillId="2" borderId="12" xfId="0" applyFont="1" applyFill="1" applyBorder="1" applyAlignment="1">
      <alignment horizontal="right"/>
    </xf>
    <xf numFmtId="0" fontId="76" fillId="2" borderId="0" xfId="0" applyFont="1" applyFill="1" applyBorder="1" applyAlignment="1">
      <alignment horizontal="right"/>
    </xf>
    <xf numFmtId="0" fontId="46" fillId="2" borderId="0" xfId="0" applyFont="1" applyFill="1" applyBorder="1" applyAlignment="1">
      <alignment horizontal="right"/>
    </xf>
    <xf numFmtId="0" fontId="76" fillId="2" borderId="133" xfId="0" applyFont="1" applyFill="1" applyBorder="1" applyAlignment="1">
      <alignment horizontal="right"/>
    </xf>
    <xf numFmtId="0" fontId="76" fillId="2" borderId="119" xfId="0" applyFont="1" applyFill="1" applyBorder="1" applyAlignment="1">
      <alignment horizontal="right"/>
    </xf>
    <xf numFmtId="0" fontId="82" fillId="2" borderId="0" xfId="2" applyFont="1" applyFill="1" applyBorder="1" applyAlignment="1">
      <alignment horizontal="left" vertical="center" wrapText="1"/>
    </xf>
    <xf numFmtId="0" fontId="82" fillId="2" borderId="11" xfId="2" applyFont="1" applyFill="1" applyBorder="1" applyAlignment="1">
      <alignment horizontal="left" vertical="center" wrapText="1"/>
    </xf>
    <xf numFmtId="0" fontId="352" fillId="2" borderId="12" xfId="3" applyFont="1" applyFill="1" applyBorder="1" applyAlignment="1">
      <alignment horizontal="center" vertical="center"/>
    </xf>
    <xf numFmtId="0" fontId="48" fillId="2" borderId="0" xfId="2" applyFont="1" applyFill="1" applyBorder="1" applyAlignment="1">
      <alignment horizontal="left" vertical="center" wrapText="1"/>
    </xf>
    <xf numFmtId="0" fontId="48" fillId="2" borderId="11" xfId="2" applyFont="1" applyFill="1" applyBorder="1" applyAlignment="1">
      <alignment horizontal="left" vertical="center" wrapText="1"/>
    </xf>
    <xf numFmtId="0" fontId="19" fillId="0" borderId="132" xfId="0" applyFont="1" applyBorder="1" applyAlignment="1">
      <alignment horizontal="center" wrapText="1"/>
    </xf>
    <xf numFmtId="0" fontId="19" fillId="0" borderId="117" xfId="0" applyFont="1" applyBorder="1" applyAlignment="1">
      <alignment horizontal="center" wrapText="1"/>
    </xf>
    <xf numFmtId="0" fontId="19" fillId="0" borderId="118" xfId="0" applyFont="1" applyBorder="1" applyAlignment="1">
      <alignment horizontal="center" wrapText="1"/>
    </xf>
    <xf numFmtId="0" fontId="19" fillId="0" borderId="12" xfId="0" applyFont="1" applyBorder="1" applyAlignment="1">
      <alignment horizontal="center" wrapText="1"/>
    </xf>
    <xf numFmtId="0" fontId="33" fillId="2" borderId="12" xfId="0" applyFont="1" applyFill="1" applyBorder="1" applyAlignment="1">
      <alignment horizontal="center"/>
    </xf>
    <xf numFmtId="0" fontId="33" fillId="2" borderId="0" xfId="0" applyFont="1" applyFill="1" applyBorder="1" applyAlignment="1">
      <alignment horizontal="center"/>
    </xf>
    <xf numFmtId="0" fontId="352" fillId="52" borderId="12" xfId="3" applyFont="1" applyFill="1" applyBorder="1" applyAlignment="1">
      <alignment horizontal="center" vertical="center"/>
    </xf>
    <xf numFmtId="164" fontId="49" fillId="33" borderId="0" xfId="1" applyNumberFormat="1" applyFont="1" applyFill="1" applyBorder="1" applyAlignment="1">
      <alignment horizontal="center" vertical="center"/>
    </xf>
    <xf numFmtId="0" fontId="278" fillId="2" borderId="12" xfId="1" applyNumberFormat="1" applyFont="1" applyFill="1" applyBorder="1" applyAlignment="1">
      <alignment horizontal="center" vertical="center"/>
    </xf>
    <xf numFmtId="0" fontId="278" fillId="2" borderId="0" xfId="1" applyNumberFormat="1" applyFont="1" applyFill="1" applyBorder="1" applyAlignment="1">
      <alignment horizontal="center" vertical="center"/>
    </xf>
    <xf numFmtId="0" fontId="278" fillId="2" borderId="11" xfId="1" applyNumberFormat="1" applyFont="1" applyFill="1" applyBorder="1" applyAlignment="1">
      <alignment horizontal="center" vertical="center"/>
    </xf>
    <xf numFmtId="0" fontId="259" fillId="4" borderId="12" xfId="1" applyNumberFormat="1" applyFont="1" applyFill="1" applyBorder="1" applyAlignment="1">
      <alignment horizontal="center" vertical="center" wrapText="1"/>
    </xf>
    <xf numFmtId="0" fontId="291" fillId="33" borderId="0" xfId="2" applyFont="1" applyFill="1" applyBorder="1" applyAlignment="1">
      <alignment horizontal="center" vertical="center" wrapText="1"/>
    </xf>
    <xf numFmtId="0" fontId="237" fillId="6" borderId="12" xfId="2" applyFont="1" applyFill="1" applyBorder="1" applyAlignment="1">
      <alignment horizontal="center" vertical="center"/>
    </xf>
    <xf numFmtId="180" fontId="48" fillId="44" borderId="0" xfId="2" applyNumberFormat="1" applyFont="1" applyFill="1" applyBorder="1" applyAlignment="1">
      <alignment horizontal="center" vertical="center"/>
    </xf>
    <xf numFmtId="180" fontId="48" fillId="44" borderId="11" xfId="2" applyNumberFormat="1" applyFont="1" applyFill="1" applyBorder="1" applyAlignment="1">
      <alignment horizontal="center" vertical="center"/>
    </xf>
    <xf numFmtId="0" fontId="246" fillId="4" borderId="12" xfId="1" applyNumberFormat="1" applyFont="1" applyFill="1" applyBorder="1" applyAlignment="1">
      <alignment horizontal="center" vertical="center"/>
    </xf>
    <xf numFmtId="0" fontId="246" fillId="4" borderId="11" xfId="1" applyNumberFormat="1" applyFont="1" applyFill="1" applyBorder="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100" fillId="2" borderId="12" xfId="1" applyNumberFormat="1" applyFont="1" applyFill="1" applyBorder="1" applyAlignment="1">
      <alignment horizontal="center" vertical="center"/>
    </xf>
    <xf numFmtId="0" fontId="100" fillId="2" borderId="0" xfId="1" applyNumberFormat="1" applyFont="1" applyFill="1" applyBorder="1" applyAlignment="1">
      <alignment horizontal="center" vertical="center"/>
    </xf>
    <xf numFmtId="0" fontId="100" fillId="2" borderId="11" xfId="1" applyNumberFormat="1" applyFont="1" applyFill="1" applyBorder="1" applyAlignment="1">
      <alignment horizontal="center" vertical="center"/>
    </xf>
    <xf numFmtId="0" fontId="182" fillId="52" borderId="0" xfId="2" applyFont="1" applyFill="1" applyBorder="1" applyAlignment="1">
      <alignment horizontal="center" vertical="center"/>
    </xf>
    <xf numFmtId="0" fontId="0" fillId="3" borderId="0" xfId="0" applyFill="1" applyBorder="1" applyAlignment="1">
      <alignment horizontal="center"/>
    </xf>
    <xf numFmtId="0" fontId="100" fillId="2" borderId="12" xfId="1" applyNumberFormat="1" applyFont="1" applyFill="1" applyBorder="1" applyAlignment="1">
      <alignment horizontal="center" vertical="center" wrapText="1"/>
    </xf>
    <xf numFmtId="181" fontId="82" fillId="3" borderId="0" xfId="2" applyNumberFormat="1" applyFont="1" applyFill="1" applyBorder="1" applyAlignment="1">
      <alignment horizontal="center" vertical="center"/>
    </xf>
    <xf numFmtId="0" fontId="439" fillId="2" borderId="0" xfId="9" applyFont="1" applyFill="1" applyBorder="1" applyAlignment="1">
      <alignment horizontal="left" vertical="center" wrapText="1"/>
    </xf>
    <xf numFmtId="0" fontId="439" fillId="2" borderId="11" xfId="9" applyFont="1" applyFill="1" applyBorder="1" applyAlignment="1">
      <alignment horizontal="left" vertical="center" wrapText="1"/>
    </xf>
    <xf numFmtId="0" fontId="246" fillId="4" borderId="8" xfId="1" applyNumberFormat="1" applyFont="1" applyFill="1" applyBorder="1" applyAlignment="1">
      <alignment horizontal="center" vertical="center" wrapText="1"/>
    </xf>
    <xf numFmtId="0" fontId="246" fillId="4" borderId="9" xfId="1" applyNumberFormat="1" applyFont="1" applyFill="1" applyBorder="1" applyAlignment="1">
      <alignment horizontal="center" vertical="center" wrapText="1"/>
    </xf>
    <xf numFmtId="0" fontId="246" fillId="4" borderId="10" xfId="1" applyNumberFormat="1" applyFont="1" applyFill="1" applyBorder="1" applyAlignment="1">
      <alignment horizontal="center" vertical="center" wrapText="1"/>
    </xf>
    <xf numFmtId="0" fontId="246" fillId="4" borderId="12" xfId="1" applyNumberFormat="1" applyFont="1" applyFill="1" applyBorder="1" applyAlignment="1">
      <alignment horizontal="center" vertical="center" wrapText="1"/>
    </xf>
    <xf numFmtId="0" fontId="246" fillId="4" borderId="11" xfId="1" applyNumberFormat="1" applyFont="1" applyFill="1" applyBorder="1" applyAlignment="1">
      <alignment horizontal="center" vertical="center" wrapText="1"/>
    </xf>
    <xf numFmtId="0" fontId="440" fillId="5" borderId="0" xfId="2" applyFont="1" applyFill="1" applyBorder="1" applyAlignment="1">
      <alignment horizontal="center" vertical="center" textRotation="90"/>
    </xf>
    <xf numFmtId="0" fontId="438" fillId="2" borderId="12" xfId="2" applyFont="1" applyFill="1" applyBorder="1" applyAlignment="1">
      <alignment horizontal="center" vertical="center" wrapText="1"/>
    </xf>
    <xf numFmtId="0" fontId="438" fillId="2" borderId="0" xfId="2" applyFont="1" applyFill="1" applyBorder="1" applyAlignment="1">
      <alignment horizontal="center" vertical="center" wrapText="1"/>
    </xf>
    <xf numFmtId="0" fontId="438" fillId="2" borderId="11" xfId="2" applyFont="1" applyFill="1" applyBorder="1" applyAlignment="1">
      <alignment horizontal="center" vertical="center" wrapText="1"/>
    </xf>
    <xf numFmtId="0" fontId="438" fillId="2" borderId="20" xfId="2" applyFont="1" applyFill="1" applyBorder="1" applyAlignment="1">
      <alignment horizontal="center" vertical="center" wrapText="1"/>
    </xf>
    <xf numFmtId="0" fontId="438" fillId="2" borderId="21" xfId="2" applyFont="1" applyFill="1" applyBorder="1" applyAlignment="1">
      <alignment horizontal="center" vertical="center" wrapText="1"/>
    </xf>
    <xf numFmtId="0" fontId="438" fillId="2" borderId="22" xfId="2" applyFont="1" applyFill="1" applyBorder="1" applyAlignment="1">
      <alignment horizontal="center" vertical="center" wrapText="1"/>
    </xf>
    <xf numFmtId="0" fontId="100" fillId="2" borderId="12" xfId="1" applyNumberFormat="1" applyFont="1" applyFill="1" applyBorder="1" applyAlignment="1">
      <alignment horizontal="center" vertical="top" wrapText="1"/>
    </xf>
    <xf numFmtId="0" fontId="100" fillId="2" borderId="0" xfId="1" applyNumberFormat="1" applyFont="1" applyFill="1" applyBorder="1" applyAlignment="1">
      <alignment horizontal="center" vertical="top" wrapText="1"/>
    </xf>
    <xf numFmtId="0" fontId="48" fillId="2" borderId="0" xfId="2" applyFont="1" applyFill="1" applyBorder="1" applyAlignment="1">
      <alignment horizontal="center" vertical="top" wrapText="1"/>
    </xf>
    <xf numFmtId="0" fontId="237" fillId="2" borderId="27" xfId="1" applyNumberFormat="1" applyFont="1" applyFill="1" applyBorder="1" applyAlignment="1">
      <alignment horizontal="left" vertical="center"/>
    </xf>
    <xf numFmtId="0" fontId="237" fillId="2" borderId="28" xfId="1" applyNumberFormat="1" applyFont="1" applyFill="1" applyBorder="1" applyAlignment="1">
      <alignment horizontal="left" vertical="center"/>
    </xf>
    <xf numFmtId="0" fontId="237" fillId="2" borderId="33" xfId="1" applyNumberFormat="1" applyFont="1" applyFill="1" applyBorder="1" applyAlignment="1">
      <alignment horizontal="left" vertical="center"/>
    </xf>
    <xf numFmtId="0" fontId="49" fillId="2" borderId="12" xfId="1" applyNumberFormat="1" applyFont="1" applyFill="1" applyBorder="1" applyAlignment="1">
      <alignment horizontal="center" vertical="center"/>
    </xf>
    <xf numFmtId="0" fontId="49" fillId="2" borderId="0" xfId="1" applyNumberFormat="1" applyFont="1" applyFill="1" applyBorder="1" applyAlignment="1">
      <alignment horizontal="center" vertical="center"/>
    </xf>
    <xf numFmtId="0" fontId="49" fillId="2" borderId="11" xfId="1" applyNumberFormat="1" applyFont="1" applyFill="1" applyBorder="1" applyAlignment="1">
      <alignment horizontal="center" vertical="center"/>
    </xf>
    <xf numFmtId="180" fontId="100" fillId="3" borderId="0" xfId="2" applyNumberFormat="1" applyFont="1" applyFill="1" applyBorder="1" applyAlignment="1">
      <alignment horizontal="center" vertical="center"/>
    </xf>
    <xf numFmtId="0" fontId="100" fillId="2" borderId="12" xfId="1" applyNumberFormat="1" applyFont="1" applyFill="1" applyBorder="1" applyAlignment="1">
      <alignment horizontal="center" wrapText="1"/>
    </xf>
    <xf numFmtId="0" fontId="100" fillId="2" borderId="0" xfId="1" applyNumberFormat="1" applyFont="1" applyFill="1" applyBorder="1" applyAlignment="1">
      <alignment horizontal="center" wrapText="1"/>
    </xf>
    <xf numFmtId="0" fontId="119" fillId="2" borderId="0" xfId="2" applyFont="1" applyFill="1" applyBorder="1" applyAlignment="1">
      <alignment horizontal="center" wrapText="1"/>
    </xf>
    <xf numFmtId="0" fontId="48" fillId="2" borderId="0" xfId="2" applyFont="1" applyFill="1" applyBorder="1" applyAlignment="1">
      <alignment horizontal="center" wrapText="1"/>
    </xf>
    <xf numFmtId="0" fontId="100" fillId="3" borderId="0" xfId="2" applyFont="1" applyFill="1" applyBorder="1" applyAlignment="1">
      <alignment horizontal="center" vertical="center"/>
    </xf>
    <xf numFmtId="164" fontId="237" fillId="6" borderId="0" xfId="1" applyNumberFormat="1" applyFont="1" applyFill="1" applyBorder="1" applyAlignment="1">
      <alignment horizontal="center" vertical="center"/>
    </xf>
    <xf numFmtId="0" fontId="437" fillId="2" borderId="225" xfId="11" applyFont="1" applyFill="1" applyBorder="1" applyAlignment="1">
      <alignment horizontal="center" vertical="center"/>
    </xf>
    <xf numFmtId="0" fontId="437" fillId="2" borderId="238" xfId="11" applyFont="1" applyFill="1" applyBorder="1" applyAlignment="1">
      <alignment horizontal="center" vertical="center"/>
    </xf>
    <xf numFmtId="0" fontId="259" fillId="4" borderId="12" xfId="1" applyNumberFormat="1" applyFont="1" applyFill="1" applyBorder="1" applyAlignment="1">
      <alignment horizontal="center" vertical="center"/>
    </xf>
    <xf numFmtId="0" fontId="259" fillId="4" borderId="0" xfId="1" applyNumberFormat="1" applyFont="1" applyFill="1" applyBorder="1" applyAlignment="1">
      <alignment horizontal="center" vertical="center"/>
    </xf>
    <xf numFmtId="0" fontId="259" fillId="4" borderId="11" xfId="1" applyNumberFormat="1" applyFont="1" applyFill="1" applyBorder="1" applyAlignment="1">
      <alignment horizontal="center" vertical="center"/>
    </xf>
    <xf numFmtId="0" fontId="421" fillId="2" borderId="8" xfId="2" applyFont="1" applyFill="1" applyBorder="1" applyAlignment="1">
      <alignment horizontal="center" vertical="center"/>
    </xf>
    <xf numFmtId="0" fontId="421" fillId="2" borderId="9" xfId="2" applyFont="1" applyFill="1" applyBorder="1" applyAlignment="1">
      <alignment horizontal="center" vertical="center"/>
    </xf>
    <xf numFmtId="0" fontId="421" fillId="2" borderId="10" xfId="2" applyFont="1" applyFill="1" applyBorder="1" applyAlignment="1">
      <alignment horizontal="center" vertical="center"/>
    </xf>
    <xf numFmtId="0" fontId="170" fillId="2" borderId="12" xfId="9" applyFill="1" applyBorder="1" applyAlignment="1">
      <alignment horizontal="center" vertical="center" wrapText="1"/>
    </xf>
    <xf numFmtId="0" fontId="170" fillId="2" borderId="0" xfId="9" applyFill="1" applyBorder="1" applyAlignment="1">
      <alignment horizontal="center" vertical="center" wrapText="1"/>
    </xf>
    <xf numFmtId="0" fontId="170" fillId="2" borderId="11" xfId="9" applyFill="1" applyBorder="1" applyAlignment="1">
      <alignment horizontal="center" vertical="center" wrapText="1"/>
    </xf>
    <xf numFmtId="0" fontId="225" fillId="4" borderId="107" xfId="0" applyFont="1" applyFill="1" applyBorder="1" applyAlignment="1">
      <alignment horizontal="center"/>
    </xf>
    <xf numFmtId="0" fontId="115" fillId="2" borderId="112" xfId="3" applyFont="1" applyFill="1" applyBorder="1" applyAlignment="1" applyProtection="1">
      <alignment horizontal="center" vertical="center"/>
      <protection hidden="1"/>
    </xf>
    <xf numFmtId="0" fontId="115" fillId="2" borderId="107" xfId="3" applyFont="1" applyFill="1" applyBorder="1" applyAlignment="1" applyProtection="1">
      <alignment horizontal="center" vertical="center"/>
      <protection hidden="1"/>
    </xf>
    <xf numFmtId="0" fontId="115" fillId="2" borderId="134" xfId="3" applyFont="1" applyFill="1" applyBorder="1" applyAlignment="1" applyProtection="1">
      <alignment horizontal="center" vertical="center"/>
      <protection hidden="1"/>
    </xf>
    <xf numFmtId="0" fontId="412" fillId="2" borderId="219" xfId="11" applyFont="1" applyFill="1" applyBorder="1" applyAlignment="1">
      <alignment horizontal="center" vertical="center"/>
    </xf>
    <xf numFmtId="0" fontId="412" fillId="6" borderId="220" xfId="11" applyFont="1" applyFill="1" applyBorder="1" applyAlignment="1">
      <alignment horizontal="center" vertical="center"/>
    </xf>
    <xf numFmtId="0" fontId="412" fillId="6" borderId="169" xfId="11" applyFont="1" applyFill="1" applyBorder="1" applyAlignment="1">
      <alignment horizontal="center" vertical="center"/>
    </xf>
    <xf numFmtId="0" fontId="412" fillId="6" borderId="233" xfId="11" applyFont="1" applyFill="1" applyBorder="1" applyAlignment="1">
      <alignment horizontal="center" vertical="center"/>
    </xf>
    <xf numFmtId="0" fontId="412" fillId="6" borderId="222" xfId="11" applyFont="1" applyFill="1" applyBorder="1" applyAlignment="1">
      <alignment horizontal="center" vertical="center"/>
    </xf>
    <xf numFmtId="0" fontId="412" fillId="6" borderId="234" xfId="11" applyFont="1" applyFill="1" applyBorder="1" applyAlignment="1">
      <alignment horizontal="center" vertical="center"/>
    </xf>
    <xf numFmtId="0" fontId="412" fillId="6" borderId="235" xfId="11" applyFont="1" applyFill="1" applyBorder="1" applyAlignment="1">
      <alignment horizontal="center" vertical="center"/>
    </xf>
    <xf numFmtId="0" fontId="412" fillId="6" borderId="221" xfId="11" applyFont="1" applyFill="1" applyBorder="1" applyAlignment="1">
      <alignment horizontal="center" vertical="center"/>
    </xf>
    <xf numFmtId="0" fontId="412" fillId="6" borderId="236" xfId="11" applyFont="1" applyFill="1" applyBorder="1" applyAlignment="1">
      <alignment horizontal="center" vertical="center"/>
    </xf>
    <xf numFmtId="0" fontId="437" fillId="2" borderId="219" xfId="11" applyFont="1" applyFill="1" applyBorder="1" applyAlignment="1">
      <alignment horizontal="center" vertical="center"/>
    </xf>
    <xf numFmtId="0" fontId="437" fillId="2" borderId="237" xfId="11" applyFont="1" applyFill="1" applyBorder="1" applyAlignment="1">
      <alignment horizontal="center" vertical="center"/>
    </xf>
    <xf numFmtId="0" fontId="412" fillId="6" borderId="223" xfId="11" applyFont="1" applyFill="1" applyBorder="1" applyAlignment="1">
      <alignment horizontal="center" vertical="center"/>
    </xf>
    <xf numFmtId="0" fontId="412" fillId="6" borderId="156" xfId="11" applyFont="1" applyFill="1" applyBorder="1" applyAlignment="1">
      <alignment horizontal="center" vertical="center"/>
    </xf>
    <xf numFmtId="0" fontId="412" fillId="6" borderId="167" xfId="11" applyFont="1" applyFill="1" applyBorder="1" applyAlignment="1">
      <alignment horizontal="center" vertical="center"/>
    </xf>
    <xf numFmtId="0" fontId="3" fillId="2" borderId="135" xfId="3" applyFill="1" applyBorder="1" applyAlignment="1" applyProtection="1">
      <alignment horizontal="center"/>
      <protection hidden="1"/>
    </xf>
    <xf numFmtId="0" fontId="3" fillId="2" borderId="107" xfId="3" applyFill="1" applyBorder="1" applyAlignment="1" applyProtection="1">
      <alignment horizontal="center"/>
      <protection hidden="1"/>
    </xf>
    <xf numFmtId="0" fontId="3" fillId="2" borderId="114" xfId="3" applyFill="1" applyBorder="1" applyAlignment="1" applyProtection="1">
      <alignment horizontal="center"/>
      <protection hidden="1"/>
    </xf>
    <xf numFmtId="0" fontId="3" fillId="0" borderId="135" xfId="2" applyBorder="1" applyAlignment="1">
      <alignment horizontal="center"/>
    </xf>
    <xf numFmtId="0" fontId="3" fillId="0" borderId="107" xfId="2" applyBorder="1" applyAlignment="1">
      <alignment horizontal="center"/>
    </xf>
    <xf numFmtId="0" fontId="3" fillId="0" borderId="114" xfId="2" applyBorder="1" applyAlignment="1">
      <alignment horizontal="center"/>
    </xf>
    <xf numFmtId="0" fontId="412" fillId="6" borderId="226" xfId="11" applyFont="1" applyFill="1" applyBorder="1" applyAlignment="1">
      <alignment horizontal="center" vertical="center"/>
    </xf>
    <xf numFmtId="0" fontId="412" fillId="6" borderId="89" xfId="11" applyFont="1" applyFill="1" applyBorder="1" applyAlignment="1">
      <alignment horizontal="center" vertical="center"/>
    </xf>
    <xf numFmtId="0" fontId="437" fillId="2" borderId="148" xfId="11" applyFont="1" applyFill="1" applyBorder="1" applyAlignment="1">
      <alignment horizontal="center" vertical="center"/>
    </xf>
    <xf numFmtId="0" fontId="436" fillId="2" borderId="219" xfId="11" applyFont="1" applyFill="1" applyBorder="1" applyAlignment="1">
      <alignment horizontal="center" vertical="center"/>
    </xf>
    <xf numFmtId="0" fontId="436" fillId="2" borderId="225" xfId="11" applyFont="1" applyFill="1" applyBorder="1" applyAlignment="1">
      <alignment horizontal="center" vertical="center"/>
    </xf>
    <xf numFmtId="0" fontId="86" fillId="2" borderId="18" xfId="3" applyFont="1" applyFill="1" applyBorder="1" applyAlignment="1">
      <alignment horizontal="left" vertical="center" wrapText="1"/>
    </xf>
    <xf numFmtId="0" fontId="86" fillId="2" borderId="19" xfId="3" applyFont="1" applyFill="1" applyBorder="1" applyAlignment="1">
      <alignment horizontal="left" vertical="center" wrapText="1"/>
    </xf>
    <xf numFmtId="0" fontId="86" fillId="2" borderId="32" xfId="3" applyFont="1" applyFill="1" applyBorder="1" applyAlignment="1">
      <alignment horizontal="left" vertical="center" wrapText="1"/>
    </xf>
    <xf numFmtId="0" fontId="337" fillId="4" borderId="8" xfId="3" applyFont="1" applyFill="1" applyBorder="1" applyAlignment="1" applyProtection="1">
      <alignment horizontal="center"/>
      <protection hidden="1"/>
    </xf>
    <xf numFmtId="0" fontId="337" fillId="4" borderId="9" xfId="3" applyFont="1" applyFill="1" applyBorder="1" applyAlignment="1" applyProtection="1">
      <alignment horizontal="center"/>
      <protection hidden="1"/>
    </xf>
    <xf numFmtId="0" fontId="337" fillId="4" borderId="10" xfId="3" applyFont="1" applyFill="1" applyBorder="1" applyAlignment="1" applyProtection="1">
      <alignment horizontal="center"/>
      <protection hidden="1"/>
    </xf>
    <xf numFmtId="0" fontId="337" fillId="4" borderId="8" xfId="2" applyFont="1" applyFill="1" applyBorder="1" applyAlignment="1">
      <alignment horizontal="center"/>
    </xf>
    <xf numFmtId="0" fontId="337" fillId="4" borderId="9" xfId="2" applyFont="1" applyFill="1" applyBorder="1" applyAlignment="1">
      <alignment horizontal="center"/>
    </xf>
    <xf numFmtId="0" fontId="337" fillId="4" borderId="10" xfId="2" applyFont="1" applyFill="1" applyBorder="1" applyAlignment="1">
      <alignment horizontal="center"/>
    </xf>
    <xf numFmtId="2" fontId="48" fillId="3" borderId="0" xfId="2" applyNumberFormat="1" applyFont="1" applyFill="1" applyBorder="1" applyAlignment="1">
      <alignment horizontal="center" vertical="center"/>
    </xf>
    <xf numFmtId="0" fontId="436" fillId="2" borderId="224" xfId="11" applyFont="1" applyFill="1" applyBorder="1" applyAlignment="1">
      <alignment horizontal="center" vertical="center"/>
    </xf>
    <xf numFmtId="0" fontId="435" fillId="2" borderId="219" xfId="11" applyFont="1" applyFill="1" applyBorder="1" applyAlignment="1">
      <alignment horizontal="center" vertical="center"/>
    </xf>
    <xf numFmtId="0" fontId="435" fillId="2" borderId="225" xfId="11" applyFont="1" applyFill="1" applyBorder="1" applyAlignment="1">
      <alignment horizontal="center" vertical="center"/>
    </xf>
    <xf numFmtId="181" fontId="64" fillId="6" borderId="0" xfId="2" applyNumberFormat="1" applyFont="1" applyFill="1" applyBorder="1" applyAlignment="1">
      <alignment horizontal="center" vertical="center"/>
    </xf>
    <xf numFmtId="0" fontId="435" fillId="2" borderId="224" xfId="11" applyFont="1" applyFill="1" applyBorder="1" applyAlignment="1">
      <alignment horizontal="center" vertical="center"/>
    </xf>
    <xf numFmtId="2" fontId="15" fillId="2" borderId="107" xfId="2" applyNumberFormat="1" applyFont="1" applyFill="1" applyBorder="1" applyAlignment="1">
      <alignment horizontal="center" vertical="center"/>
    </xf>
    <xf numFmtId="2" fontId="15" fillId="2" borderId="114" xfId="2" applyNumberFormat="1" applyFont="1" applyFill="1" applyBorder="1" applyAlignment="1">
      <alignment horizontal="center" vertical="center"/>
    </xf>
    <xf numFmtId="0" fontId="3" fillId="0" borderId="116" xfId="2" applyBorder="1" applyAlignment="1">
      <alignment horizontal="center"/>
    </xf>
    <xf numFmtId="0" fontId="3" fillId="0" borderId="127" xfId="2" applyBorder="1" applyAlignment="1">
      <alignment horizontal="center"/>
    </xf>
    <xf numFmtId="0" fontId="434" fillId="2" borderId="224" xfId="11" applyFont="1" applyFill="1" applyBorder="1" applyAlignment="1">
      <alignment horizontal="center" vertical="center"/>
    </xf>
    <xf numFmtId="0" fontId="434" fillId="2" borderId="219" xfId="11" applyFont="1" applyFill="1" applyBorder="1" applyAlignment="1">
      <alignment horizontal="center" vertical="center"/>
    </xf>
    <xf numFmtId="0" fontId="412" fillId="6" borderId="225" xfId="11" applyFont="1" applyFill="1" applyBorder="1" applyAlignment="1">
      <alignment horizontal="center" vertical="center"/>
    </xf>
    <xf numFmtId="0" fontId="15" fillId="2" borderId="127" xfId="2" applyFont="1" applyFill="1" applyBorder="1" applyAlignment="1">
      <alignment horizontal="center" vertical="center"/>
    </xf>
    <xf numFmtId="0" fontId="15" fillId="2" borderId="128" xfId="2" applyFont="1" applyFill="1" applyBorder="1" applyAlignment="1">
      <alignment horizontal="center" vertical="center"/>
    </xf>
    <xf numFmtId="0" fontId="412" fillId="2" borderId="224" xfId="11" applyFont="1" applyFill="1" applyBorder="1" applyAlignment="1">
      <alignment horizontal="center" vertical="center"/>
    </xf>
    <xf numFmtId="0" fontId="412" fillId="6" borderId="157" xfId="11" applyFont="1" applyFill="1" applyBorder="1" applyAlignment="1">
      <alignment horizontal="center" vertical="center"/>
    </xf>
    <xf numFmtId="0" fontId="412" fillId="6" borderId="53" xfId="11" applyFont="1" applyFill="1" applyBorder="1" applyAlignment="1">
      <alignment horizontal="center" vertical="center"/>
    </xf>
    <xf numFmtId="0" fontId="412" fillId="6" borderId="17" xfId="11" applyFont="1" applyFill="1" applyBorder="1" applyAlignment="1">
      <alignment horizontal="center" vertical="center"/>
    </xf>
    <xf numFmtId="0" fontId="412" fillId="6" borderId="0" xfId="11" applyFont="1" applyFill="1" applyBorder="1" applyAlignment="1">
      <alignment horizontal="center" vertical="center"/>
    </xf>
    <xf numFmtId="0" fontId="412" fillId="6" borderId="105" xfId="11" applyFont="1" applyFill="1" applyBorder="1" applyAlignment="1">
      <alignment horizontal="center" vertical="center"/>
    </xf>
    <xf numFmtId="0" fontId="412" fillId="6" borderId="11" xfId="11" applyFont="1" applyFill="1" applyBorder="1" applyAlignment="1">
      <alignment horizontal="center" vertical="center"/>
    </xf>
    <xf numFmtId="0" fontId="422" fillId="4" borderId="0" xfId="2" applyFont="1" applyFill="1" applyBorder="1" applyAlignment="1">
      <alignment horizontal="center" vertical="center"/>
    </xf>
    <xf numFmtId="0" fontId="337" fillId="4" borderId="8" xfId="2" applyFont="1" applyFill="1" applyBorder="1" applyAlignment="1">
      <alignment horizontal="center" vertical="center"/>
    </xf>
    <xf numFmtId="0" fontId="337" fillId="4" borderId="9" xfId="2" applyFont="1" applyFill="1" applyBorder="1" applyAlignment="1">
      <alignment horizontal="center" vertical="center"/>
    </xf>
    <xf numFmtId="0" fontId="337" fillId="4" borderId="10" xfId="2" applyFont="1" applyFill="1" applyBorder="1" applyAlignment="1">
      <alignment horizontal="center" vertical="center"/>
    </xf>
    <xf numFmtId="0" fontId="185" fillId="5" borderId="11" xfId="3" applyFont="1" applyFill="1" applyBorder="1" applyAlignment="1">
      <alignment horizontal="center" vertical="center" textRotation="90"/>
    </xf>
    <xf numFmtId="0" fontId="425" fillId="2" borderId="0" xfId="0" applyFont="1" applyFill="1" applyBorder="1" applyAlignment="1">
      <alignment horizontal="center" vertical="center" wrapText="1"/>
    </xf>
    <xf numFmtId="0" fontId="425" fillId="2" borderId="11" xfId="0" applyFont="1" applyFill="1" applyBorder="1" applyAlignment="1">
      <alignment horizontal="center" vertical="center" wrapText="1"/>
    </xf>
    <xf numFmtId="0" fontId="49" fillId="2" borderId="12" xfId="2" applyFont="1" applyFill="1" applyBorder="1" applyAlignment="1">
      <alignment horizontal="center" vertical="center" wrapText="1"/>
    </xf>
    <xf numFmtId="0" fontId="49" fillId="2" borderId="0" xfId="2" applyFont="1" applyFill="1" applyBorder="1" applyAlignment="1">
      <alignment horizontal="center" vertical="center" wrapText="1"/>
    </xf>
    <xf numFmtId="0" fontId="49" fillId="2" borderId="11" xfId="2" applyFont="1" applyFill="1" applyBorder="1" applyAlignment="1">
      <alignment horizontal="center" vertical="center" wrapText="1"/>
    </xf>
    <xf numFmtId="0" fontId="48" fillId="8" borderId="0" xfId="1" applyNumberFormat="1" applyFont="1" applyFill="1" applyBorder="1" applyAlignment="1">
      <alignment horizontal="center" vertical="center" wrapText="1"/>
    </xf>
    <xf numFmtId="0" fontId="337" fillId="4" borderId="0" xfId="2" applyFont="1" applyFill="1" applyBorder="1" applyAlignment="1">
      <alignment horizontal="center"/>
    </xf>
    <xf numFmtId="0" fontId="421" fillId="2" borderId="0" xfId="2" applyFont="1" applyFill="1" applyBorder="1" applyAlignment="1">
      <alignment horizontal="center" vertical="center"/>
    </xf>
    <xf numFmtId="0" fontId="419" fillId="2" borderId="0" xfId="9" applyFont="1" applyFill="1" applyAlignment="1">
      <alignment horizontal="center" vertical="center"/>
    </xf>
    <xf numFmtId="0" fontId="419" fillId="2" borderId="0" xfId="9" applyFont="1" applyFill="1" applyAlignment="1">
      <alignment horizontal="center" vertical="center" wrapText="1"/>
    </xf>
    <xf numFmtId="0" fontId="170" fillId="2" borderId="0" xfId="9" applyFont="1" applyFill="1" applyAlignment="1">
      <alignment horizontal="center" vertical="center" wrapText="1"/>
    </xf>
    <xf numFmtId="0" fontId="420" fillId="2" borderId="0" xfId="2" applyFont="1" applyFill="1" applyAlignment="1">
      <alignment horizontal="center" vertical="center"/>
    </xf>
    <xf numFmtId="0" fontId="130" fillId="21" borderId="100" xfId="2" applyFont="1" applyFill="1" applyBorder="1" applyAlignment="1">
      <alignment horizontal="center" vertical="center"/>
    </xf>
    <xf numFmtId="0" fontId="130" fillId="21" borderId="101" xfId="2" applyFont="1" applyFill="1" applyBorder="1" applyAlignment="1">
      <alignment horizontal="center" vertical="center"/>
    </xf>
    <xf numFmtId="0" fontId="130" fillId="21" borderId="52" xfId="2" applyFont="1" applyFill="1" applyBorder="1" applyAlignment="1">
      <alignment horizontal="center" vertical="center"/>
    </xf>
    <xf numFmtId="0" fontId="132" fillId="0" borderId="74" xfId="2" applyFont="1" applyFill="1" applyBorder="1" applyAlignment="1">
      <alignment horizontal="center" vertical="top" textRotation="255"/>
    </xf>
    <xf numFmtId="0" fontId="132" fillId="0" borderId="99" xfId="2" applyFont="1" applyFill="1" applyBorder="1" applyAlignment="1">
      <alignment horizontal="center" vertical="top" textRotation="255"/>
    </xf>
    <xf numFmtId="171" fontId="125" fillId="22" borderId="0" xfId="2" applyNumberFormat="1" applyFont="1" applyFill="1" applyBorder="1" applyAlignment="1">
      <alignment horizontal="left" vertical="center" wrapText="1"/>
    </xf>
    <xf numFmtId="0" fontId="133" fillId="2" borderId="73" xfId="2" applyFont="1" applyFill="1" applyBorder="1" applyAlignment="1">
      <alignment horizontal="center" vertical="center" wrapText="1"/>
    </xf>
    <xf numFmtId="0" fontId="133" fillId="2" borderId="0" xfId="2" applyFont="1" applyFill="1" applyBorder="1" applyAlignment="1">
      <alignment horizontal="center" vertical="center" wrapText="1"/>
    </xf>
    <xf numFmtId="0" fontId="138" fillId="2" borderId="23" xfId="4" applyNumberFormat="1" applyFont="1" applyFill="1" applyBorder="1" applyAlignment="1">
      <alignment horizontal="right" vertical="center" wrapText="1"/>
    </xf>
    <xf numFmtId="0" fontId="138" fillId="2" borderId="0" xfId="4" applyNumberFormat="1" applyFont="1" applyFill="1" applyBorder="1" applyAlignment="1">
      <alignment horizontal="right" vertical="center" wrapText="1"/>
    </xf>
    <xf numFmtId="0" fontId="138" fillId="2" borderId="84" xfId="4" applyNumberFormat="1" applyFont="1" applyFill="1" applyBorder="1" applyAlignment="1">
      <alignment horizontal="right" vertical="center" wrapText="1"/>
    </xf>
    <xf numFmtId="0" fontId="138" fillId="2" borderId="85" xfId="4" applyNumberFormat="1" applyFont="1" applyFill="1" applyBorder="1" applyAlignment="1">
      <alignment horizontal="right" vertical="center" wrapText="1"/>
    </xf>
    <xf numFmtId="0" fontId="143" fillId="2" borderId="0" xfId="2" applyFont="1" applyFill="1" applyBorder="1" applyAlignment="1">
      <alignment horizontal="center" vertical="center"/>
    </xf>
    <xf numFmtId="0" fontId="143" fillId="2" borderId="85" xfId="2" applyFont="1" applyFill="1" applyBorder="1" applyAlignment="1">
      <alignment horizontal="center" vertical="center"/>
    </xf>
    <xf numFmtId="0" fontId="144" fillId="2" borderId="0" xfId="2" applyFont="1" applyFill="1" applyBorder="1" applyAlignment="1">
      <alignment horizontal="center" vertical="center" wrapText="1"/>
    </xf>
    <xf numFmtId="0" fontId="144" fillId="2" borderId="85" xfId="2" applyFont="1" applyFill="1" applyBorder="1" applyAlignment="1">
      <alignment horizontal="center" vertical="center" wrapText="1"/>
    </xf>
    <xf numFmtId="0" fontId="134" fillId="2" borderId="83" xfId="2" applyFont="1" applyFill="1" applyBorder="1" applyAlignment="1">
      <alignment horizontal="center" vertical="center"/>
    </xf>
    <xf numFmtId="0" fontId="134" fillId="2" borderId="77" xfId="2" applyFont="1" applyFill="1" applyBorder="1" applyAlignment="1">
      <alignment horizontal="center" vertical="center"/>
    </xf>
    <xf numFmtId="0" fontId="134" fillId="2" borderId="79" xfId="2" applyFont="1" applyFill="1" applyBorder="1" applyAlignment="1">
      <alignment horizontal="center" vertical="center"/>
    </xf>
    <xf numFmtId="0" fontId="134" fillId="2" borderId="53" xfId="2" applyFont="1" applyFill="1" applyBorder="1" applyAlignment="1">
      <alignment horizontal="center" vertical="center"/>
    </xf>
    <xf numFmtId="0" fontId="134" fillId="2" borderId="0" xfId="2" applyFont="1" applyFill="1" applyBorder="1" applyAlignment="1">
      <alignment horizontal="center" vertical="center"/>
    </xf>
    <xf numFmtId="0" fontId="45" fillId="2" borderId="0" xfId="5" applyFill="1" applyAlignment="1">
      <alignment vertical="center"/>
    </xf>
    <xf numFmtId="0" fontId="464" fillId="0" borderId="0" xfId="0" applyFont="1" applyAlignment="1">
      <alignment horizontal="center" vertical="center" wrapText="1"/>
    </xf>
    <xf numFmtId="0" fontId="45" fillId="2" borderId="0" xfId="5" applyFill="1" applyAlignment="1">
      <alignment horizontal="center" vertical="center" wrapText="1"/>
    </xf>
    <xf numFmtId="0" fontId="407" fillId="2" borderId="0" xfId="0" applyFont="1" applyFill="1" applyBorder="1" applyAlignment="1">
      <alignment horizontal="center" vertical="center" wrapText="1"/>
    </xf>
    <xf numFmtId="0" fontId="45" fillId="2" borderId="0" xfId="5" applyFill="1" applyBorder="1" applyAlignment="1">
      <alignment horizontal="center" vertical="center" wrapText="1"/>
    </xf>
    <xf numFmtId="0" fontId="418" fillId="4" borderId="0" xfId="2" applyFont="1" applyFill="1"/>
  </cellXfs>
  <cellStyles count="13">
    <cellStyle name="Lien hypertexte" xfId="5" builtinId="8"/>
    <cellStyle name="Lien hypertexte 2" xfId="7"/>
    <cellStyle name="Lien hypertexte 3" xfId="8"/>
    <cellStyle name="Lien hypertexte 4" xfId="9"/>
    <cellStyle name="Normal" xfId="0" builtinId="0"/>
    <cellStyle name="Normal 2" xfId="2"/>
    <cellStyle name="Normal 2 2" xfId="3"/>
    <cellStyle name="Normal 4" xfId="10"/>
    <cellStyle name="Normal 4 3" xfId="11"/>
    <cellStyle name="Normal 6" xfId="6"/>
    <cellStyle name="Normal_Bons de commande livraison 2" xfId="12"/>
    <cellStyle name="Normal_Comparer recettes 2009 OK" xfId="1"/>
    <cellStyle name="Normal_Forum Marais 15 09 2001" xfId="4"/>
  </cellStyles>
  <dxfs count="26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theme="4" tint="-0.24994659260841701"/>
        </patternFill>
      </fill>
    </dxf>
    <dxf>
      <font>
        <b/>
        <i val="0"/>
        <color theme="0"/>
      </font>
      <fill>
        <patternFill>
          <bgColor rgb="FF7030A0"/>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rgb="FF7030A0"/>
        </patternFill>
      </fill>
    </dxf>
    <dxf>
      <font>
        <b/>
        <i val="0"/>
        <color theme="0"/>
      </font>
      <fill>
        <patternFill>
          <bgColor theme="4" tint="-0.24994659260841701"/>
        </patternFill>
      </fill>
    </dxf>
    <dxf>
      <font>
        <color theme="0"/>
      </font>
      <fill>
        <patternFill>
          <bgColor theme="4" tint="-0.24994659260841701"/>
        </patternFill>
      </fill>
    </dxf>
    <dxf>
      <font>
        <b val="0"/>
        <i val="0"/>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s>
  <tableStyles count="0" defaultTableStyle="TableStyleMedium2" defaultPivotStyle="PivotStyleLight16"/>
  <colors>
    <mruColors>
      <color rgb="FFFFFF99"/>
      <color rgb="FFDDF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gi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152400</xdr:colOff>
      <xdr:row>224</xdr:row>
      <xdr:rowOff>123825</xdr:rowOff>
    </xdr:from>
    <xdr:to>
      <xdr:col>0</xdr:col>
      <xdr:colOff>152400</xdr:colOff>
      <xdr:row>229</xdr:row>
      <xdr:rowOff>228600</xdr:rowOff>
    </xdr:to>
    <xdr:sp macro="" textlink="">
      <xdr:nvSpPr>
        <xdr:cNvPr id="1120" name="Line 96"/>
        <xdr:cNvSpPr>
          <a:spLocks noChangeShapeType="1"/>
        </xdr:cNvSpPr>
      </xdr:nvSpPr>
      <xdr:spPr bwMode="auto">
        <a:xfrm>
          <a:off x="152400" y="43243500"/>
          <a:ext cx="0" cy="1104900"/>
        </a:xfrm>
        <a:prstGeom prst="line">
          <a:avLst/>
        </a:prstGeom>
        <a:noFill/>
        <a:ln w="15240">
          <a:solidFill>
            <a:srgbClr val="A3A49E"/>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226</xdr:row>
      <xdr:rowOff>76200</xdr:rowOff>
    </xdr:from>
    <xdr:to>
      <xdr:col>0</xdr:col>
      <xdr:colOff>123825</xdr:colOff>
      <xdr:row>230</xdr:row>
      <xdr:rowOff>123825</xdr:rowOff>
    </xdr:to>
    <xdr:sp macro="" textlink="">
      <xdr:nvSpPr>
        <xdr:cNvPr id="1119" name="Line 95"/>
        <xdr:cNvSpPr>
          <a:spLocks noChangeShapeType="1"/>
        </xdr:cNvSpPr>
      </xdr:nvSpPr>
      <xdr:spPr bwMode="auto">
        <a:xfrm>
          <a:off x="123825" y="43595925"/>
          <a:ext cx="0" cy="942975"/>
        </a:xfrm>
        <a:prstGeom prst="line">
          <a:avLst/>
        </a:prstGeom>
        <a:noFill/>
        <a:ln w="18415">
          <a:solidFill>
            <a:srgbClr val="C5C6BE"/>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63</xdr:row>
      <xdr:rowOff>142875</xdr:rowOff>
    </xdr:from>
    <xdr:to>
      <xdr:col>0</xdr:col>
      <xdr:colOff>209550</xdr:colOff>
      <xdr:row>105</xdr:row>
      <xdr:rowOff>171450</xdr:rowOff>
    </xdr:to>
    <xdr:sp macro="" textlink="">
      <xdr:nvSpPr>
        <xdr:cNvPr id="2054" name="Line 6"/>
        <xdr:cNvSpPr>
          <a:spLocks noChangeShapeType="1"/>
        </xdr:cNvSpPr>
      </xdr:nvSpPr>
      <xdr:spPr bwMode="auto">
        <a:xfrm>
          <a:off x="209550" y="13106400"/>
          <a:ext cx="0" cy="7429500"/>
        </a:xfrm>
        <a:prstGeom prst="line">
          <a:avLst/>
        </a:prstGeom>
        <a:noFill/>
        <a:ln w="12065">
          <a:solidFill>
            <a:srgbClr val="C8C8C8"/>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63</xdr:row>
      <xdr:rowOff>142875</xdr:rowOff>
    </xdr:from>
    <xdr:to>
      <xdr:col>0</xdr:col>
      <xdr:colOff>190500</xdr:colOff>
      <xdr:row>114</xdr:row>
      <xdr:rowOff>9525</xdr:rowOff>
    </xdr:to>
    <xdr:sp macro="" textlink="">
      <xdr:nvSpPr>
        <xdr:cNvPr id="2053" name="Line 5"/>
        <xdr:cNvSpPr>
          <a:spLocks noChangeShapeType="1"/>
        </xdr:cNvSpPr>
      </xdr:nvSpPr>
      <xdr:spPr bwMode="auto">
        <a:xfrm>
          <a:off x="190500" y="13106400"/>
          <a:ext cx="0" cy="8991600"/>
        </a:xfrm>
        <a:prstGeom prst="line">
          <a:avLst/>
        </a:prstGeom>
        <a:noFill/>
        <a:ln w="12065">
          <a:solidFill>
            <a:srgbClr val="CECECE"/>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96</xdr:row>
      <xdr:rowOff>76200</xdr:rowOff>
    </xdr:from>
    <xdr:to>
      <xdr:col>0</xdr:col>
      <xdr:colOff>133350</xdr:colOff>
      <xdr:row>116</xdr:row>
      <xdr:rowOff>95250</xdr:rowOff>
    </xdr:to>
    <xdr:sp macro="" textlink="">
      <xdr:nvSpPr>
        <xdr:cNvPr id="2052" name="Line 4"/>
        <xdr:cNvSpPr>
          <a:spLocks noChangeShapeType="1"/>
        </xdr:cNvSpPr>
      </xdr:nvSpPr>
      <xdr:spPr bwMode="auto">
        <a:xfrm>
          <a:off x="133350" y="18726150"/>
          <a:ext cx="0" cy="3886200"/>
        </a:xfrm>
        <a:prstGeom prst="line">
          <a:avLst/>
        </a:prstGeom>
        <a:noFill/>
        <a:ln w="33655">
          <a:solidFill>
            <a:srgbClr val="C1C2BD"/>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96</xdr:row>
      <xdr:rowOff>76200</xdr:rowOff>
    </xdr:from>
    <xdr:to>
      <xdr:col>0</xdr:col>
      <xdr:colOff>133350</xdr:colOff>
      <xdr:row>116</xdr:row>
      <xdr:rowOff>95250</xdr:rowOff>
    </xdr:to>
    <xdr:sp macro="" textlink="">
      <xdr:nvSpPr>
        <xdr:cNvPr id="5" name="Line 4"/>
        <xdr:cNvSpPr>
          <a:spLocks noChangeShapeType="1"/>
        </xdr:cNvSpPr>
      </xdr:nvSpPr>
      <xdr:spPr bwMode="auto">
        <a:xfrm>
          <a:off x="133350" y="33766125"/>
          <a:ext cx="0" cy="3895725"/>
        </a:xfrm>
        <a:prstGeom prst="line">
          <a:avLst/>
        </a:prstGeom>
        <a:noFill/>
        <a:ln w="33655">
          <a:solidFill>
            <a:srgbClr val="C1C2BD"/>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400050</xdr:colOff>
      <xdr:row>279</xdr:row>
      <xdr:rowOff>47625</xdr:rowOff>
    </xdr:from>
    <xdr:ext cx="7192379" cy="2581635"/>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62550" y="50777775"/>
          <a:ext cx="7192379" cy="25816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228600</xdr:colOff>
      <xdr:row>433</xdr:row>
      <xdr:rowOff>133350</xdr:rowOff>
    </xdr:from>
    <xdr:to>
      <xdr:col>8</xdr:col>
      <xdr:colOff>171450</xdr:colOff>
      <xdr:row>448</xdr:row>
      <xdr:rowOff>161348</xdr:rowOff>
    </xdr:to>
    <xdr:pic>
      <xdr:nvPicPr>
        <xdr:cNvPr id="3" name="Image 2" descr="http://blog.cerfdellier.com/wp-content/uploads/2012/03/Guide-pate-a-sucre.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9825" y="97878900"/>
          <a:ext cx="2533650" cy="245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0</xdr:colOff>
      <xdr:row>391</xdr:row>
      <xdr:rowOff>0</xdr:rowOff>
    </xdr:from>
    <xdr:ext cx="6617002" cy="9048750"/>
    <xdr:pic>
      <xdr:nvPicPr>
        <xdr:cNvPr id="4" name="Image 3" descr="http://cestmamanquilafait.com/wordpress/wp-content/uploads/2012/03/chartre-pas.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10525" y="90735150"/>
          <a:ext cx="6617002" cy="904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619125</xdr:colOff>
      <xdr:row>142</xdr:row>
      <xdr:rowOff>114300</xdr:rowOff>
    </xdr:from>
    <xdr:ext cx="2619741" cy="4448796"/>
    <xdr:pic>
      <xdr:nvPicPr>
        <xdr:cNvPr id="5" name="Imag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629650" y="30070425"/>
          <a:ext cx="2619741" cy="4448796"/>
        </a:xfrm>
        <a:prstGeom prst="rect">
          <a:avLst/>
        </a:prstGeom>
      </xdr:spPr>
    </xdr:pic>
    <xdr:clientData/>
  </xdr:oneCellAnchor>
  <xdr:twoCellAnchor editAs="oneCell">
    <xdr:from>
      <xdr:col>22</xdr:col>
      <xdr:colOff>133350</xdr:colOff>
      <xdr:row>98</xdr:row>
      <xdr:rowOff>76200</xdr:rowOff>
    </xdr:from>
    <xdr:to>
      <xdr:col>26</xdr:col>
      <xdr:colOff>561975</xdr:colOff>
      <xdr:row>107</xdr:row>
      <xdr:rowOff>123825</xdr:rowOff>
    </xdr:to>
    <xdr:pic>
      <xdr:nvPicPr>
        <xdr:cNvPr id="6" name="Picture 3" descr="http://www.educastream.com/IMG/Image/volumes21a.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20825" y="21183600"/>
          <a:ext cx="34766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69850</xdr:colOff>
      <xdr:row>17</xdr:row>
      <xdr:rowOff>79375</xdr:rowOff>
    </xdr:from>
    <xdr:to>
      <xdr:col>6</xdr:col>
      <xdr:colOff>9525</xdr:colOff>
      <xdr:row>17</xdr:row>
      <xdr:rowOff>935269</xdr:rowOff>
    </xdr:to>
    <xdr:pic>
      <xdr:nvPicPr>
        <xdr:cNvPr id="2" name="Image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98450" y="4965700"/>
          <a:ext cx="3187700" cy="855894"/>
        </a:xfrm>
        <a:prstGeom prst="rect">
          <a:avLst/>
        </a:prstGeom>
      </xdr:spPr>
    </xdr:pic>
    <xdr:clientData/>
  </xdr:twoCellAnchor>
  <xdr:twoCellAnchor editAs="oneCell">
    <xdr:from>
      <xdr:col>12</xdr:col>
      <xdr:colOff>190500</xdr:colOff>
      <xdr:row>17</xdr:row>
      <xdr:rowOff>285750</xdr:rowOff>
    </xdr:from>
    <xdr:to>
      <xdr:col>15</xdr:col>
      <xdr:colOff>599209</xdr:colOff>
      <xdr:row>17</xdr:row>
      <xdr:rowOff>819150</xdr:rowOff>
    </xdr:to>
    <xdr:pic>
      <xdr:nvPicPr>
        <xdr:cNvPr id="7" name="Image 6" descr="http://s1.lemde.fr/medias/web/1.2.686/img/friends/logos/logo_chef_simon_97x2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53325" y="5172075"/>
          <a:ext cx="2351809"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193677</xdr:colOff>
      <xdr:row>17</xdr:row>
      <xdr:rowOff>269877</xdr:rowOff>
    </xdr:from>
    <xdr:to>
      <xdr:col>19</xdr:col>
      <xdr:colOff>698872</xdr:colOff>
      <xdr:row>17</xdr:row>
      <xdr:rowOff>847725</xdr:rowOff>
    </xdr:to>
    <xdr:pic>
      <xdr:nvPicPr>
        <xdr:cNvPr id="8" name="Imag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928352" y="5156202"/>
          <a:ext cx="1571995" cy="5778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E%20ROUZIC/Mes%20documents/1%20SAUVEGARDE%20A%20en%20cours%20et%20fonctionnement/1%20Diagrammes%20de%20Gantt/Diagr%202%20aide%20ok/spa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uprm.pagesperso-orange.fr/LE%20ROUZIC/Mes%20documents/1%20SAUVEGARDE%20A%20en%20cours%20et%20fonctionnement/1%20Diagrammes%20de%20Gantt/Diagr%202%20aide%20ok/spa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 d'activité"/>
      <sheetName val="Archive"/>
      <sheetName val="Données roadmap"/>
      <sheetName val="Rapport d'activité"/>
      <sheetName val="Roadmap"/>
      <sheetName val="Feuil1"/>
      <sheetName val="Aide"/>
    </sheetNames>
    <sheetDataSet>
      <sheetData sheetId="0">
        <row r="15">
          <cell r="D15" t="str">
            <v>Suivi d'activité</v>
          </cell>
        </row>
        <row r="20">
          <cell r="E20" t="str">
            <v>M</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 d'activité"/>
      <sheetName val="Archive"/>
      <sheetName val="Données roadmap"/>
      <sheetName val="Rapport d'activité"/>
      <sheetName val="Roadmap"/>
      <sheetName val="Feuil1"/>
      <sheetName val="Aide"/>
    </sheetNames>
    <sheetDataSet>
      <sheetData sheetId="0">
        <row r="15">
          <cell r="D15" t="str">
            <v>Suivi d'activité</v>
          </cell>
        </row>
        <row r="20">
          <cell r="E20" t="str">
            <v>M</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lagourmandemodeste.wordpress.com/2007/11/02/equivalences-de-cuisine-quantites-poids-temperatures-substitutions-et-remplacement-dingedients/" TargetMode="External"/><Relationship Id="rId7" Type="http://schemas.openxmlformats.org/officeDocument/2006/relationships/drawing" Target="../drawings/drawing1.xml"/><Relationship Id="rId2" Type="http://schemas.openxmlformats.org/officeDocument/2006/relationships/hyperlink" Target="http://www.mondevanille.com/fr/content/category/3-quelle-origine-choisir-" TargetMode="External"/><Relationship Id="rId1" Type="http://schemas.openxmlformats.org/officeDocument/2006/relationships/hyperlink" Target="http://www.basesdelacuisine.com/Cadre6/z6/pp2.htm" TargetMode="External"/><Relationship Id="rId6" Type="http://schemas.openxmlformats.org/officeDocument/2006/relationships/printerSettings" Target="../printerSettings/printerSettings1.bin"/><Relationship Id="rId5" Type="http://schemas.openxmlformats.org/officeDocument/2006/relationships/hyperlink" Target="http://www.mylittlerecettes.com/cap-patissier-les-oeufs-en-patisserie/" TargetMode="External"/><Relationship Id="rId4" Type="http://schemas.openxmlformats.org/officeDocument/2006/relationships/hyperlink" Target="http://www.mercotte.fr/farines-et-fecules/"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mercotte.fr/farines-et-fecules/" TargetMode="External"/><Relationship Id="rId7" Type="http://schemas.openxmlformats.org/officeDocument/2006/relationships/printerSettings" Target="../printerSettings/printerSettings2.bin"/><Relationship Id="rId2" Type="http://schemas.openxmlformats.org/officeDocument/2006/relationships/hyperlink" Target="http://www.mylittlerecettes.com/cap-patissier-les-oeufs-en-patisserie/" TargetMode="External"/><Relationship Id="rId1" Type="http://schemas.openxmlformats.org/officeDocument/2006/relationships/hyperlink" Target="http://www.mercotte.fr/farines-et-fecules/" TargetMode="External"/><Relationship Id="rId6" Type="http://schemas.openxmlformats.org/officeDocument/2006/relationships/hyperlink" Target="http://www.mylittlerecettes.com/cap-patissier-les-oeufs-en-patisserie/" TargetMode="External"/><Relationship Id="rId5" Type="http://schemas.openxmlformats.org/officeDocument/2006/relationships/hyperlink" Target="http://www.mercotte.fr/farines-et-fecules/" TargetMode="External"/><Relationship Id="rId4" Type="http://schemas.openxmlformats.org/officeDocument/2006/relationships/hyperlink" Target="http://www.mylittlerecettes.com/cap-patissier-les-oeufs-en-patisseri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mercotte.fr/farines-et-fecules/" TargetMode="External"/><Relationship Id="rId3" Type="http://schemas.openxmlformats.org/officeDocument/2006/relationships/hyperlink" Target="http://votrepain.com/2010/03/perfectionnons-nos-pains-maison-avec-berry-farah/" TargetMode="External"/><Relationship Id="rId7" Type="http://schemas.openxmlformats.org/officeDocument/2006/relationships/hyperlink" Target="http://www.patisserie21.com/index.html" TargetMode="External"/><Relationship Id="rId2" Type="http://schemas.openxmlformats.org/officeDocument/2006/relationships/hyperlink" Target="http://www.patisserie21.com/" TargetMode="External"/><Relationship Id="rId1" Type="http://schemas.openxmlformats.org/officeDocument/2006/relationships/hyperlink" Target="http://www.lulu.com/shop/berry-farah/la-p%C3%A2tisserie-du-xxie-si%C3%A8cle/paperback/product-20670511.html" TargetMode="External"/><Relationship Id="rId6" Type="http://schemas.openxmlformats.org/officeDocument/2006/relationships/hyperlink" Target="http://www.difal.com/patisserie-biscuitiers-difal-502.html" TargetMode="External"/><Relationship Id="rId5" Type="http://schemas.openxmlformats.org/officeDocument/2006/relationships/hyperlink" Target="http://www.milkingredients.ca/index-fra.php?id=173" TargetMode="External"/><Relationship Id="rId10" Type="http://schemas.openxmlformats.org/officeDocument/2006/relationships/printerSettings" Target="../printerSettings/printerSettings3.bin"/><Relationship Id="rId4" Type="http://schemas.openxmlformats.org/officeDocument/2006/relationships/hyperlink" Target="https://www.google.fr/search?q=levure+osmotol%C3%A9rante&amp;ie=utf-8&amp;oe=utf-8&amp;rls=org.mozilla:fr:official&amp;client=firefox-a&amp;channel=fflb&amp;gws_rd=cr&amp;ei=iZGCUsHSMoSihgehi4HQCg" TargetMode="External"/><Relationship Id="rId9" Type="http://schemas.openxmlformats.org/officeDocument/2006/relationships/hyperlink" Target="http://www.mercotte.fr/farines-et-fecules/"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mylittlerecettes.com/cap-patissier-les-oeufs-en-patisseri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jacobinsmaths.free.fr/3eme/brevet/annee2012/annales_brevet_2012-06-groupe1b1-correction.pdf" TargetMode="External"/><Relationship Id="rId1" Type="http://schemas.openxmlformats.org/officeDocument/2006/relationships/hyperlink" Target="http://ecogestlp.ac-rouen.fr/farinedessert/patisserie/BRISEE-FONCER-TRAITEUR.pdf"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lafolleaventuredemelanie.com/chiffres-cles-calculer-le-nombre-de-part-pour-un-entremets.html"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lafolleaventuredemelanie.com/chiffres-cles-calculer-le-nombre-de-part-pour-un-entremets.html" TargetMode="External"/><Relationship Id="rId7" Type="http://schemas.openxmlformats.org/officeDocument/2006/relationships/hyperlink" Target="http://jacobinsmaths.free.fr/3eme/brevet/annee2012/annales_brevet_2012-06-groupe1b1-correction.pdf" TargetMode="External"/><Relationship Id="rId2" Type="http://schemas.openxmlformats.org/officeDocument/2006/relationships/hyperlink" Target="http://www.lafolleaventuredemelanie.com/chiffres-cles-calculer-le-nombre-de-part-pour-un-entremets.html" TargetMode="External"/><Relationship Id="rId1" Type="http://schemas.openxmlformats.org/officeDocument/2006/relationships/hyperlink" Target="http://www.lafolleaventuredemelanie.com/chiffres-cles-calculer-le-nombre-de-part-pour-un-entremets.html" TargetMode="External"/><Relationship Id="rId6"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google.fr/search?q=cake+design&amp;espv=2&amp;biw=1600&amp;bih=861&amp;source=lnms&amp;tbm=isch&amp;sa=X&amp;sqi=2&amp;ved=0ahUKEwiWztWng6nKAhWMWRQKHbLuDEQQ_AUIBigB&amp;dpr=0.9" TargetMode="External"/><Relationship Id="rId4" Type="http://schemas.openxmlformats.org/officeDocument/2006/relationships/hyperlink" Target="http://www.lafolleaventuredemelanie.com/chiffres-cles-calculer-le-nombre-de-part-pour-un-entremets.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fr.wikipedia.org/wiki/Masse_volumique" TargetMode="External"/><Relationship Id="rId21" Type="http://schemas.openxmlformats.org/officeDocument/2006/relationships/hyperlink" Target="http://www.mercotte.fr/2006/02/13/une-journee-avec-christophe-felder-trucs-et-astuces/" TargetMode="External"/><Relationship Id="rId42" Type="http://schemas.openxmlformats.org/officeDocument/2006/relationships/hyperlink" Target="http://matoumatheux.ac-rennes.fr/num/fractions/6/fractionsM2.htm" TargetMode="External"/><Relationship Id="rId47" Type="http://schemas.openxmlformats.org/officeDocument/2006/relationships/hyperlink" Target="http://matoumatheux.ac-rennes.fr/num/proportionnalite/6/far.htm" TargetMode="External"/><Relationship Id="rId63" Type="http://schemas.openxmlformats.org/officeDocument/2006/relationships/hyperlink" Target="http://matoumatheux.ac-rennes.fr/cours/aire/airerect.htm" TargetMode="External"/><Relationship Id="rId68" Type="http://schemas.openxmlformats.org/officeDocument/2006/relationships/hyperlink" Target="http://chefsimon.lemonde.fr/recettes/tag/dessert" TargetMode="External"/><Relationship Id="rId7" Type="http://schemas.openxmlformats.org/officeDocument/2006/relationships/hyperlink" Target="http://pages.infinit.net/pagesweb/equivalences/ing.htm" TargetMode="External"/><Relationship Id="rId71" Type="http://schemas.openxmlformats.org/officeDocument/2006/relationships/drawing" Target="../drawings/drawing4.xml"/><Relationship Id="rId2" Type="http://schemas.openxmlformats.org/officeDocument/2006/relationships/hyperlink" Target="http://cestmamanquilafait.com/wordpress/recettes-sucrees/pieces-montees-americaines/pieces-montees-tutoriels/tableaudequantitedepateasucrepartailleformedugateau3d" TargetMode="External"/><Relationship Id="rId16" Type="http://schemas.openxmlformats.org/officeDocument/2006/relationships/hyperlink" Target="http://www.marmiton.org/recettes/recette_gateau-mousse-de-mascarpone-framboises-et-biscuits-roses-de-reims_167837.aspx" TargetMode="External"/><Relationship Id="rId29" Type="http://schemas.openxmlformats.org/officeDocument/2006/relationships/hyperlink" Target="http://www.lafolleaventuredemelanie.com/chiffres-cles-calculer-les-quantites-d-ingredients-d-un-cercle-a-un-autre.html" TargetMode="External"/><Relationship Id="rId11" Type="http://schemas.openxmlformats.org/officeDocument/2006/relationships/hyperlink" Target="http://www.deco-relief.fr/category.php?id_category=223" TargetMode="External"/><Relationship Id="rId24" Type="http://schemas.openxmlformats.org/officeDocument/2006/relationships/hyperlink" Target="http://patisserie.dumontweb.com/bonasavoir/conversions-usuelles.html" TargetMode="External"/><Relationship Id="rId32" Type="http://schemas.openxmlformats.org/officeDocument/2006/relationships/hyperlink" Target="http://matoumatheux.ac-rennes.fr/num/numeration/doigt.htm" TargetMode="External"/><Relationship Id="rId37" Type="http://schemas.openxmlformats.org/officeDocument/2006/relationships/hyperlink" Target="http://matoumatheux.ac-rennes.fr/num/fractions/6/cocktail2.htm" TargetMode="External"/><Relationship Id="rId40" Type="http://schemas.openxmlformats.org/officeDocument/2006/relationships/hyperlink" Target="http://matoumatheux.ac-rennes.fr/num/fractions/6/cocktail4.htm" TargetMode="External"/><Relationship Id="rId45" Type="http://schemas.openxmlformats.org/officeDocument/2006/relationships/hyperlink" Target="http://matoumatheux.ac-rennes.fr/num/proportionnalite/6/creme.htm" TargetMode="External"/><Relationship Id="rId53" Type="http://schemas.openxmlformats.org/officeDocument/2006/relationships/hyperlink" Target="http://matoumatheux.ac-rennes.fr/geom/cercle/Bebert21.htm" TargetMode="External"/><Relationship Id="rId58" Type="http://schemas.openxmlformats.org/officeDocument/2006/relationships/hyperlink" Target="http://matoumatheux.ac-rennes.fr/geom/cercle/5/couronne.htm" TargetMode="External"/><Relationship Id="rId66" Type="http://schemas.openxmlformats.org/officeDocument/2006/relationships/hyperlink" Target="http://webtv.ac-versailles.fr/restauration/Patisserie" TargetMode="External"/><Relationship Id="rId5" Type="http://schemas.openxmlformats.org/officeDocument/2006/relationships/hyperlink" Target="http://www.fao.org/docrep/t4280f/T4280F0i.htm" TargetMode="External"/><Relationship Id="rId61" Type="http://schemas.openxmlformats.org/officeDocument/2006/relationships/hyperlink" Target="http://matoumatheux.ac-rennes.fr/num/puissances/gateau.htm" TargetMode="External"/><Relationship Id="rId19" Type="http://schemas.openxmlformats.org/officeDocument/2006/relationships/hyperlink" Target="http://www.la-recette-de-cuisine.com/trucs-et-astuces/trucs-astuces-comment-improviser-un-cercle-a-patisserie.html" TargetMode="External"/><Relationship Id="rId14" Type="http://schemas.openxmlformats.org/officeDocument/2006/relationships/hyperlink" Target="http://pochadouilles.canalblog.com/" TargetMode="External"/><Relationship Id="rId22" Type="http://schemas.openxmlformats.org/officeDocument/2006/relationships/hyperlink" Target="http://www.unitjuggler.com/density-conversions.html" TargetMode="External"/><Relationship Id="rId27" Type="http://schemas.openxmlformats.org/officeDocument/2006/relationships/hyperlink" Target="http://patisserie.dumontweb.com/bonasavoir/conversions-recettes.html" TargetMode="External"/><Relationship Id="rId30" Type="http://schemas.openxmlformats.org/officeDocument/2006/relationships/hyperlink" Target="http://forum.excel-pratique.com/excel/donner-la-forme-de-carres-reguliers-a-toutes-les-cellules-t9229.html" TargetMode="External"/><Relationship Id="rId35" Type="http://schemas.openxmlformats.org/officeDocument/2006/relationships/hyperlink" Target="http://matoumatheux.ac-rennes.fr/num/probleme/etiquettes.htm" TargetMode="External"/><Relationship Id="rId43" Type="http://schemas.openxmlformats.org/officeDocument/2006/relationships/hyperlink" Target="http://matoumatheux.ac-rennes.fr/num/fractions/6/menthe.htm" TargetMode="External"/><Relationship Id="rId48" Type="http://schemas.openxmlformats.org/officeDocument/2006/relationships/hyperlink" Target="http://matoumatheux.ac-rennes.fr/num/proportionnalite/6/boulangerie.htm" TargetMode="External"/><Relationship Id="rId56" Type="http://schemas.openxmlformats.org/officeDocument/2006/relationships/hyperlink" Target="http://matoumatheux.ac-rennes.fr/geom/cercle/5/aire.htm" TargetMode="External"/><Relationship Id="rId64" Type="http://schemas.openxmlformats.org/officeDocument/2006/relationships/hyperlink" Target="http://matoumatheux.ac-rennes.fr/num/diviseur/probleme1.htm" TargetMode="External"/><Relationship Id="rId69" Type="http://schemas.openxmlformats.org/officeDocument/2006/relationships/hyperlink" Target="https://www.google.fr/webhp?sourceid=chrome-instant&amp;ion=1&amp;espv=2&amp;ie=UTF-8" TargetMode="External"/><Relationship Id="rId8" Type="http://schemas.openxmlformats.org/officeDocument/2006/relationships/hyperlink" Target="http://pages.infinit.net/pagesweb/equivalences/vol.htm" TargetMode="External"/><Relationship Id="rId51" Type="http://schemas.openxmlformats.org/officeDocument/2006/relationships/hyperlink" Target="http://matoumatheux.ac-rennes.fr/cours/mesures/convmasse.htm" TargetMode="External"/><Relationship Id="rId3" Type="http://schemas.openxmlformats.org/officeDocument/2006/relationships/hyperlink" Target="https://www.unitjuggler.com/convertir-volume-de-l-en-cm3.html" TargetMode="External"/><Relationship Id="rId12" Type="http://schemas.openxmlformats.org/officeDocument/2006/relationships/hyperlink" Target="http://www.flux-info.fr/cuisine/recette-152899-Cercle-a-tarte-8-cm-hauteur-2-cm---Cook-Shop.html" TargetMode="External"/><Relationship Id="rId17" Type="http://schemas.openxmlformats.org/officeDocument/2006/relationships/hyperlink" Target="http://www.cestmafournee.com/2011/11/la-tarte-au-citron-version-2.html" TargetMode="External"/><Relationship Id="rId25" Type="http://schemas.openxmlformats.org/officeDocument/2006/relationships/hyperlink" Target="http://www.google.com/patents/EP1817959B1?cl=fr" TargetMode="External"/><Relationship Id="rId33" Type="http://schemas.openxmlformats.org/officeDocument/2006/relationships/hyperlink" Target="http://matoumatheux.ac-rennes.fr/num/probleme/classer.htm" TargetMode="External"/><Relationship Id="rId38" Type="http://schemas.openxmlformats.org/officeDocument/2006/relationships/hyperlink" Target="http://matoumatheux.ac-rennes.fr/num/fractions/6/cocktail1.htm" TargetMode="External"/><Relationship Id="rId46" Type="http://schemas.openxmlformats.org/officeDocument/2006/relationships/hyperlink" Target="http://matoumatheux.ac-rennes.fr/num/proportionnalite/6/gateauriz.htm" TargetMode="External"/><Relationship Id="rId59" Type="http://schemas.openxmlformats.org/officeDocument/2006/relationships/hyperlink" Target="http://matoumatheux.ac-rennes.fr/geom/solides/5/airecylindre.htm" TargetMode="External"/><Relationship Id="rId67" Type="http://schemas.openxmlformats.org/officeDocument/2006/relationships/hyperlink" Target="http://webtv.ac-versailles.fr/restauration/Patisserie" TargetMode="External"/><Relationship Id="rId20" Type="http://schemas.openxmlformats.org/officeDocument/2006/relationships/hyperlink" Target="http://www.cestmafournee.com/2013/06/quelles-quantites-pour-mon-moule.html" TargetMode="External"/><Relationship Id="rId41" Type="http://schemas.openxmlformats.org/officeDocument/2006/relationships/hyperlink" Target="http://matoumatheux.ac-rennes.fr/num/fractions/6/fractionsM.htm" TargetMode="External"/><Relationship Id="rId54" Type="http://schemas.openxmlformats.org/officeDocument/2006/relationships/hyperlink" Target="http://matoumatheux.ac-rennes.fr/geom/cercle/chien.htm" TargetMode="External"/><Relationship Id="rId62" Type="http://schemas.openxmlformats.org/officeDocument/2006/relationships/hyperlink" Target="http://matoumatheux.ac-rennes.fr/cours/volume/cylindre.htm" TargetMode="External"/><Relationship Id="rId70" Type="http://schemas.openxmlformats.org/officeDocument/2006/relationships/printerSettings" Target="../printerSettings/printerSettings8.bin"/><Relationship Id="rId1" Type="http://schemas.openxmlformats.org/officeDocument/2006/relationships/hyperlink" Target="http://www.cestmafournee.com/2013/06/quelles-quantites-pour-mon-moule.html" TargetMode="External"/><Relationship Id="rId6" Type="http://schemas.openxmlformats.org/officeDocument/2006/relationships/hyperlink" Target="http://fashion.maman.over-blog.com/article-conversion-huile-beurre-eau-120981117.html" TargetMode="External"/><Relationship Id="rId15" Type="http://schemas.openxmlformats.org/officeDocument/2006/relationships/hyperlink" Target="http://www.florilege-gourmand.fr/a-propos/entremets/" TargetMode="External"/><Relationship Id="rId23" Type="http://schemas.openxmlformats.org/officeDocument/2006/relationships/hyperlink" Target="https://fr.wikipedia.org/wiki/Masse_volumique" TargetMode="External"/><Relationship Id="rId28" Type="http://schemas.openxmlformats.org/officeDocument/2006/relationships/hyperlink" Target="https://pastel.archives-ouvertes.fr/file/index/docid/501015/filename/2007AGPT0085.pdf" TargetMode="External"/><Relationship Id="rId36" Type="http://schemas.openxmlformats.org/officeDocument/2006/relationships/hyperlink" Target="http://matoumatheux.ac-rennes.fr/num/fractions/6/menthe1.htm" TargetMode="External"/><Relationship Id="rId49" Type="http://schemas.openxmlformats.org/officeDocument/2006/relationships/hyperlink" Target="http://matoumatheux.ac-rennes.fr/geom/unite/mesureur.htm" TargetMode="External"/><Relationship Id="rId57" Type="http://schemas.openxmlformats.org/officeDocument/2006/relationships/hyperlink" Target="http://matoumatheux.ac-rennes.fr/geom/cercle/5/rayon.htm" TargetMode="External"/><Relationship Id="rId10" Type="http://schemas.openxmlformats.org/officeDocument/2006/relationships/hyperlink" Target="https://www.meilleurduchef.com/cgi/mdc/l/fr/boutique/produits/goi-cercle_tarte_haut_10.html" TargetMode="External"/><Relationship Id="rId31" Type="http://schemas.openxmlformats.org/officeDocument/2006/relationships/hyperlink" Target="http://matoumatheux.ac-rennes.fr/sommaire.php?niv=6" TargetMode="External"/><Relationship Id="rId44" Type="http://schemas.openxmlformats.org/officeDocument/2006/relationships/hyperlink" Target="http://matoumatheux.ac-rennes.fr/num/fractions/6/poisson.htm" TargetMode="External"/><Relationship Id="rId52" Type="http://schemas.openxmlformats.org/officeDocument/2006/relationships/hyperlink" Target="http://matoumatheux.ac-rennes.fr/geom/cercle/Bebert11.htm" TargetMode="External"/><Relationship Id="rId60" Type="http://schemas.openxmlformats.org/officeDocument/2006/relationships/hyperlink" Target="http://matoumatheux.ac-rennes.fr/geom/solides/5/volcylindre.htm" TargetMode="External"/><Relationship Id="rId65" Type="http://schemas.openxmlformats.org/officeDocument/2006/relationships/hyperlink" Target="http://matoumatheux.ac-rennes.fr/num/courbe/casserole.htm" TargetMode="External"/><Relationship Id="rId4" Type="http://schemas.openxmlformats.org/officeDocument/2006/relationships/hyperlink" Target="https://www.unitjuggler.com/convertir-volume-de-cm3-en-l.html?val=600" TargetMode="External"/><Relationship Id="rId9" Type="http://schemas.openxmlformats.org/officeDocument/2006/relationships/hyperlink" Target="https://www.meilleurduchef.com/cgi/mdc/l/fr/boutique/patisserie-boulangerie/cercles-cadres/cercle-tarte.html" TargetMode="External"/><Relationship Id="rId13" Type="http://schemas.openxmlformats.org/officeDocument/2006/relationships/hyperlink" Target="https://www.likeachef.fr/les-videos/foncer-un-cercle-a-tarte" TargetMode="External"/><Relationship Id="rId18" Type="http://schemas.openxmlformats.org/officeDocument/2006/relationships/hyperlink" Target="http://www.lafolleaventuredemelanie.com/chiffres-cles-calculer-le-nombre-de-part-pour-un-entremets.html" TargetMode="External"/><Relationship Id="rId39" Type="http://schemas.openxmlformats.org/officeDocument/2006/relationships/hyperlink" Target="http://matoumatheux.ac-rennes.fr/num/fractions/6/cocktail3.htm" TargetMode="External"/><Relationship Id="rId34" Type="http://schemas.openxmlformats.org/officeDocument/2006/relationships/hyperlink" Target="http://matoumatheux.ac-rennes.fr/num/probleme/seringue.htm" TargetMode="External"/><Relationship Id="rId50" Type="http://schemas.openxmlformats.org/officeDocument/2006/relationships/hyperlink" Target="http://matoumatheux.ac-rennes.fr/cours/mesures/convlong.htm" TargetMode="External"/><Relationship Id="rId55" Type="http://schemas.openxmlformats.org/officeDocument/2006/relationships/hyperlink" Target="http://matoumatheux.ac-rennes.fr/geom/solides/6/ruban.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247"/>
  <sheetViews>
    <sheetView showZeros="0" topLeftCell="A76" zoomScaleNormal="100" workbookViewId="0">
      <selection activeCell="K25" sqref="K25"/>
    </sheetView>
  </sheetViews>
  <sheetFormatPr baseColWidth="10" defaultRowHeight="15" x14ac:dyDescent="0.25"/>
  <cols>
    <col min="1" max="1" width="3.42578125" customWidth="1"/>
    <col min="2" max="14" width="9.7109375" customWidth="1"/>
    <col min="15" max="15" width="9.7109375" style="282" customWidth="1"/>
    <col min="16" max="16" width="3.140625" customWidth="1"/>
    <col min="17" max="29" width="9.7109375" customWidth="1"/>
  </cols>
  <sheetData>
    <row r="1" spans="1:1312" s="159" customFormat="1" ht="12" thickBot="1" x14ac:dyDescent="0.3">
      <c r="A1" s="156">
        <v>2.71</v>
      </c>
      <c r="B1" s="157">
        <v>9</v>
      </c>
      <c r="C1" s="157">
        <v>9</v>
      </c>
      <c r="D1" s="157">
        <v>9</v>
      </c>
      <c r="E1" s="157">
        <v>9</v>
      </c>
      <c r="F1" s="157">
        <v>9</v>
      </c>
      <c r="G1" s="157">
        <v>9</v>
      </c>
      <c r="H1" s="157">
        <v>9</v>
      </c>
      <c r="I1" s="157">
        <v>9</v>
      </c>
      <c r="J1" s="157">
        <v>9</v>
      </c>
      <c r="K1" s="157">
        <v>9</v>
      </c>
      <c r="L1" s="157">
        <v>9</v>
      </c>
      <c r="M1" s="157">
        <v>9</v>
      </c>
      <c r="N1" s="157">
        <v>9</v>
      </c>
      <c r="O1" s="157"/>
      <c r="P1" s="156">
        <v>2.71</v>
      </c>
      <c r="Q1" s="157">
        <v>9</v>
      </c>
      <c r="R1" s="157">
        <v>9</v>
      </c>
      <c r="S1" s="157">
        <v>9</v>
      </c>
      <c r="T1" s="157">
        <v>9</v>
      </c>
      <c r="U1" s="157">
        <v>9</v>
      </c>
      <c r="V1" s="157">
        <v>9</v>
      </c>
      <c r="W1" s="157">
        <v>9</v>
      </c>
      <c r="X1" s="157">
        <v>9</v>
      </c>
      <c r="Y1" s="157">
        <v>9</v>
      </c>
      <c r="Z1" s="157">
        <v>9</v>
      </c>
      <c r="AA1" s="157">
        <v>9</v>
      </c>
      <c r="AB1" s="157">
        <v>9</v>
      </c>
      <c r="AC1" s="157">
        <v>9</v>
      </c>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c r="IX1" s="158"/>
      <c r="IY1" s="158"/>
      <c r="IZ1" s="158"/>
      <c r="JA1" s="158"/>
      <c r="JB1" s="158"/>
      <c r="JC1" s="158"/>
      <c r="JD1" s="158"/>
      <c r="JE1" s="158"/>
      <c r="JF1" s="158"/>
      <c r="JG1" s="158"/>
      <c r="JH1" s="158"/>
      <c r="JI1" s="158"/>
      <c r="JJ1" s="158"/>
      <c r="JK1" s="158"/>
      <c r="JL1" s="158"/>
      <c r="JM1" s="158"/>
      <c r="JN1" s="158"/>
      <c r="JO1" s="158"/>
      <c r="JP1" s="158"/>
      <c r="JQ1" s="158"/>
      <c r="JR1" s="158"/>
      <c r="JS1" s="158"/>
      <c r="JT1" s="158"/>
      <c r="JU1" s="158"/>
      <c r="JV1" s="158"/>
      <c r="JW1" s="158"/>
      <c r="JX1" s="158"/>
      <c r="JY1" s="158"/>
      <c r="JZ1" s="158"/>
      <c r="KA1" s="158"/>
      <c r="KB1" s="158"/>
      <c r="KC1" s="158"/>
      <c r="KD1" s="158"/>
      <c r="KE1" s="158"/>
      <c r="KF1" s="158"/>
      <c r="KG1" s="158"/>
      <c r="KH1" s="158"/>
      <c r="KI1" s="158"/>
      <c r="KJ1" s="158"/>
      <c r="KK1" s="158"/>
      <c r="KL1" s="158"/>
      <c r="KM1" s="158"/>
      <c r="KN1" s="158"/>
      <c r="KO1" s="158"/>
      <c r="KP1" s="158"/>
      <c r="KQ1" s="158"/>
      <c r="KR1" s="158"/>
      <c r="KS1" s="158"/>
      <c r="KT1" s="158"/>
      <c r="KU1" s="158"/>
      <c r="KV1" s="158"/>
      <c r="KW1" s="158"/>
      <c r="KX1" s="158"/>
      <c r="KY1" s="158"/>
      <c r="KZ1" s="158"/>
      <c r="LA1" s="158"/>
      <c r="LB1" s="158"/>
      <c r="LC1" s="158"/>
      <c r="LD1" s="158"/>
      <c r="LE1" s="158"/>
      <c r="LF1" s="158"/>
      <c r="LG1" s="158"/>
      <c r="LH1" s="158"/>
      <c r="LI1" s="158"/>
      <c r="LJ1" s="158"/>
      <c r="LK1" s="158"/>
      <c r="LL1" s="158"/>
      <c r="LM1" s="158"/>
      <c r="LN1" s="158"/>
      <c r="LO1" s="158"/>
      <c r="LP1" s="158"/>
      <c r="LQ1" s="158"/>
      <c r="LR1" s="158"/>
      <c r="LS1" s="158"/>
      <c r="LT1" s="158"/>
      <c r="LU1" s="158"/>
      <c r="LV1" s="158"/>
      <c r="LW1" s="158"/>
      <c r="LX1" s="158"/>
      <c r="LY1" s="158"/>
      <c r="LZ1" s="158"/>
      <c r="MA1" s="158"/>
      <c r="MB1" s="158"/>
      <c r="MC1" s="158"/>
      <c r="MD1" s="158"/>
      <c r="ME1" s="158"/>
      <c r="MF1" s="158"/>
      <c r="MG1" s="158"/>
      <c r="MH1" s="158"/>
      <c r="MI1" s="158"/>
      <c r="MJ1" s="158"/>
      <c r="MK1" s="158"/>
      <c r="ML1" s="158"/>
      <c r="MM1" s="158"/>
      <c r="MN1" s="158"/>
      <c r="MO1" s="158"/>
      <c r="MP1" s="158"/>
      <c r="MQ1" s="158"/>
      <c r="MR1" s="158"/>
      <c r="MS1" s="158"/>
      <c r="MT1" s="158"/>
      <c r="MU1" s="158"/>
      <c r="MV1" s="158"/>
      <c r="MW1" s="158"/>
      <c r="MX1" s="158"/>
      <c r="MY1" s="158"/>
      <c r="MZ1" s="158"/>
      <c r="NA1" s="158"/>
      <c r="NB1" s="158"/>
      <c r="NC1" s="158"/>
      <c r="ND1" s="158"/>
      <c r="NE1" s="158"/>
      <c r="NF1" s="158"/>
      <c r="NG1" s="158"/>
      <c r="NH1" s="158"/>
      <c r="NI1" s="158"/>
      <c r="NJ1" s="158"/>
      <c r="NK1" s="158"/>
      <c r="NL1" s="158"/>
      <c r="NM1" s="158"/>
      <c r="NN1" s="158"/>
      <c r="NO1" s="158"/>
      <c r="NP1" s="158"/>
      <c r="NQ1" s="158"/>
      <c r="NR1" s="158"/>
      <c r="NS1" s="158"/>
      <c r="NT1" s="158"/>
      <c r="NU1" s="158"/>
      <c r="NV1" s="158"/>
      <c r="NW1" s="158"/>
      <c r="NX1" s="158"/>
      <c r="NY1" s="158"/>
      <c r="NZ1" s="158"/>
      <c r="OA1" s="158"/>
      <c r="OB1" s="158"/>
      <c r="OC1" s="158"/>
      <c r="OD1" s="158"/>
      <c r="OE1" s="158"/>
      <c r="OF1" s="158"/>
      <c r="OG1" s="158"/>
      <c r="OH1" s="158"/>
      <c r="OI1" s="158"/>
      <c r="OJ1" s="158"/>
      <c r="OK1" s="158"/>
      <c r="OL1" s="158"/>
      <c r="OM1" s="158"/>
      <c r="ON1" s="158"/>
      <c r="OO1" s="158"/>
      <c r="OP1" s="158"/>
      <c r="OQ1" s="158"/>
      <c r="OR1" s="158"/>
      <c r="OS1" s="158"/>
      <c r="OT1" s="158"/>
      <c r="OU1" s="158"/>
      <c r="OV1" s="158"/>
      <c r="OW1" s="158"/>
      <c r="OX1" s="158"/>
      <c r="OY1" s="158"/>
      <c r="OZ1" s="158"/>
      <c r="PA1" s="158"/>
      <c r="PB1" s="158"/>
      <c r="PC1" s="158"/>
      <c r="PD1" s="158"/>
      <c r="PE1" s="158"/>
      <c r="PF1" s="158"/>
      <c r="PG1" s="158"/>
      <c r="PH1" s="158"/>
      <c r="PI1" s="158"/>
      <c r="PJ1" s="158"/>
      <c r="PK1" s="158"/>
      <c r="PL1" s="158"/>
      <c r="PM1" s="158"/>
      <c r="PN1" s="158"/>
      <c r="PO1" s="158"/>
      <c r="PP1" s="158"/>
      <c r="PQ1" s="158"/>
      <c r="PR1" s="158"/>
      <c r="PS1" s="158"/>
      <c r="PT1" s="158"/>
      <c r="PU1" s="158"/>
      <c r="PV1" s="158"/>
      <c r="PW1" s="158"/>
      <c r="PX1" s="158"/>
      <c r="PY1" s="158"/>
      <c r="PZ1" s="158"/>
      <c r="QA1" s="158"/>
      <c r="QB1" s="158"/>
      <c r="QC1" s="158"/>
      <c r="QD1" s="158"/>
      <c r="QE1" s="158"/>
      <c r="QF1" s="158"/>
      <c r="QG1" s="158"/>
      <c r="QH1" s="158"/>
      <c r="QI1" s="158"/>
      <c r="QJ1" s="158"/>
      <c r="QK1" s="158"/>
      <c r="QL1" s="158"/>
      <c r="QM1" s="158"/>
      <c r="QN1" s="158"/>
      <c r="QO1" s="158"/>
      <c r="QP1" s="158"/>
      <c r="QQ1" s="158"/>
      <c r="QR1" s="158"/>
      <c r="QS1" s="158"/>
      <c r="QT1" s="158"/>
      <c r="QU1" s="158"/>
      <c r="QV1" s="158"/>
      <c r="QW1" s="158"/>
      <c r="QX1" s="158"/>
      <c r="QY1" s="158"/>
      <c r="QZ1" s="158"/>
      <c r="RA1" s="158"/>
      <c r="RB1" s="158"/>
      <c r="RC1" s="158"/>
      <c r="RD1" s="158"/>
      <c r="RE1" s="158"/>
      <c r="RF1" s="158"/>
      <c r="RG1" s="158"/>
      <c r="RH1" s="158"/>
      <c r="RI1" s="158"/>
      <c r="RJ1" s="158"/>
      <c r="RK1" s="158"/>
      <c r="RL1" s="158"/>
      <c r="RM1" s="158"/>
      <c r="RN1" s="158"/>
      <c r="RO1" s="158"/>
      <c r="RP1" s="158"/>
      <c r="RQ1" s="158"/>
      <c r="RR1" s="158"/>
      <c r="RS1" s="158"/>
      <c r="RT1" s="158"/>
      <c r="RU1" s="158"/>
      <c r="RV1" s="158"/>
      <c r="RW1" s="158"/>
      <c r="RX1" s="158"/>
      <c r="RY1" s="158"/>
      <c r="RZ1" s="158"/>
      <c r="SA1" s="158"/>
      <c r="SB1" s="158"/>
      <c r="SC1" s="158"/>
      <c r="SD1" s="158"/>
      <c r="SE1" s="158"/>
      <c r="SF1" s="158"/>
      <c r="SG1" s="158"/>
      <c r="SH1" s="158"/>
      <c r="SI1" s="158"/>
      <c r="SJ1" s="158"/>
      <c r="SK1" s="158"/>
      <c r="SL1" s="158"/>
      <c r="SM1" s="158"/>
      <c r="SN1" s="158"/>
      <c r="SO1" s="158"/>
      <c r="SP1" s="158"/>
      <c r="SQ1" s="158"/>
      <c r="SR1" s="158"/>
      <c r="SS1" s="158"/>
      <c r="ST1" s="158"/>
      <c r="SU1" s="158"/>
      <c r="SV1" s="158"/>
      <c r="SW1" s="158"/>
      <c r="SX1" s="158"/>
      <c r="SY1" s="158"/>
      <c r="SZ1" s="158"/>
      <c r="TA1" s="158"/>
      <c r="TB1" s="158"/>
      <c r="TC1" s="158"/>
      <c r="TD1" s="158"/>
      <c r="TE1" s="158"/>
      <c r="TF1" s="158"/>
      <c r="TG1" s="158"/>
      <c r="TH1" s="158"/>
      <c r="TI1" s="158"/>
      <c r="TJ1" s="158"/>
      <c r="TK1" s="158"/>
      <c r="TL1" s="158"/>
      <c r="TM1" s="158"/>
      <c r="TN1" s="158"/>
      <c r="TO1" s="158"/>
      <c r="TP1" s="158"/>
      <c r="TQ1" s="158"/>
      <c r="TR1" s="158"/>
      <c r="TS1" s="158"/>
      <c r="TT1" s="158"/>
      <c r="TU1" s="158"/>
      <c r="TV1" s="158"/>
      <c r="TW1" s="158"/>
      <c r="TX1" s="158"/>
      <c r="TY1" s="158"/>
      <c r="TZ1" s="158"/>
      <c r="UA1" s="158"/>
      <c r="UB1" s="158"/>
      <c r="UC1" s="158"/>
      <c r="UD1" s="158"/>
      <c r="UE1" s="158"/>
      <c r="UF1" s="158"/>
      <c r="UG1" s="158"/>
      <c r="UH1" s="158"/>
      <c r="UI1" s="158"/>
      <c r="UJ1" s="158"/>
      <c r="UK1" s="158"/>
      <c r="UL1" s="158"/>
      <c r="UM1" s="158"/>
      <c r="UN1" s="158"/>
      <c r="UO1" s="158"/>
      <c r="UP1" s="158"/>
      <c r="UQ1" s="158"/>
      <c r="UR1" s="158"/>
      <c r="US1" s="158"/>
      <c r="UT1" s="158"/>
      <c r="UU1" s="158"/>
      <c r="UV1" s="158"/>
      <c r="UW1" s="158"/>
      <c r="UX1" s="158"/>
      <c r="UY1" s="158"/>
      <c r="UZ1" s="158"/>
      <c r="VA1" s="158"/>
      <c r="VB1" s="158"/>
      <c r="VC1" s="158"/>
      <c r="VD1" s="158"/>
      <c r="VE1" s="158"/>
      <c r="VF1" s="158"/>
      <c r="VG1" s="158"/>
      <c r="VH1" s="158"/>
      <c r="VI1" s="158"/>
      <c r="VJ1" s="158"/>
      <c r="VK1" s="158"/>
      <c r="VL1" s="158"/>
      <c r="VM1" s="158"/>
      <c r="VN1" s="158"/>
      <c r="VO1" s="158"/>
      <c r="VP1" s="158"/>
      <c r="VQ1" s="158"/>
      <c r="VR1" s="158"/>
      <c r="VS1" s="158"/>
      <c r="VT1" s="158"/>
      <c r="VU1" s="158"/>
      <c r="VV1" s="158"/>
      <c r="VW1" s="158"/>
      <c r="VX1" s="158"/>
      <c r="VY1" s="158"/>
      <c r="VZ1" s="158"/>
      <c r="WA1" s="158"/>
      <c r="WB1" s="158"/>
      <c r="WC1" s="158"/>
      <c r="WD1" s="158"/>
      <c r="WE1" s="158"/>
      <c r="WF1" s="158"/>
      <c r="WG1" s="158"/>
      <c r="WH1" s="158"/>
      <c r="WI1" s="158"/>
      <c r="WJ1" s="158"/>
      <c r="WK1" s="158"/>
      <c r="WL1" s="158"/>
      <c r="WM1" s="158"/>
      <c r="WN1" s="158"/>
      <c r="WO1" s="158"/>
      <c r="WP1" s="158"/>
      <c r="WQ1" s="158"/>
      <c r="WR1" s="158"/>
      <c r="WS1" s="158"/>
      <c r="WT1" s="158"/>
      <c r="WU1" s="158"/>
      <c r="WV1" s="158"/>
      <c r="WW1" s="158"/>
      <c r="WX1" s="158"/>
      <c r="WY1" s="158"/>
      <c r="WZ1" s="158"/>
      <c r="XA1" s="158"/>
      <c r="XB1" s="158"/>
      <c r="XC1" s="158"/>
      <c r="XD1" s="158"/>
      <c r="XE1" s="158"/>
      <c r="XF1" s="158"/>
      <c r="XG1" s="158"/>
      <c r="XH1" s="158"/>
      <c r="XI1" s="158"/>
      <c r="XJ1" s="158"/>
      <c r="XK1" s="158"/>
      <c r="XL1" s="158"/>
      <c r="XM1" s="158"/>
      <c r="XN1" s="158"/>
      <c r="XO1" s="158"/>
      <c r="XP1" s="158"/>
      <c r="XQ1" s="158"/>
      <c r="XR1" s="158"/>
      <c r="XS1" s="158"/>
      <c r="XT1" s="158"/>
      <c r="XU1" s="158"/>
      <c r="XV1" s="158"/>
      <c r="XW1" s="158"/>
      <c r="XX1" s="158"/>
      <c r="XY1" s="158"/>
      <c r="XZ1" s="158"/>
      <c r="YA1" s="158"/>
      <c r="YB1" s="158"/>
      <c r="YC1" s="158"/>
      <c r="YD1" s="158"/>
      <c r="YE1" s="158"/>
      <c r="YF1" s="158"/>
      <c r="YG1" s="158"/>
      <c r="YH1" s="158"/>
      <c r="YI1" s="158"/>
      <c r="YJ1" s="158"/>
      <c r="YK1" s="158"/>
      <c r="YL1" s="158"/>
      <c r="YM1" s="158"/>
      <c r="YN1" s="158"/>
      <c r="YO1" s="158"/>
      <c r="YP1" s="158"/>
      <c r="YQ1" s="158"/>
      <c r="YR1" s="158"/>
      <c r="YS1" s="158"/>
      <c r="YT1" s="158"/>
      <c r="YU1" s="158"/>
      <c r="YV1" s="158"/>
      <c r="YW1" s="158"/>
      <c r="YX1" s="158"/>
      <c r="YY1" s="158"/>
      <c r="YZ1" s="158"/>
      <c r="ZA1" s="158"/>
      <c r="ZB1" s="158"/>
      <c r="ZC1" s="158"/>
      <c r="ZD1" s="158"/>
      <c r="ZE1" s="158"/>
      <c r="ZF1" s="158"/>
      <c r="ZG1" s="158"/>
      <c r="ZH1" s="158"/>
      <c r="ZI1" s="158"/>
      <c r="ZJ1" s="158"/>
      <c r="ZK1" s="158"/>
      <c r="ZL1" s="158"/>
      <c r="ZM1" s="158"/>
      <c r="ZN1" s="158"/>
      <c r="ZO1" s="158"/>
      <c r="ZP1" s="158"/>
      <c r="ZQ1" s="158"/>
      <c r="ZR1" s="158"/>
      <c r="ZS1" s="158"/>
      <c r="ZT1" s="158"/>
      <c r="ZU1" s="158"/>
      <c r="ZV1" s="158"/>
      <c r="ZW1" s="158"/>
      <c r="ZX1" s="158"/>
      <c r="ZY1" s="158"/>
      <c r="ZZ1" s="158"/>
      <c r="AAA1" s="158"/>
      <c r="AAB1" s="158"/>
      <c r="AAC1" s="158"/>
      <c r="AAD1" s="158"/>
      <c r="AAE1" s="158"/>
      <c r="AAF1" s="158"/>
      <c r="AAG1" s="158"/>
      <c r="AAH1" s="158"/>
      <c r="AAI1" s="158"/>
      <c r="AAJ1" s="158"/>
      <c r="AAK1" s="158"/>
      <c r="AAL1" s="158"/>
      <c r="AAM1" s="158"/>
      <c r="AAN1" s="158"/>
      <c r="AAO1" s="158"/>
      <c r="AAP1" s="158"/>
      <c r="AAQ1" s="158"/>
      <c r="AAR1" s="158"/>
      <c r="AAS1" s="158"/>
      <c r="AAT1" s="158"/>
      <c r="AAU1" s="158"/>
      <c r="AAV1" s="158"/>
      <c r="AAW1" s="158"/>
      <c r="AAX1" s="158"/>
      <c r="AAY1" s="158"/>
      <c r="AAZ1" s="158"/>
      <c r="ABA1" s="158"/>
      <c r="ABB1" s="158"/>
      <c r="ABC1" s="158"/>
      <c r="ABD1" s="158"/>
      <c r="ABE1" s="158"/>
      <c r="ABF1" s="158"/>
      <c r="ABG1" s="158"/>
      <c r="ABH1" s="158"/>
      <c r="ABI1" s="158"/>
      <c r="ABJ1" s="158"/>
      <c r="ABK1" s="158"/>
      <c r="ABL1" s="158"/>
      <c r="ABM1" s="158"/>
      <c r="ABN1" s="158"/>
      <c r="ABO1" s="158"/>
      <c r="ABP1" s="158"/>
      <c r="ABQ1" s="158"/>
      <c r="ABR1" s="158"/>
      <c r="ABS1" s="158"/>
      <c r="ABT1" s="158"/>
      <c r="ABU1" s="158"/>
      <c r="ABV1" s="158"/>
      <c r="ABW1" s="158"/>
      <c r="ABX1" s="158"/>
      <c r="ABY1" s="158"/>
      <c r="ABZ1" s="158"/>
      <c r="ACA1" s="158"/>
      <c r="ACB1" s="158"/>
      <c r="ACC1" s="158"/>
      <c r="ACD1" s="158"/>
      <c r="ACE1" s="158"/>
      <c r="ACF1" s="158"/>
      <c r="ACG1" s="158"/>
      <c r="ACH1" s="158"/>
      <c r="ACI1" s="158"/>
      <c r="ACJ1" s="158"/>
      <c r="ACK1" s="158"/>
      <c r="ACL1" s="158"/>
      <c r="ACM1" s="158"/>
      <c r="ACN1" s="158"/>
      <c r="ACO1" s="158"/>
      <c r="ACP1" s="158"/>
      <c r="ACQ1" s="158"/>
      <c r="ACR1" s="158"/>
      <c r="ACS1" s="158"/>
      <c r="ACT1" s="158"/>
      <c r="ACU1" s="158"/>
      <c r="ACV1" s="158"/>
      <c r="ACW1" s="158"/>
      <c r="ACX1" s="158"/>
      <c r="ACY1" s="158"/>
      <c r="ACZ1" s="158"/>
      <c r="ADA1" s="158"/>
      <c r="ADB1" s="158"/>
      <c r="ADC1" s="158"/>
      <c r="ADD1" s="158"/>
      <c r="ADE1" s="158"/>
      <c r="ADF1" s="158"/>
      <c r="ADG1" s="158"/>
      <c r="ADH1" s="158"/>
      <c r="ADI1" s="158"/>
      <c r="ADJ1" s="158"/>
      <c r="ADK1" s="158"/>
      <c r="ADL1" s="158"/>
      <c r="ADM1" s="158"/>
      <c r="ADN1" s="158"/>
      <c r="ADO1" s="158"/>
      <c r="ADP1" s="158"/>
      <c r="ADQ1" s="158"/>
      <c r="ADR1" s="158"/>
      <c r="ADS1" s="158"/>
      <c r="ADT1" s="158"/>
      <c r="ADU1" s="158"/>
      <c r="ADV1" s="158"/>
      <c r="ADW1" s="158"/>
      <c r="ADX1" s="158"/>
      <c r="ADY1" s="158"/>
      <c r="ADZ1" s="158"/>
      <c r="AEA1" s="158"/>
      <c r="AEB1" s="158"/>
      <c r="AEC1" s="158"/>
      <c r="AED1" s="158"/>
      <c r="AEE1" s="158"/>
      <c r="AEF1" s="158"/>
      <c r="AEG1" s="158"/>
      <c r="AEH1" s="158"/>
      <c r="AEI1" s="158"/>
      <c r="AEJ1" s="158"/>
      <c r="AEK1" s="158"/>
      <c r="AEL1" s="158"/>
      <c r="AEM1" s="158"/>
      <c r="AEN1" s="158"/>
      <c r="AEO1" s="158"/>
      <c r="AEP1" s="158"/>
      <c r="AEQ1" s="158"/>
      <c r="AER1" s="158"/>
      <c r="AES1" s="158"/>
      <c r="AET1" s="158"/>
      <c r="AEU1" s="158"/>
      <c r="AEV1" s="158"/>
      <c r="AEW1" s="158"/>
      <c r="AEX1" s="158"/>
      <c r="AEY1" s="158"/>
      <c r="AEZ1" s="158"/>
      <c r="AFA1" s="158"/>
      <c r="AFB1" s="158"/>
      <c r="AFC1" s="158"/>
      <c r="AFD1" s="158"/>
      <c r="AFE1" s="158"/>
      <c r="AFF1" s="158"/>
      <c r="AFG1" s="158"/>
      <c r="AFH1" s="158"/>
      <c r="AFI1" s="158"/>
      <c r="AFJ1" s="158"/>
      <c r="AFK1" s="158"/>
      <c r="AFL1" s="158"/>
      <c r="AFM1" s="158"/>
      <c r="AFN1" s="158"/>
      <c r="AFO1" s="158"/>
      <c r="AFP1" s="158"/>
      <c r="AFQ1" s="158"/>
      <c r="AFR1" s="158"/>
      <c r="AFS1" s="158"/>
      <c r="AFT1" s="158"/>
      <c r="AFU1" s="158"/>
      <c r="AFV1" s="158"/>
      <c r="AFW1" s="158"/>
      <c r="AFX1" s="158"/>
      <c r="AFY1" s="158"/>
      <c r="AFZ1" s="158"/>
      <c r="AGA1" s="158"/>
      <c r="AGB1" s="158"/>
      <c r="AGC1" s="158"/>
      <c r="AGD1" s="158"/>
      <c r="AGE1" s="158"/>
      <c r="AGF1" s="158"/>
      <c r="AGG1" s="158"/>
      <c r="AGH1" s="158"/>
      <c r="AGI1" s="158"/>
      <c r="AGJ1" s="158"/>
      <c r="AGK1" s="158"/>
      <c r="AGL1" s="158"/>
      <c r="AGM1" s="158"/>
      <c r="AGN1" s="158"/>
      <c r="AGO1" s="158"/>
      <c r="AGP1" s="158"/>
      <c r="AGQ1" s="158"/>
      <c r="AGR1" s="158"/>
      <c r="AGS1" s="158"/>
      <c r="AGT1" s="158"/>
      <c r="AGU1" s="158"/>
      <c r="AGV1" s="158"/>
      <c r="AGW1" s="158"/>
      <c r="AGX1" s="158"/>
      <c r="AGY1" s="158"/>
      <c r="AGZ1" s="158"/>
      <c r="AHA1" s="158"/>
      <c r="AHB1" s="158"/>
      <c r="AHC1" s="158"/>
      <c r="AHD1" s="158"/>
      <c r="AHE1" s="158"/>
      <c r="AHF1" s="158"/>
      <c r="AHG1" s="158"/>
      <c r="AHH1" s="158"/>
      <c r="AHI1" s="158"/>
      <c r="AHJ1" s="158"/>
      <c r="AHK1" s="158"/>
      <c r="AHL1" s="158"/>
      <c r="AHM1" s="158"/>
      <c r="AHN1" s="158"/>
      <c r="AHO1" s="158"/>
      <c r="AHP1" s="158"/>
      <c r="AHQ1" s="158"/>
      <c r="AHR1" s="158"/>
      <c r="AHS1" s="158"/>
      <c r="AHT1" s="158"/>
      <c r="AHU1" s="158"/>
      <c r="AHV1" s="158"/>
      <c r="AHW1" s="158"/>
      <c r="AHX1" s="158"/>
      <c r="AHY1" s="158"/>
      <c r="AHZ1" s="158"/>
      <c r="AIA1" s="158"/>
      <c r="AIB1" s="158"/>
      <c r="AIC1" s="158"/>
      <c r="AID1" s="158"/>
      <c r="AIE1" s="158"/>
      <c r="AIF1" s="158"/>
      <c r="AIG1" s="158"/>
      <c r="AIH1" s="158"/>
      <c r="AII1" s="158"/>
      <c r="AIJ1" s="158"/>
      <c r="AIK1" s="158"/>
      <c r="AIL1" s="158"/>
      <c r="AIM1" s="158"/>
      <c r="AIN1" s="158"/>
      <c r="AIO1" s="158"/>
      <c r="AIP1" s="158"/>
      <c r="AIQ1" s="158"/>
      <c r="AIR1" s="158"/>
      <c r="AIS1" s="158"/>
      <c r="AIT1" s="158"/>
      <c r="AIU1" s="158"/>
      <c r="AIV1" s="158"/>
      <c r="AIW1" s="158"/>
      <c r="AIX1" s="158"/>
      <c r="AIY1" s="158"/>
      <c r="AIZ1" s="158"/>
      <c r="AJA1" s="158"/>
      <c r="AJB1" s="158"/>
      <c r="AJC1" s="158"/>
      <c r="AJD1" s="158"/>
      <c r="AJE1" s="158"/>
      <c r="AJF1" s="158"/>
      <c r="AJG1" s="158"/>
      <c r="AJH1" s="158"/>
      <c r="AJI1" s="158"/>
      <c r="AJJ1" s="158"/>
      <c r="AJK1" s="158"/>
      <c r="AJL1" s="158"/>
      <c r="AJM1" s="158"/>
      <c r="AJN1" s="158"/>
      <c r="AJO1" s="158"/>
      <c r="AJP1" s="158"/>
      <c r="AJQ1" s="158"/>
      <c r="AJR1" s="158"/>
      <c r="AJS1" s="158"/>
      <c r="AJT1" s="158"/>
      <c r="AJU1" s="158"/>
      <c r="AJV1" s="158"/>
      <c r="AJW1" s="158"/>
      <c r="AJX1" s="158"/>
      <c r="AJY1" s="158"/>
      <c r="AJZ1" s="158"/>
      <c r="AKA1" s="158"/>
      <c r="AKB1" s="158"/>
      <c r="AKC1" s="158"/>
      <c r="AKD1" s="158"/>
      <c r="AKE1" s="158"/>
      <c r="AKF1" s="158"/>
      <c r="AKG1" s="158"/>
      <c r="AKH1" s="158"/>
      <c r="AKI1" s="158"/>
      <c r="AKJ1" s="158"/>
      <c r="AKK1" s="158"/>
      <c r="AKL1" s="158"/>
      <c r="AKM1" s="158"/>
      <c r="AKN1" s="158"/>
      <c r="AKO1" s="158"/>
      <c r="AKP1" s="158"/>
      <c r="AKQ1" s="158"/>
      <c r="AKR1" s="158"/>
      <c r="AKS1" s="158"/>
      <c r="AKT1" s="158"/>
      <c r="AKU1" s="158"/>
      <c r="AKV1" s="158"/>
      <c r="AKW1" s="158"/>
      <c r="AKX1" s="158"/>
      <c r="AKY1" s="158"/>
      <c r="AKZ1" s="158"/>
      <c r="ALA1" s="158"/>
      <c r="ALB1" s="158"/>
      <c r="ALC1" s="158"/>
      <c r="ALD1" s="158"/>
      <c r="ALE1" s="158"/>
      <c r="ALF1" s="158"/>
      <c r="ALG1" s="158"/>
      <c r="ALH1" s="158"/>
      <c r="ALI1" s="158"/>
      <c r="ALJ1" s="158"/>
      <c r="ALK1" s="158"/>
      <c r="ALL1" s="158"/>
      <c r="ALM1" s="158"/>
      <c r="ALN1" s="158"/>
      <c r="ALO1" s="158"/>
      <c r="ALP1" s="158"/>
      <c r="ALQ1" s="158"/>
      <c r="ALR1" s="158"/>
      <c r="ALS1" s="158"/>
      <c r="ALT1" s="158"/>
      <c r="ALU1" s="158"/>
      <c r="ALV1" s="158"/>
      <c r="ALW1" s="158"/>
      <c r="ALX1" s="158"/>
      <c r="ALY1" s="158"/>
      <c r="ALZ1" s="158"/>
      <c r="AMA1" s="158"/>
      <c r="AMB1" s="158"/>
      <c r="AMC1" s="158"/>
      <c r="AMD1" s="158"/>
      <c r="AME1" s="158"/>
      <c r="AMF1" s="158"/>
      <c r="AMG1" s="158"/>
      <c r="AMH1" s="158"/>
      <c r="AMI1" s="158"/>
      <c r="AMJ1" s="158"/>
      <c r="AMK1" s="158"/>
      <c r="AML1" s="158"/>
      <c r="AMM1" s="158"/>
      <c r="AMN1" s="158"/>
      <c r="AMO1" s="158"/>
      <c r="AMP1" s="158"/>
      <c r="AMQ1" s="158"/>
      <c r="AMR1" s="158"/>
      <c r="AMS1" s="158"/>
      <c r="AMT1" s="158"/>
      <c r="AMU1" s="158"/>
      <c r="AMV1" s="158"/>
      <c r="AMW1" s="158"/>
      <c r="AMX1" s="158"/>
      <c r="AMY1" s="158"/>
      <c r="AMZ1" s="158"/>
      <c r="ANA1" s="158"/>
      <c r="ANB1" s="158"/>
      <c r="ANC1" s="158"/>
      <c r="AND1" s="158"/>
      <c r="ANE1" s="158"/>
      <c r="ANF1" s="158"/>
      <c r="ANG1" s="158"/>
      <c r="ANH1" s="158"/>
      <c r="ANI1" s="158"/>
      <c r="ANJ1" s="158"/>
      <c r="ANK1" s="158"/>
      <c r="ANL1" s="158"/>
      <c r="ANM1" s="158"/>
      <c r="ANN1" s="158"/>
      <c r="ANO1" s="158"/>
      <c r="ANP1" s="158"/>
      <c r="ANQ1" s="158"/>
      <c r="ANR1" s="158"/>
      <c r="ANS1" s="158"/>
      <c r="ANT1" s="158"/>
      <c r="ANU1" s="158"/>
      <c r="ANV1" s="158"/>
      <c r="ANW1" s="158"/>
      <c r="ANX1" s="158"/>
      <c r="ANY1" s="158"/>
      <c r="ANZ1" s="158"/>
      <c r="AOA1" s="158"/>
      <c r="AOB1" s="158"/>
      <c r="AOC1" s="158"/>
      <c r="AOD1" s="158"/>
      <c r="AOE1" s="158"/>
      <c r="AOF1" s="158"/>
      <c r="AOG1" s="158"/>
      <c r="AOH1" s="158"/>
      <c r="AOI1" s="158"/>
      <c r="AOJ1" s="158"/>
      <c r="AOK1" s="158"/>
      <c r="AOL1" s="158"/>
      <c r="AOM1" s="158"/>
      <c r="AON1" s="158"/>
      <c r="AOO1" s="158"/>
      <c r="AOP1" s="158"/>
      <c r="AOQ1" s="158"/>
      <c r="AOR1" s="158"/>
      <c r="AOS1" s="158"/>
      <c r="AOT1" s="158"/>
      <c r="AOU1" s="158"/>
      <c r="AOV1" s="158"/>
      <c r="AOW1" s="158"/>
      <c r="AOX1" s="158"/>
      <c r="AOY1" s="158"/>
      <c r="AOZ1" s="158"/>
      <c r="APA1" s="158"/>
      <c r="APB1" s="158"/>
      <c r="APC1" s="158"/>
      <c r="APD1" s="158"/>
      <c r="APE1" s="158"/>
      <c r="APF1" s="158"/>
      <c r="APG1" s="158"/>
      <c r="APH1" s="158"/>
      <c r="API1" s="158"/>
      <c r="APJ1" s="158"/>
      <c r="APK1" s="158"/>
      <c r="APL1" s="158"/>
      <c r="APM1" s="158"/>
      <c r="APN1" s="158"/>
      <c r="APO1" s="158"/>
      <c r="APP1" s="158"/>
      <c r="APQ1" s="158"/>
      <c r="APR1" s="158"/>
      <c r="APS1" s="158"/>
      <c r="APT1" s="158"/>
      <c r="APU1" s="158"/>
      <c r="APV1" s="158"/>
      <c r="APW1" s="158"/>
      <c r="APX1" s="158"/>
      <c r="APY1" s="158"/>
      <c r="APZ1" s="158"/>
      <c r="AQA1" s="158"/>
      <c r="AQB1" s="158"/>
      <c r="AQC1" s="158"/>
      <c r="AQD1" s="158"/>
      <c r="AQE1" s="158"/>
      <c r="AQF1" s="158"/>
      <c r="AQG1" s="158"/>
      <c r="AQH1" s="158"/>
      <c r="AQI1" s="158"/>
      <c r="AQJ1" s="158"/>
      <c r="AQK1" s="158"/>
      <c r="AQL1" s="158"/>
      <c r="AQM1" s="158"/>
      <c r="AQN1" s="158"/>
      <c r="AQO1" s="158"/>
      <c r="AQP1" s="158"/>
      <c r="AQQ1" s="158"/>
      <c r="AQR1" s="158"/>
      <c r="AQS1" s="158"/>
      <c r="AQT1" s="158"/>
      <c r="AQU1" s="158"/>
      <c r="AQV1" s="158"/>
      <c r="AQW1" s="158"/>
      <c r="AQX1" s="158"/>
      <c r="AQY1" s="158"/>
      <c r="AQZ1" s="158"/>
      <c r="ARA1" s="158"/>
      <c r="ARB1" s="158"/>
      <c r="ARC1" s="158"/>
      <c r="ARD1" s="158"/>
      <c r="ARE1" s="158"/>
      <c r="ARF1" s="158"/>
      <c r="ARG1" s="158"/>
      <c r="ARH1" s="158"/>
      <c r="ARI1" s="158"/>
      <c r="ARJ1" s="158"/>
      <c r="ARK1" s="158"/>
      <c r="ARL1" s="158"/>
      <c r="ARM1" s="158"/>
      <c r="ARN1" s="158"/>
      <c r="ARO1" s="158"/>
      <c r="ARP1" s="158"/>
      <c r="ARQ1" s="158"/>
      <c r="ARR1" s="158"/>
      <c r="ARS1" s="158"/>
      <c r="ART1" s="158"/>
      <c r="ARU1" s="158"/>
      <c r="ARV1" s="158"/>
      <c r="ARW1" s="158"/>
      <c r="ARX1" s="158"/>
      <c r="ARY1" s="158"/>
      <c r="ARZ1" s="158"/>
      <c r="ASA1" s="158"/>
      <c r="ASB1" s="158"/>
      <c r="ASC1" s="158"/>
      <c r="ASD1" s="158"/>
      <c r="ASE1" s="158"/>
      <c r="ASF1" s="158"/>
      <c r="ASG1" s="158"/>
      <c r="ASH1" s="158"/>
      <c r="ASI1" s="158"/>
      <c r="ASJ1" s="158"/>
      <c r="ASK1" s="158"/>
      <c r="ASL1" s="158"/>
      <c r="ASM1" s="158"/>
      <c r="ASN1" s="158"/>
      <c r="ASO1" s="158"/>
      <c r="ASP1" s="158"/>
      <c r="ASQ1" s="158"/>
      <c r="ASR1" s="158"/>
      <c r="ASS1" s="158"/>
      <c r="AST1" s="158"/>
      <c r="ASU1" s="158"/>
      <c r="ASV1" s="158"/>
      <c r="ASW1" s="158"/>
      <c r="ASX1" s="158"/>
      <c r="ASY1" s="158"/>
      <c r="ASZ1" s="158"/>
      <c r="ATA1" s="158"/>
      <c r="ATB1" s="158"/>
      <c r="ATC1" s="158"/>
      <c r="ATD1" s="158"/>
      <c r="ATE1" s="158"/>
      <c r="ATF1" s="158"/>
      <c r="ATG1" s="158"/>
      <c r="ATH1" s="158"/>
      <c r="ATI1" s="158"/>
      <c r="ATJ1" s="158"/>
      <c r="ATK1" s="158"/>
      <c r="ATL1" s="158"/>
      <c r="ATM1" s="158"/>
      <c r="ATN1" s="158"/>
      <c r="ATO1" s="158"/>
      <c r="ATP1" s="158"/>
      <c r="ATQ1" s="158"/>
      <c r="ATR1" s="158"/>
      <c r="ATS1" s="158"/>
      <c r="ATT1" s="158"/>
      <c r="ATU1" s="158"/>
      <c r="ATV1" s="158"/>
      <c r="ATW1" s="158"/>
      <c r="ATX1" s="158"/>
      <c r="ATY1" s="158"/>
      <c r="ATZ1" s="158"/>
      <c r="AUA1" s="158"/>
      <c r="AUB1" s="158"/>
      <c r="AUC1" s="158"/>
      <c r="AUD1" s="158"/>
      <c r="AUE1" s="158"/>
      <c r="AUF1" s="158"/>
      <c r="AUG1" s="158"/>
      <c r="AUH1" s="158"/>
      <c r="AUI1" s="158"/>
      <c r="AUJ1" s="158"/>
      <c r="AUK1" s="158"/>
      <c r="AUL1" s="158"/>
      <c r="AUM1" s="158"/>
      <c r="AUN1" s="158"/>
      <c r="AUO1" s="158"/>
      <c r="AUP1" s="158"/>
      <c r="AUQ1" s="158"/>
      <c r="AUR1" s="158"/>
      <c r="AUS1" s="158"/>
      <c r="AUT1" s="158"/>
      <c r="AUU1" s="158"/>
      <c r="AUV1" s="158"/>
      <c r="AUW1" s="158"/>
      <c r="AUX1" s="158"/>
      <c r="AUY1" s="158"/>
      <c r="AUZ1" s="158"/>
      <c r="AVA1" s="158"/>
      <c r="AVB1" s="158"/>
      <c r="AVC1" s="158"/>
      <c r="AVD1" s="158"/>
      <c r="AVE1" s="158"/>
      <c r="AVF1" s="158"/>
      <c r="AVG1" s="158"/>
      <c r="AVH1" s="158"/>
      <c r="AVI1" s="158"/>
      <c r="AVJ1" s="158"/>
      <c r="AVK1" s="158"/>
      <c r="AVL1" s="158"/>
      <c r="AVM1" s="158"/>
      <c r="AVN1" s="158"/>
      <c r="AVO1" s="158"/>
      <c r="AVP1" s="158"/>
      <c r="AVQ1" s="158"/>
      <c r="AVR1" s="158"/>
      <c r="AVS1" s="158"/>
      <c r="AVT1" s="158"/>
      <c r="AVU1" s="158"/>
      <c r="AVV1" s="158"/>
      <c r="AVW1" s="158"/>
      <c r="AVX1" s="158"/>
      <c r="AVY1" s="158"/>
      <c r="AVZ1" s="158"/>
      <c r="AWA1" s="158"/>
      <c r="AWB1" s="158"/>
      <c r="AWC1" s="158"/>
      <c r="AWD1" s="158"/>
      <c r="AWE1" s="158"/>
      <c r="AWF1" s="158"/>
      <c r="AWG1" s="158"/>
      <c r="AWH1" s="158"/>
      <c r="AWI1" s="158"/>
      <c r="AWJ1" s="158"/>
      <c r="AWK1" s="158"/>
      <c r="AWL1" s="158"/>
      <c r="AWM1" s="158"/>
      <c r="AWN1" s="158"/>
      <c r="AWO1" s="158"/>
      <c r="AWP1" s="158"/>
      <c r="AWQ1" s="158"/>
      <c r="AWR1" s="158"/>
      <c r="AWS1" s="158"/>
      <c r="AWT1" s="158"/>
      <c r="AWU1" s="158"/>
      <c r="AWV1" s="158"/>
      <c r="AWW1" s="158"/>
      <c r="AWX1" s="158"/>
      <c r="AWY1" s="158"/>
      <c r="AWZ1" s="158"/>
      <c r="AXA1" s="158"/>
      <c r="AXB1" s="158"/>
      <c r="AXC1" s="158"/>
      <c r="AXD1" s="158"/>
      <c r="AXE1" s="158"/>
      <c r="AXF1" s="158"/>
      <c r="AXG1" s="158"/>
      <c r="AXH1" s="158"/>
      <c r="AXI1" s="158"/>
      <c r="AXJ1" s="158"/>
      <c r="AXK1" s="158"/>
      <c r="AXL1" s="158"/>
    </row>
    <row r="2" spans="1:1312" ht="20.25" customHeight="1" x14ac:dyDescent="0.25">
      <c r="B2" s="2210" t="s">
        <v>0</v>
      </c>
      <c r="C2" s="2211"/>
      <c r="D2" s="2211"/>
      <c r="E2" s="2211"/>
      <c r="F2" s="2211"/>
      <c r="G2" s="2211"/>
      <c r="H2" s="2211"/>
      <c r="I2" s="2211"/>
      <c r="J2" s="2211"/>
      <c r="K2" s="2211"/>
      <c r="L2" s="2211"/>
      <c r="M2" s="2211"/>
      <c r="N2" s="2212"/>
      <c r="P2" s="278"/>
      <c r="Q2" s="278"/>
      <c r="R2" s="278"/>
      <c r="S2" s="278"/>
      <c r="T2" s="278"/>
      <c r="U2" s="278"/>
      <c r="V2" s="278"/>
      <c r="W2" s="278"/>
      <c r="X2" s="278"/>
      <c r="Y2" s="278"/>
      <c r="Z2" s="278"/>
      <c r="AA2" s="278"/>
      <c r="AB2" s="278"/>
      <c r="AC2" s="278"/>
    </row>
    <row r="3" spans="1:1312" ht="15.75" customHeight="1" thickBot="1" x14ac:dyDescent="0.3">
      <c r="B3" s="2213"/>
      <c r="C3" s="2214"/>
      <c r="D3" s="2214"/>
      <c r="E3" s="2214"/>
      <c r="F3" s="2214"/>
      <c r="G3" s="2214"/>
      <c r="H3" s="2214"/>
      <c r="I3" s="2214"/>
      <c r="J3" s="2214"/>
      <c r="K3" s="2214"/>
      <c r="L3" s="2214"/>
      <c r="M3" s="2214"/>
      <c r="N3" s="2215"/>
      <c r="P3" s="278"/>
      <c r="Q3" s="278"/>
      <c r="R3" s="278"/>
      <c r="S3" s="278"/>
      <c r="T3" s="278"/>
      <c r="U3" s="278"/>
      <c r="V3" s="278"/>
      <c r="W3" s="278"/>
      <c r="X3" s="278"/>
      <c r="Y3" s="278"/>
      <c r="Z3" s="278"/>
      <c r="AA3" s="278"/>
      <c r="AB3" s="278"/>
      <c r="AC3" s="278"/>
    </row>
    <row r="4" spans="1:1312" ht="15.75" customHeight="1" x14ac:dyDescent="0.25">
      <c r="A4" s="27" t="str">
        <f ca="1">CELL("nomfichier",A1)</f>
        <v>F:\Bureau\[fiches apprentis Patissiers.xlsx]Babas et Savarins</v>
      </c>
      <c r="B4" s="1"/>
      <c r="C4" s="1"/>
      <c r="D4" s="1"/>
      <c r="E4" s="1"/>
      <c r="F4" s="1"/>
      <c r="G4" s="1"/>
      <c r="H4" s="1"/>
      <c r="I4" s="1"/>
      <c r="J4" s="1"/>
      <c r="K4" s="1"/>
      <c r="L4" s="1"/>
      <c r="M4" s="1"/>
      <c r="N4" s="1"/>
      <c r="P4" s="278"/>
      <c r="Q4" s="278"/>
      <c r="R4" s="278"/>
      <c r="S4" s="278"/>
      <c r="T4" s="278"/>
      <c r="U4" s="278"/>
      <c r="V4" s="278"/>
      <c r="W4" s="278"/>
      <c r="X4" s="278"/>
      <c r="Y4" s="278"/>
      <c r="Z4" s="278"/>
      <c r="AA4" s="278"/>
      <c r="AB4" s="278"/>
      <c r="AC4" s="278"/>
    </row>
    <row r="5" spans="1:1312" ht="15.75" customHeight="1" x14ac:dyDescent="0.25">
      <c r="B5" s="2216" t="s">
        <v>154</v>
      </c>
      <c r="C5" s="2216"/>
      <c r="D5" s="2216"/>
      <c r="E5" s="2216"/>
      <c r="F5" s="2216"/>
      <c r="G5" s="2216"/>
      <c r="H5" s="2216"/>
      <c r="I5" s="2216"/>
      <c r="J5" s="2216"/>
      <c r="K5" s="2216"/>
      <c r="L5" s="2216"/>
      <c r="M5" s="2216"/>
      <c r="N5" s="2216"/>
      <c r="P5" s="279"/>
      <c r="Q5" s="279"/>
      <c r="R5" s="279"/>
      <c r="S5" s="279"/>
      <c r="T5" s="278"/>
      <c r="U5" s="278"/>
      <c r="V5" s="278"/>
      <c r="W5" s="278"/>
      <c r="X5" s="278"/>
      <c r="Y5" s="278"/>
      <c r="Z5" s="278"/>
      <c r="AA5" s="278"/>
      <c r="AB5" s="278"/>
      <c r="AC5" s="278"/>
    </row>
    <row r="6" spans="1:1312" ht="15.75" x14ac:dyDescent="0.25">
      <c r="B6" s="2217" t="s">
        <v>1</v>
      </c>
      <c r="C6" s="2217"/>
      <c r="D6" s="2217"/>
      <c r="E6" s="2217"/>
      <c r="F6" s="2217"/>
      <c r="G6" s="2217"/>
      <c r="H6" s="2217"/>
      <c r="I6" s="2217"/>
      <c r="J6" s="2217"/>
      <c r="K6" s="2217"/>
      <c r="L6" s="2217"/>
      <c r="M6" s="2217"/>
      <c r="N6" s="2217"/>
      <c r="P6" s="280"/>
      <c r="Q6" s="280"/>
      <c r="R6" s="280"/>
      <c r="S6" s="280"/>
      <c r="T6" s="278"/>
      <c r="U6" s="278"/>
      <c r="V6" s="278"/>
      <c r="W6" s="278"/>
      <c r="X6" s="278"/>
      <c r="Y6" s="278"/>
      <c r="Z6" s="278"/>
      <c r="AA6" s="278"/>
      <c r="AB6" s="278"/>
      <c r="AC6" s="278"/>
    </row>
    <row r="7" spans="1:1312" ht="15.75" customHeight="1" x14ac:dyDescent="0.25">
      <c r="B7" s="2217" t="s">
        <v>2</v>
      </c>
      <c r="C7" s="2217"/>
      <c r="D7" s="2217"/>
      <c r="E7" s="2217"/>
      <c r="F7" s="2217"/>
      <c r="G7" s="2217"/>
      <c r="H7" s="2217"/>
      <c r="I7" s="2217"/>
      <c r="J7" s="2217"/>
      <c r="K7" s="2217"/>
      <c r="L7" s="2217"/>
      <c r="M7" s="2217"/>
      <c r="N7" s="2217"/>
      <c r="P7" s="280"/>
      <c r="Q7" s="280"/>
      <c r="R7" s="280"/>
      <c r="S7" s="280"/>
      <c r="T7" s="278"/>
      <c r="U7" s="278"/>
      <c r="V7" s="278"/>
      <c r="W7" s="278"/>
      <c r="X7" s="278"/>
      <c r="Y7" s="278"/>
      <c r="Z7" s="278"/>
      <c r="AA7" s="278"/>
      <c r="AB7" s="278"/>
      <c r="AC7" s="278"/>
    </row>
    <row r="8" spans="1:1312" ht="15.75" customHeight="1" x14ac:dyDescent="0.25">
      <c r="B8" s="2217" t="s">
        <v>3</v>
      </c>
      <c r="C8" s="2217"/>
      <c r="D8" s="2217"/>
      <c r="E8" s="2217"/>
      <c r="F8" s="2217"/>
      <c r="G8" s="2217"/>
      <c r="H8" s="2217"/>
      <c r="I8" s="2217"/>
      <c r="J8" s="2217"/>
      <c r="K8" s="2217"/>
      <c r="L8" s="2217"/>
      <c r="M8" s="2217"/>
      <c r="N8" s="2217"/>
      <c r="P8" s="280"/>
      <c r="Q8" s="280"/>
      <c r="R8" s="280"/>
      <c r="S8" s="280"/>
      <c r="T8" s="278"/>
      <c r="U8" s="278"/>
      <c r="V8" s="278"/>
      <c r="W8" s="278"/>
      <c r="X8" s="278"/>
      <c r="Y8" s="278"/>
      <c r="Z8" s="278"/>
      <c r="AA8" s="278"/>
      <c r="AB8" s="278"/>
      <c r="AC8" s="278"/>
    </row>
    <row r="9" spans="1:1312" ht="15.75" customHeight="1" x14ac:dyDescent="0.25">
      <c r="B9" s="2218" t="s">
        <v>503</v>
      </c>
      <c r="C9" s="2218"/>
      <c r="D9" s="2218"/>
      <c r="E9" s="2218"/>
      <c r="F9" s="2218"/>
      <c r="G9" s="2218"/>
      <c r="H9" s="2218"/>
      <c r="I9" s="2218"/>
      <c r="J9" s="2218"/>
      <c r="K9" s="2218"/>
      <c r="L9" s="2218"/>
      <c r="M9" s="2218"/>
      <c r="N9" s="2218"/>
      <c r="P9" s="281"/>
      <c r="Q9" s="281"/>
      <c r="R9" s="281"/>
      <c r="S9" s="281"/>
      <c r="T9" s="278"/>
      <c r="U9" s="278"/>
      <c r="V9" s="278"/>
      <c r="W9" s="278"/>
      <c r="X9" s="278"/>
      <c r="Y9" s="278"/>
      <c r="Z9" s="278"/>
      <c r="AA9" s="278"/>
      <c r="AB9" s="278"/>
      <c r="AC9" s="278"/>
    </row>
    <row r="10" spans="1:1312" x14ac:dyDescent="0.25">
      <c r="B10" s="2218"/>
      <c r="C10" s="2218"/>
      <c r="D10" s="2218"/>
      <c r="E10" s="2218"/>
      <c r="F10" s="2218"/>
      <c r="G10" s="2218"/>
      <c r="H10" s="2218"/>
      <c r="I10" s="2218"/>
      <c r="J10" s="2218"/>
      <c r="K10" s="2218"/>
      <c r="L10" s="2218"/>
      <c r="M10" s="2218"/>
      <c r="N10" s="2218"/>
      <c r="P10" s="278"/>
      <c r="Q10" s="278"/>
      <c r="R10" s="278"/>
      <c r="S10" s="278"/>
      <c r="T10" s="278"/>
      <c r="U10" s="278"/>
      <c r="V10" s="278"/>
      <c r="W10" s="278"/>
      <c r="X10" s="278"/>
      <c r="Y10" s="278"/>
      <c r="Z10" s="278"/>
      <c r="AA10" s="278"/>
      <c r="AB10" s="278"/>
      <c r="AC10" s="278"/>
    </row>
    <row r="11" spans="1:1312" ht="15.75" thickBot="1" x14ac:dyDescent="0.3">
      <c r="B11" s="221"/>
      <c r="C11" s="221"/>
      <c r="D11" s="221"/>
      <c r="E11" s="221"/>
      <c r="F11" s="221"/>
      <c r="G11" s="221"/>
      <c r="H11" s="221"/>
      <c r="I11" s="221"/>
      <c r="J11" s="221"/>
      <c r="K11" s="221"/>
      <c r="L11" s="221"/>
      <c r="M11" s="221"/>
      <c r="N11" s="221"/>
      <c r="P11" s="278"/>
      <c r="Q11" s="278"/>
      <c r="R11" s="278"/>
      <c r="S11" s="278"/>
      <c r="T11" s="278"/>
      <c r="U11" s="278"/>
      <c r="V11" s="278"/>
      <c r="W11" s="278"/>
      <c r="X11" s="278"/>
      <c r="Y11" s="278"/>
      <c r="Z11" s="278"/>
      <c r="AA11" s="278"/>
      <c r="AB11" s="278"/>
      <c r="AC11" s="278"/>
    </row>
    <row r="12" spans="1:1312" ht="20.25" customHeight="1" x14ac:dyDescent="0.25">
      <c r="B12" s="3" t="s">
        <v>155</v>
      </c>
      <c r="C12" s="2"/>
      <c r="D12" s="2"/>
      <c r="E12" s="2"/>
      <c r="F12" s="2"/>
      <c r="G12" s="2"/>
      <c r="H12" s="2"/>
      <c r="I12" s="2"/>
      <c r="J12" s="2"/>
      <c r="K12" s="2"/>
      <c r="L12" s="2"/>
      <c r="M12" s="2"/>
      <c r="N12" s="2"/>
      <c r="P12" s="2376" t="s">
        <v>236</v>
      </c>
      <c r="Q12" s="2377"/>
      <c r="R12" s="2377"/>
      <c r="S12" s="2377"/>
      <c r="T12" s="2377"/>
      <c r="U12" s="2377"/>
      <c r="V12" s="2377"/>
      <c r="W12" s="2377"/>
      <c r="X12" s="2377"/>
      <c r="Y12" s="2377"/>
      <c r="Z12" s="2377"/>
      <c r="AA12" s="2377"/>
      <c r="AB12" s="2377"/>
      <c r="AC12" s="2378"/>
    </row>
    <row r="13" spans="1:1312" ht="15" customHeight="1" x14ac:dyDescent="0.25">
      <c r="B13" s="2"/>
      <c r="C13" s="2"/>
      <c r="D13" s="2"/>
      <c r="E13" s="2"/>
      <c r="F13" s="2"/>
      <c r="G13" s="2"/>
      <c r="H13" s="2"/>
      <c r="I13" s="2"/>
      <c r="J13" s="2"/>
      <c r="K13" s="2"/>
      <c r="L13" s="2"/>
      <c r="M13" s="2"/>
      <c r="N13" s="2"/>
      <c r="P13" s="2379"/>
      <c r="Q13" s="2380"/>
      <c r="R13" s="2380"/>
      <c r="S13" s="2380"/>
      <c r="T13" s="2380"/>
      <c r="U13" s="2380"/>
      <c r="V13" s="2380"/>
      <c r="W13" s="2380"/>
      <c r="X13" s="2380"/>
      <c r="Y13" s="2380"/>
      <c r="Z13" s="2380"/>
      <c r="AA13" s="2380"/>
      <c r="AB13" s="2380"/>
      <c r="AC13" s="2381"/>
    </row>
    <row r="14" spans="1:1312" ht="15" customHeight="1" thickBot="1" x14ac:dyDescent="0.3">
      <c r="B14" s="4" t="s">
        <v>4</v>
      </c>
      <c r="C14" s="160"/>
      <c r="D14" s="160"/>
      <c r="E14" s="160"/>
      <c r="F14" s="160"/>
      <c r="G14" s="160"/>
      <c r="H14" s="160"/>
      <c r="I14" s="160"/>
      <c r="J14" s="160"/>
      <c r="K14" s="160"/>
      <c r="L14" s="160"/>
      <c r="M14" s="160"/>
      <c r="N14" s="160"/>
      <c r="P14" s="2382"/>
      <c r="Q14" s="2383"/>
      <c r="R14" s="2383"/>
      <c r="S14" s="2383"/>
      <c r="T14" s="2383"/>
      <c r="U14" s="2383"/>
      <c r="V14" s="2383"/>
      <c r="W14" s="2383"/>
      <c r="X14" s="2383"/>
      <c r="Y14" s="2383"/>
      <c r="Z14" s="2383"/>
      <c r="AA14" s="2383"/>
      <c r="AB14" s="2383"/>
      <c r="AC14" s="2384"/>
    </row>
    <row r="15" spans="1:1312" x14ac:dyDescent="0.25">
      <c r="B15" s="5" t="s">
        <v>150</v>
      </c>
      <c r="C15" s="160"/>
      <c r="D15" s="160"/>
      <c r="E15" s="160"/>
      <c r="F15" s="160"/>
      <c r="G15" s="160"/>
      <c r="H15" s="160"/>
      <c r="I15" s="160"/>
      <c r="J15" s="160"/>
      <c r="K15" s="160"/>
      <c r="L15" s="160"/>
      <c r="M15" s="160"/>
      <c r="N15" s="160"/>
      <c r="P15" s="278"/>
      <c r="Q15" s="278"/>
      <c r="R15" s="278"/>
      <c r="S15" s="278"/>
      <c r="T15" s="278"/>
      <c r="U15" s="278"/>
      <c r="V15" s="278"/>
      <c r="W15" s="278"/>
      <c r="X15" s="278"/>
      <c r="Y15" s="278"/>
      <c r="Z15" s="278"/>
      <c r="AA15" s="278"/>
      <c r="AB15" s="278"/>
      <c r="AC15" s="278"/>
    </row>
    <row r="16" spans="1:1312" x14ac:dyDescent="0.25">
      <c r="B16" s="5"/>
      <c r="C16" s="160"/>
      <c r="D16" s="160"/>
      <c r="E16" s="160"/>
      <c r="F16" s="160"/>
      <c r="G16" s="160"/>
      <c r="H16" s="160"/>
      <c r="I16" s="160"/>
      <c r="J16" s="160"/>
      <c r="K16" s="160"/>
      <c r="L16" s="160"/>
      <c r="M16" s="160"/>
      <c r="N16" s="160"/>
      <c r="P16" s="278"/>
      <c r="Q16" s="278"/>
      <c r="R16" s="278"/>
      <c r="S16" s="278"/>
      <c r="T16" s="278"/>
      <c r="U16" s="278"/>
      <c r="V16" s="278"/>
      <c r="W16" s="278"/>
      <c r="X16" s="278"/>
      <c r="Y16" s="278"/>
      <c r="Z16" s="278"/>
      <c r="AA16" s="278"/>
      <c r="AB16" s="278"/>
      <c r="AC16" s="278"/>
    </row>
    <row r="17" spans="2:29" x14ac:dyDescent="0.25">
      <c r="B17" s="4" t="s">
        <v>5</v>
      </c>
      <c r="C17" s="160"/>
      <c r="D17" s="160"/>
      <c r="E17" s="160"/>
      <c r="F17" s="160"/>
      <c r="G17" s="160"/>
      <c r="H17" s="160"/>
      <c r="I17" s="160"/>
      <c r="J17" s="160"/>
      <c r="K17" s="160"/>
      <c r="L17" s="160"/>
      <c r="M17" s="160"/>
      <c r="N17" s="160"/>
      <c r="P17" s="278"/>
      <c r="Q17" s="278"/>
      <c r="R17" s="278"/>
      <c r="S17" s="278"/>
      <c r="T17" s="278"/>
      <c r="U17" s="278"/>
      <c r="V17" s="278"/>
      <c r="W17" s="278"/>
      <c r="X17" s="278"/>
      <c r="Y17" s="278"/>
      <c r="Z17" s="278"/>
      <c r="AA17" s="278"/>
      <c r="AB17" s="278"/>
      <c r="AC17" s="278"/>
    </row>
    <row r="18" spans="2:29" x14ac:dyDescent="0.25">
      <c r="B18" s="2209" t="s">
        <v>153</v>
      </c>
      <c r="C18" s="2209"/>
      <c r="D18" s="2209"/>
      <c r="E18" s="2209"/>
      <c r="F18" s="2209"/>
      <c r="G18" s="2209"/>
      <c r="H18" s="2209"/>
      <c r="I18" s="2209"/>
      <c r="J18" s="2209"/>
      <c r="K18" s="2209"/>
      <c r="L18" s="2209"/>
      <c r="M18" s="2209"/>
      <c r="N18" s="2209"/>
      <c r="P18" s="278"/>
      <c r="Q18" s="278"/>
      <c r="R18" s="278"/>
      <c r="S18" s="278"/>
      <c r="T18" s="278"/>
      <c r="U18" s="278"/>
      <c r="V18" s="278"/>
      <c r="W18" s="278"/>
      <c r="X18" s="278"/>
      <c r="Y18" s="278"/>
      <c r="Z18" s="278"/>
      <c r="AA18" s="278"/>
      <c r="AB18" s="278"/>
      <c r="AC18" s="278"/>
    </row>
    <row r="19" spans="2:29" x14ac:dyDescent="0.25">
      <c r="B19" s="2209"/>
      <c r="C19" s="2209"/>
      <c r="D19" s="2209"/>
      <c r="E19" s="2209"/>
      <c r="F19" s="2209"/>
      <c r="G19" s="2209"/>
      <c r="H19" s="2209"/>
      <c r="I19" s="2209"/>
      <c r="J19" s="2209"/>
      <c r="K19" s="2209"/>
      <c r="L19" s="2209"/>
      <c r="M19" s="2209"/>
      <c r="N19" s="2209"/>
      <c r="P19" s="278"/>
      <c r="Q19" s="278"/>
      <c r="R19" s="278"/>
      <c r="S19" s="278"/>
      <c r="T19" s="278"/>
      <c r="U19" s="278"/>
      <c r="V19" s="278"/>
      <c r="W19" s="278"/>
      <c r="X19" s="278"/>
      <c r="Y19" s="278"/>
      <c r="Z19" s="278"/>
      <c r="AA19" s="278"/>
      <c r="AB19" s="278"/>
      <c r="AC19" s="278"/>
    </row>
    <row r="20" spans="2:29" x14ac:dyDescent="0.25">
      <c r="B20" s="4" t="s">
        <v>6</v>
      </c>
      <c r="C20" s="160"/>
      <c r="D20" s="160"/>
      <c r="E20" s="160"/>
      <c r="F20" s="160"/>
      <c r="G20" s="160"/>
      <c r="H20" s="160"/>
      <c r="I20" s="160"/>
      <c r="J20" s="160"/>
      <c r="K20" s="160"/>
      <c r="L20" s="160"/>
      <c r="M20" s="160"/>
      <c r="N20" s="160"/>
      <c r="P20" s="278"/>
      <c r="Q20" s="278"/>
      <c r="R20" s="278"/>
      <c r="S20" s="278"/>
      <c r="T20" s="278"/>
      <c r="U20" s="278"/>
      <c r="V20" s="278"/>
      <c r="W20" s="278"/>
      <c r="X20" s="278"/>
      <c r="Y20" s="278"/>
      <c r="Z20" s="278"/>
      <c r="AA20" s="278"/>
      <c r="AB20" s="278"/>
      <c r="AC20" s="278"/>
    </row>
    <row r="21" spans="2:29" x14ac:dyDescent="0.25">
      <c r="B21" s="5" t="s">
        <v>7</v>
      </c>
      <c r="C21" s="161"/>
      <c r="D21" s="160"/>
      <c r="E21" s="160"/>
      <c r="F21" s="160"/>
      <c r="G21" s="160"/>
      <c r="H21" s="160"/>
      <c r="I21" s="160"/>
      <c r="J21" s="160"/>
      <c r="K21" s="160"/>
      <c r="L21" s="160"/>
      <c r="M21" s="160"/>
      <c r="N21" s="160"/>
      <c r="P21" s="278"/>
      <c r="Q21" s="278"/>
      <c r="R21" s="278"/>
      <c r="S21" s="278"/>
      <c r="T21" s="278"/>
      <c r="U21" s="278"/>
      <c r="V21" s="278"/>
      <c r="W21" s="278"/>
      <c r="X21" s="278"/>
      <c r="Y21" s="278"/>
      <c r="Z21" s="278"/>
      <c r="AA21" s="278"/>
      <c r="AB21" s="278"/>
      <c r="AC21" s="278"/>
    </row>
    <row r="22" spans="2:29" x14ac:dyDescent="0.25">
      <c r="B22" s="4" t="s">
        <v>8</v>
      </c>
      <c r="C22" s="160"/>
      <c r="D22" s="160"/>
      <c r="E22" s="160"/>
      <c r="F22" s="160"/>
      <c r="G22" s="160"/>
      <c r="H22" s="160"/>
      <c r="I22" s="160"/>
      <c r="J22" s="160"/>
      <c r="K22" s="160"/>
      <c r="L22" s="160"/>
      <c r="M22" s="160"/>
      <c r="N22" s="160"/>
      <c r="P22" s="278"/>
      <c r="Q22" s="278"/>
      <c r="R22" s="278"/>
      <c r="S22" s="278"/>
      <c r="T22" s="278"/>
      <c r="U22" s="278"/>
      <c r="V22" s="278"/>
      <c r="W22" s="278"/>
      <c r="X22" s="278"/>
      <c r="Y22" s="278"/>
      <c r="Z22" s="278"/>
      <c r="AA22" s="278"/>
      <c r="AB22" s="278"/>
      <c r="AC22" s="278"/>
    </row>
    <row r="23" spans="2:29" x14ac:dyDescent="0.25">
      <c r="B23" s="5" t="s">
        <v>151</v>
      </c>
      <c r="C23" s="160"/>
      <c r="D23" s="160"/>
      <c r="E23" s="160"/>
      <c r="F23" s="160"/>
      <c r="G23" s="160"/>
      <c r="H23" s="160"/>
      <c r="I23" s="160"/>
      <c r="J23" s="160"/>
      <c r="K23" s="160"/>
      <c r="L23" s="160"/>
      <c r="M23" s="160"/>
      <c r="N23" s="160"/>
      <c r="P23" s="278"/>
      <c r="Q23" s="278"/>
      <c r="R23" s="278"/>
      <c r="S23" s="278"/>
      <c r="T23" s="278"/>
      <c r="U23" s="278"/>
      <c r="V23" s="278"/>
      <c r="W23" s="278"/>
      <c r="X23" s="278"/>
      <c r="Y23" s="278"/>
      <c r="Z23" s="278"/>
      <c r="AA23" s="278"/>
      <c r="AB23" s="278"/>
      <c r="AC23" s="278"/>
    </row>
    <row r="24" spans="2:29" x14ac:dyDescent="0.25">
      <c r="B24" s="5"/>
      <c r="C24" s="160"/>
      <c r="D24" s="160"/>
      <c r="E24" s="160"/>
      <c r="F24" s="160"/>
      <c r="G24" s="160"/>
      <c r="H24" s="160"/>
      <c r="I24" s="160"/>
      <c r="J24" s="160"/>
      <c r="K24" s="160"/>
      <c r="L24" s="160"/>
      <c r="M24" s="160"/>
      <c r="N24" s="160"/>
      <c r="P24" s="278"/>
      <c r="Q24" s="278"/>
      <c r="R24" s="278"/>
      <c r="S24" s="278"/>
      <c r="T24" s="278"/>
      <c r="U24" s="278"/>
      <c r="V24" s="278"/>
      <c r="W24" s="278"/>
      <c r="X24" s="278"/>
      <c r="Y24" s="278"/>
      <c r="Z24" s="278"/>
      <c r="AA24" s="278"/>
      <c r="AB24" s="278"/>
      <c r="AC24" s="278"/>
    </row>
    <row r="25" spans="2:29" x14ac:dyDescent="0.25">
      <c r="B25" s="4" t="s">
        <v>9</v>
      </c>
      <c r="C25" s="160"/>
      <c r="D25" s="160"/>
      <c r="E25" s="160"/>
      <c r="F25" s="160"/>
      <c r="G25" s="160"/>
      <c r="H25" s="160"/>
      <c r="I25" s="160"/>
      <c r="J25" s="160"/>
      <c r="K25" s="160"/>
      <c r="L25" s="160"/>
      <c r="M25" s="160"/>
      <c r="N25" s="160"/>
      <c r="P25" s="278"/>
      <c r="Q25" s="278"/>
      <c r="R25" s="278"/>
      <c r="S25" s="278"/>
      <c r="T25" s="278"/>
      <c r="U25" s="278"/>
      <c r="V25" s="278"/>
      <c r="W25" s="278"/>
      <c r="X25" s="278"/>
      <c r="Y25" s="278"/>
      <c r="Z25" s="278"/>
      <c r="AA25" s="278"/>
      <c r="AB25" s="278"/>
      <c r="AC25" s="278"/>
    </row>
    <row r="26" spans="2:29" x14ac:dyDescent="0.25">
      <c r="B26" s="2209" t="s">
        <v>10</v>
      </c>
      <c r="C26" s="2209"/>
      <c r="D26" s="2209"/>
      <c r="E26" s="2209"/>
      <c r="F26" s="2209"/>
      <c r="G26" s="2209"/>
      <c r="H26" s="2209"/>
      <c r="I26" s="2209"/>
      <c r="J26" s="2209"/>
      <c r="K26" s="2209"/>
      <c r="L26" s="2209"/>
      <c r="M26" s="2209"/>
      <c r="N26" s="2209"/>
      <c r="P26" s="278"/>
      <c r="Q26" s="278"/>
      <c r="R26" s="278"/>
      <c r="S26" s="278"/>
      <c r="T26" s="278"/>
      <c r="U26" s="278"/>
      <c r="V26" s="278"/>
      <c r="W26" s="278"/>
      <c r="X26" s="278"/>
      <c r="Y26" s="278"/>
      <c r="Z26" s="278"/>
      <c r="AA26" s="278"/>
      <c r="AB26" s="278"/>
      <c r="AC26" s="278"/>
    </row>
    <row r="27" spans="2:29" x14ac:dyDescent="0.25">
      <c r="B27" s="2209"/>
      <c r="C27" s="2209"/>
      <c r="D27" s="2209"/>
      <c r="E27" s="2209"/>
      <c r="F27" s="2209"/>
      <c r="G27" s="2209"/>
      <c r="H27" s="2209"/>
      <c r="I27" s="2209"/>
      <c r="J27" s="2209"/>
      <c r="K27" s="2209"/>
      <c r="L27" s="2209"/>
      <c r="M27" s="2209"/>
      <c r="N27" s="2209"/>
      <c r="P27" s="278"/>
      <c r="Q27" s="278"/>
      <c r="R27" s="278"/>
      <c r="S27" s="278"/>
      <c r="T27" s="278"/>
      <c r="U27" s="278"/>
      <c r="V27" s="278"/>
      <c r="W27" s="278"/>
      <c r="X27" s="278"/>
      <c r="Y27" s="278"/>
      <c r="Z27" s="278"/>
      <c r="AA27" s="278"/>
      <c r="AB27" s="278"/>
      <c r="AC27" s="278"/>
    </row>
    <row r="28" spans="2:29" x14ac:dyDescent="0.25">
      <c r="B28" s="6" t="s">
        <v>11</v>
      </c>
      <c r="C28" s="160"/>
      <c r="D28" s="160"/>
      <c r="E28" s="160"/>
      <c r="F28" s="160"/>
      <c r="G28" s="160"/>
      <c r="H28" s="160"/>
      <c r="I28" s="160"/>
      <c r="J28" s="160"/>
      <c r="K28" s="160"/>
      <c r="L28" s="160"/>
      <c r="M28" s="160"/>
      <c r="N28" s="160"/>
      <c r="P28" s="278"/>
      <c r="Q28" s="278"/>
      <c r="R28" s="278"/>
      <c r="S28" s="278"/>
      <c r="T28" s="278"/>
      <c r="U28" s="278"/>
      <c r="V28" s="278"/>
      <c r="W28" s="278"/>
      <c r="X28" s="278"/>
      <c r="Y28" s="278"/>
      <c r="Z28" s="278"/>
      <c r="AA28" s="278"/>
      <c r="AB28" s="278"/>
      <c r="AC28" s="278"/>
    </row>
    <row r="29" spans="2:29" ht="15" customHeight="1" x14ac:dyDescent="0.25">
      <c r="B29" s="2209" t="s">
        <v>152</v>
      </c>
      <c r="C29" s="2209"/>
      <c r="D29" s="2209"/>
      <c r="E29" s="2209"/>
      <c r="F29" s="2209"/>
      <c r="G29" s="2209"/>
      <c r="H29" s="2209"/>
      <c r="I29" s="2209"/>
      <c r="J29" s="2209"/>
      <c r="K29" s="2209"/>
      <c r="L29" s="2209"/>
      <c r="M29" s="2209"/>
      <c r="N29" s="2209"/>
      <c r="P29" s="278"/>
      <c r="Q29" s="278"/>
      <c r="R29" s="278"/>
      <c r="S29" s="278"/>
      <c r="T29" s="278"/>
      <c r="U29" s="278"/>
      <c r="V29" s="278"/>
      <c r="W29" s="278"/>
      <c r="X29" s="278"/>
      <c r="Y29" s="278"/>
      <c r="Z29" s="278"/>
      <c r="AA29" s="278"/>
      <c r="AB29" s="278"/>
      <c r="AC29" s="278"/>
    </row>
    <row r="30" spans="2:29" x14ac:dyDescent="0.25">
      <c r="B30" s="2209"/>
      <c r="C30" s="2209"/>
      <c r="D30" s="2209"/>
      <c r="E30" s="2209"/>
      <c r="F30" s="2209"/>
      <c r="G30" s="2209"/>
      <c r="H30" s="2209"/>
      <c r="I30" s="2209"/>
      <c r="J30" s="2209"/>
      <c r="K30" s="2209"/>
      <c r="L30" s="2209"/>
      <c r="M30" s="2209"/>
      <c r="N30" s="2209"/>
      <c r="P30" s="278"/>
      <c r="Q30" s="278"/>
      <c r="R30" s="278"/>
      <c r="S30" s="278"/>
      <c r="T30" s="278"/>
      <c r="U30" s="278"/>
      <c r="V30" s="278"/>
      <c r="W30" s="278"/>
      <c r="X30" s="278"/>
      <c r="Y30" s="278"/>
      <c r="Z30" s="278"/>
      <c r="AA30" s="278"/>
      <c r="AB30" s="278"/>
      <c r="AC30" s="278"/>
    </row>
    <row r="31" spans="2:29" x14ac:dyDescent="0.25">
      <c r="B31" s="4" t="s">
        <v>12</v>
      </c>
      <c r="C31" s="160"/>
      <c r="D31" s="160"/>
      <c r="E31" s="160"/>
      <c r="F31" s="160"/>
      <c r="G31" s="160"/>
      <c r="H31" s="160"/>
      <c r="I31" s="160"/>
      <c r="J31" s="160"/>
      <c r="K31" s="160"/>
      <c r="L31" s="160"/>
      <c r="M31" s="160"/>
      <c r="N31" s="160"/>
      <c r="P31" s="278"/>
      <c r="Q31" s="278"/>
      <c r="R31" s="278"/>
      <c r="S31" s="278"/>
      <c r="T31" s="278"/>
      <c r="U31" s="278"/>
      <c r="V31" s="278"/>
      <c r="W31" s="278"/>
      <c r="X31" s="278"/>
      <c r="Y31" s="278"/>
      <c r="Z31" s="278"/>
      <c r="AA31" s="278"/>
      <c r="AB31" s="278"/>
      <c r="AC31" s="278"/>
    </row>
    <row r="32" spans="2:29" x14ac:dyDescent="0.25">
      <c r="B32" s="5" t="s">
        <v>13</v>
      </c>
      <c r="C32" s="160"/>
      <c r="D32" s="160"/>
      <c r="E32" s="160"/>
      <c r="F32" s="160"/>
      <c r="G32" s="160"/>
      <c r="H32" s="160"/>
      <c r="I32" s="160"/>
      <c r="J32" s="160"/>
      <c r="K32" s="160"/>
      <c r="L32" s="160"/>
      <c r="M32" s="160"/>
      <c r="N32" s="160"/>
      <c r="P32" s="278"/>
      <c r="Q32" s="278"/>
      <c r="R32" s="278"/>
      <c r="S32" s="278"/>
      <c r="T32" s="278"/>
      <c r="U32" s="278"/>
      <c r="V32" s="278"/>
      <c r="W32" s="278"/>
      <c r="X32" s="278"/>
      <c r="Y32" s="278"/>
      <c r="Z32" s="278"/>
      <c r="AA32" s="278"/>
      <c r="AB32" s="278"/>
      <c r="AC32" s="278"/>
    </row>
    <row r="33" spans="1:29" x14ac:dyDescent="0.25">
      <c r="B33" s="4" t="s">
        <v>14</v>
      </c>
      <c r="C33" s="160"/>
      <c r="D33" s="160"/>
      <c r="E33" s="160"/>
      <c r="F33" s="160"/>
      <c r="G33" s="160"/>
      <c r="H33" s="160"/>
      <c r="I33" s="160"/>
      <c r="J33" s="160"/>
      <c r="K33" s="160"/>
      <c r="L33" s="160"/>
      <c r="M33" s="160"/>
      <c r="N33" s="160"/>
      <c r="P33" s="278"/>
      <c r="Q33" s="278"/>
      <c r="R33" s="278"/>
      <c r="S33" s="278"/>
      <c r="T33" s="278"/>
      <c r="U33" s="278"/>
      <c r="V33" s="278"/>
      <c r="W33" s="278"/>
      <c r="X33" s="278"/>
      <c r="Y33" s="278"/>
      <c r="Z33" s="278"/>
      <c r="AA33" s="278"/>
      <c r="AB33" s="278"/>
      <c r="AC33" s="278"/>
    </row>
    <row r="34" spans="1:29" x14ac:dyDescent="0.25">
      <c r="B34" s="5" t="s">
        <v>15</v>
      </c>
      <c r="C34" s="160"/>
      <c r="D34" s="160"/>
      <c r="E34" s="160"/>
      <c r="F34" s="160"/>
      <c r="G34" s="160"/>
      <c r="H34" s="160"/>
      <c r="I34" s="160"/>
      <c r="J34" s="160"/>
      <c r="K34" s="160"/>
      <c r="L34" s="160"/>
      <c r="M34" s="160"/>
      <c r="N34" s="160"/>
      <c r="P34" s="278"/>
      <c r="Q34" s="278"/>
      <c r="R34" s="278"/>
      <c r="S34" s="278"/>
      <c r="T34" s="278"/>
      <c r="U34" s="278"/>
      <c r="V34" s="278"/>
      <c r="W34" s="278"/>
      <c r="X34" s="278"/>
      <c r="Y34" s="278"/>
      <c r="Z34" s="278"/>
      <c r="AA34" s="278"/>
      <c r="AB34" s="278"/>
      <c r="AC34" s="278"/>
    </row>
    <row r="35" spans="1:29" x14ac:dyDescent="0.25">
      <c r="B35" s="2"/>
      <c r="C35" s="2"/>
      <c r="D35" s="2"/>
      <c r="E35" s="2"/>
      <c r="F35" s="2"/>
      <c r="G35" s="2"/>
      <c r="H35" s="2"/>
      <c r="I35" s="2"/>
      <c r="J35" s="2"/>
      <c r="K35" s="2"/>
      <c r="L35" s="2"/>
      <c r="M35" s="2"/>
      <c r="N35" s="2"/>
      <c r="P35" s="278"/>
      <c r="Q35" s="278"/>
      <c r="R35" s="278"/>
      <c r="S35" s="278"/>
      <c r="T35" s="278"/>
      <c r="U35" s="278"/>
      <c r="V35" s="278"/>
      <c r="W35" s="278"/>
      <c r="X35" s="278"/>
      <c r="Y35" s="278"/>
      <c r="Z35" s="278"/>
      <c r="AA35" s="278"/>
      <c r="AB35" s="278"/>
      <c r="AC35" s="278"/>
    </row>
    <row r="36" spans="1:29" x14ac:dyDescent="0.25">
      <c r="C36" s="2"/>
      <c r="D36" s="2"/>
      <c r="E36" s="2"/>
      <c r="F36" s="2"/>
      <c r="G36" s="2"/>
      <c r="H36" s="2"/>
      <c r="I36" s="2"/>
      <c r="J36" s="2"/>
      <c r="K36" s="2"/>
      <c r="L36" s="2"/>
      <c r="M36" s="2"/>
      <c r="N36" s="2"/>
      <c r="P36" s="278"/>
      <c r="Q36" s="278"/>
      <c r="R36" s="278"/>
      <c r="S36" s="278"/>
      <c r="T36" s="278"/>
      <c r="U36" s="278"/>
      <c r="V36" s="278"/>
      <c r="W36" s="278"/>
      <c r="X36" s="278"/>
      <c r="Y36" s="278"/>
      <c r="Z36" s="278"/>
      <c r="AA36" s="278"/>
      <c r="AB36" s="278"/>
      <c r="AC36" s="278"/>
    </row>
    <row r="37" spans="1:29" s="752" customFormat="1" ht="15.75" thickBot="1" x14ac:dyDescent="0.3">
      <c r="A37" s="538" t="s">
        <v>16</v>
      </c>
      <c r="B37" s="2277"/>
      <c r="C37" s="2277"/>
      <c r="D37" s="2277"/>
      <c r="E37" s="2277"/>
      <c r="F37" s="2277"/>
      <c r="G37" s="2277"/>
      <c r="H37" s="2277"/>
      <c r="I37" s="2277"/>
      <c r="J37" s="2277"/>
      <c r="K37" s="2277"/>
      <c r="L37" s="2277"/>
      <c r="M37" s="2277"/>
      <c r="N37" s="2277"/>
      <c r="O37" s="282"/>
      <c r="P37" s="538" t="s">
        <v>16</v>
      </c>
      <c r="Q37" s="2277" t="s">
        <v>134</v>
      </c>
      <c r="R37" s="2277"/>
      <c r="S37" s="2277"/>
      <c r="T37" s="2277"/>
      <c r="U37" s="2277"/>
      <c r="V37" s="2277"/>
      <c r="W37" s="2277"/>
      <c r="X37" s="2277"/>
      <c r="Y37" s="2277"/>
      <c r="Z37" s="2277"/>
      <c r="AA37" s="2277"/>
      <c r="AB37" s="2277"/>
      <c r="AC37" s="2277"/>
    </row>
    <row r="38" spans="1:29" s="752" customFormat="1" ht="23.25" customHeight="1" x14ac:dyDescent="0.25">
      <c r="A38" s="2244" t="s">
        <v>64</v>
      </c>
      <c r="B38" s="2245" t="s">
        <v>17</v>
      </c>
      <c r="C38" s="2246"/>
      <c r="D38" s="2246"/>
      <c r="E38" s="2246"/>
      <c r="F38" s="2246"/>
      <c r="G38" s="2246"/>
      <c r="H38" s="2246"/>
      <c r="I38" s="2246"/>
      <c r="J38" s="2246"/>
      <c r="K38" s="2246"/>
      <c r="L38" s="2246"/>
      <c r="M38" s="2246"/>
      <c r="N38" s="2247"/>
      <c r="O38" s="282"/>
      <c r="P38" s="2342" t="s">
        <v>134</v>
      </c>
      <c r="Q38" s="2343" t="s">
        <v>134</v>
      </c>
      <c r="R38" s="2344"/>
      <c r="S38" s="2344"/>
      <c r="T38" s="2344"/>
      <c r="U38" s="2344"/>
      <c r="V38" s="2344"/>
      <c r="W38" s="2344"/>
      <c r="X38" s="2344"/>
      <c r="Y38" s="2344"/>
      <c r="Z38" s="2344"/>
      <c r="AA38" s="2344"/>
      <c r="AB38" s="2344"/>
      <c r="AC38" s="2345"/>
    </row>
    <row r="39" spans="1:29" s="752" customFormat="1" ht="15" customHeight="1" x14ac:dyDescent="0.25">
      <c r="A39" s="2244"/>
      <c r="B39" s="2248"/>
      <c r="C39" s="2249"/>
      <c r="D39" s="2249"/>
      <c r="E39" s="2249"/>
      <c r="F39" s="2249"/>
      <c r="G39" s="2249"/>
      <c r="H39" s="2249"/>
      <c r="I39" s="2249"/>
      <c r="J39" s="2249"/>
      <c r="K39" s="2249"/>
      <c r="L39" s="2249"/>
      <c r="M39" s="2249"/>
      <c r="N39" s="2250"/>
      <c r="O39" s="282"/>
      <c r="P39" s="2342"/>
      <c r="Q39" s="2402" t="s">
        <v>259</v>
      </c>
      <c r="R39" s="2255"/>
      <c r="S39" s="2255"/>
      <c r="T39" s="2255"/>
      <c r="U39" s="2255"/>
      <c r="V39" s="2255"/>
      <c r="W39" s="2255"/>
      <c r="X39" s="2255"/>
      <c r="Y39" s="2255"/>
      <c r="Z39" s="2255"/>
      <c r="AA39" s="2255"/>
      <c r="AB39" s="2255"/>
      <c r="AC39" s="2403"/>
    </row>
    <row r="40" spans="1:29" s="752" customFormat="1" ht="15" customHeight="1" x14ac:dyDescent="0.25">
      <c r="A40" s="2244"/>
      <c r="B40" s="2251" t="s">
        <v>83</v>
      </c>
      <c r="C40" s="2252"/>
      <c r="D40" s="2252"/>
      <c r="E40" s="2252"/>
      <c r="F40" s="2252"/>
      <c r="G40" s="2252"/>
      <c r="H40" s="2252"/>
      <c r="I40" s="2252"/>
      <c r="J40" s="2252"/>
      <c r="K40" s="2252"/>
      <c r="L40" s="2252"/>
      <c r="M40" s="2252"/>
      <c r="N40" s="2253"/>
      <c r="O40" s="282"/>
      <c r="P40" s="2342"/>
      <c r="Q40" s="2404" t="s">
        <v>499</v>
      </c>
      <c r="R40" s="2405"/>
      <c r="S40" s="2405"/>
      <c r="T40" s="2405"/>
      <c r="U40" s="2405"/>
      <c r="V40" s="2405"/>
      <c r="W40" s="2405"/>
      <c r="X40" s="2405"/>
      <c r="Y40" s="2405"/>
      <c r="Z40" s="2405"/>
      <c r="AA40" s="2405"/>
      <c r="AB40" s="2405"/>
      <c r="AC40" s="2406"/>
    </row>
    <row r="41" spans="1:29" s="752" customFormat="1" ht="15" customHeight="1" x14ac:dyDescent="0.25">
      <c r="A41" s="2244"/>
      <c r="B41" s="2251"/>
      <c r="C41" s="2252"/>
      <c r="D41" s="2252"/>
      <c r="E41" s="2252"/>
      <c r="F41" s="2252"/>
      <c r="G41" s="2252"/>
      <c r="H41" s="2252"/>
      <c r="I41" s="2252"/>
      <c r="J41" s="2252"/>
      <c r="K41" s="2252"/>
      <c r="L41" s="2252"/>
      <c r="M41" s="2252"/>
      <c r="N41" s="2253"/>
      <c r="O41" s="282"/>
      <c r="P41" s="2342"/>
      <c r="Q41" s="580"/>
      <c r="R41" s="548"/>
      <c r="S41" s="548"/>
      <c r="T41" s="548"/>
      <c r="U41" s="548"/>
      <c r="V41" s="548"/>
      <c r="W41" s="548"/>
      <c r="X41" s="548"/>
      <c r="Y41" s="548"/>
      <c r="Z41" s="548"/>
      <c r="AA41" s="548"/>
      <c r="AB41" s="548"/>
      <c r="AC41" s="581"/>
    </row>
    <row r="42" spans="1:29" s="752" customFormat="1" ht="15" customHeight="1" x14ac:dyDescent="0.25">
      <c r="A42" s="2244"/>
      <c r="B42" s="140" t="s">
        <v>68</v>
      </c>
      <c r="C42" s="58"/>
      <c r="D42" s="58"/>
      <c r="E42" s="29"/>
      <c r="F42" s="29"/>
      <c r="G42" s="29"/>
      <c r="H42" s="29"/>
      <c r="I42" s="29"/>
      <c r="J42" s="29"/>
      <c r="K42" s="29"/>
      <c r="L42" s="2279">
        <f ca="1">NOW()</f>
        <v>42390.827546296299</v>
      </c>
      <c r="M42" s="2279"/>
      <c r="N42" s="2280"/>
      <c r="O42" s="282"/>
      <c r="P42" s="2342"/>
      <c r="Q42" s="582" t="s">
        <v>121</v>
      </c>
      <c r="R42" s="2417" t="s">
        <v>506</v>
      </c>
      <c r="S42" s="2417"/>
      <c r="T42" s="2417"/>
      <c r="U42" s="2417"/>
      <c r="V42" s="2417"/>
      <c r="W42" s="134">
        <v>0.05</v>
      </c>
      <c r="X42" s="548"/>
      <c r="Y42" s="548"/>
      <c r="Z42" s="132">
        <v>2</v>
      </c>
      <c r="AA42" s="2415" t="s">
        <v>505</v>
      </c>
      <c r="AB42" s="2415"/>
      <c r="AC42" s="2416"/>
    </row>
    <row r="43" spans="1:29" s="752" customFormat="1" ht="15" customHeight="1" x14ac:dyDescent="0.25">
      <c r="A43" s="2244"/>
      <c r="B43" s="2254" t="s">
        <v>120</v>
      </c>
      <c r="C43" s="2255"/>
      <c r="D43" s="2255"/>
      <c r="E43" s="2255"/>
      <c r="F43" s="2255"/>
      <c r="G43" s="2255"/>
      <c r="H43" s="2255"/>
      <c r="I43" s="2255"/>
      <c r="J43" s="2255"/>
      <c r="K43" s="2255"/>
      <c r="L43" s="2255"/>
      <c r="M43" s="2255"/>
      <c r="N43" s="2256"/>
      <c r="O43" s="282"/>
      <c r="P43" s="2342"/>
      <c r="Q43" s="582" t="s">
        <v>121</v>
      </c>
      <c r="R43" s="2417"/>
      <c r="S43" s="2417"/>
      <c r="T43" s="2417"/>
      <c r="U43" s="2417"/>
      <c r="V43" s="2417"/>
      <c r="W43" s="134">
        <v>0.05</v>
      </c>
      <c r="X43" s="548"/>
      <c r="Y43" s="548"/>
      <c r="Z43" s="132">
        <v>6</v>
      </c>
      <c r="AA43" s="2415"/>
      <c r="AB43" s="2415"/>
      <c r="AC43" s="2416"/>
    </row>
    <row r="44" spans="1:29" s="752" customFormat="1" ht="15" customHeight="1" x14ac:dyDescent="0.25">
      <c r="A44" s="2244"/>
      <c r="B44" s="819" t="s">
        <v>121</v>
      </c>
      <c r="C44" s="22" t="s">
        <v>126</v>
      </c>
      <c r="D44" s="755"/>
      <c r="E44" s="21"/>
      <c r="F44" s="21"/>
      <c r="G44" s="755"/>
      <c r="H44" s="134">
        <v>0.05</v>
      </c>
      <c r="I44" s="755"/>
      <c r="J44" s="133" t="s">
        <v>131</v>
      </c>
      <c r="K44" s="132">
        <v>2</v>
      </c>
      <c r="L44" s="135">
        <f>K44/H44</f>
        <v>40</v>
      </c>
      <c r="M44" s="136" t="s">
        <v>128</v>
      </c>
      <c r="N44" s="80"/>
      <c r="O44" s="282"/>
      <c r="P44" s="2342"/>
      <c r="Q44" s="582" t="s">
        <v>122</v>
      </c>
      <c r="R44" s="2417"/>
      <c r="S44" s="2417"/>
      <c r="T44" s="2417"/>
      <c r="U44" s="2417"/>
      <c r="V44" s="2417"/>
      <c r="W44" s="134">
        <v>0.03</v>
      </c>
      <c r="X44" s="548"/>
      <c r="Y44" s="548"/>
      <c r="Z44" s="132">
        <v>0.75</v>
      </c>
      <c r="AA44" s="2415"/>
      <c r="AB44" s="2415"/>
      <c r="AC44" s="2416"/>
    </row>
    <row r="45" spans="1:29" s="752" customFormat="1" ht="15" customHeight="1" thickBot="1" x14ac:dyDescent="0.3">
      <c r="A45" s="2244"/>
      <c r="B45" s="819" t="s">
        <v>121</v>
      </c>
      <c r="C45" s="22" t="s">
        <v>125</v>
      </c>
      <c r="D45" s="755"/>
      <c r="E45" s="21"/>
      <c r="F45" s="21"/>
      <c r="G45" s="755"/>
      <c r="H45" s="134">
        <v>0.05</v>
      </c>
      <c r="I45" s="755"/>
      <c r="J45" s="133" t="s">
        <v>131</v>
      </c>
      <c r="K45" s="132">
        <v>6</v>
      </c>
      <c r="L45" s="135">
        <f>K45/H45</f>
        <v>120</v>
      </c>
      <c r="M45" s="136" t="s">
        <v>129</v>
      </c>
      <c r="N45" s="80"/>
      <c r="O45" s="282"/>
      <c r="P45" s="2342"/>
      <c r="Q45" s="580"/>
      <c r="R45" s="548"/>
      <c r="S45" s="548"/>
      <c r="T45" s="548"/>
      <c r="U45" s="548"/>
      <c r="V45" s="548"/>
      <c r="W45" s="139" t="s">
        <v>132</v>
      </c>
      <c r="X45" s="548"/>
      <c r="Y45" s="548"/>
      <c r="Z45" s="143" t="s">
        <v>133</v>
      </c>
      <c r="AA45" s="548"/>
      <c r="AB45" s="548"/>
      <c r="AC45" s="581"/>
    </row>
    <row r="46" spans="1:29" s="752" customFormat="1" ht="15" customHeight="1" x14ac:dyDescent="0.25">
      <c r="A46" s="2244"/>
      <c r="B46" s="819" t="s">
        <v>122</v>
      </c>
      <c r="C46" s="22" t="s">
        <v>127</v>
      </c>
      <c r="D46" s="755"/>
      <c r="E46" s="21"/>
      <c r="F46" s="21"/>
      <c r="G46" s="755"/>
      <c r="H46" s="134">
        <v>0.03</v>
      </c>
      <c r="I46" s="755"/>
      <c r="J46" s="133" t="s">
        <v>131</v>
      </c>
      <c r="K46" s="132">
        <v>0.75</v>
      </c>
      <c r="L46" s="135">
        <f>K46/H46</f>
        <v>25</v>
      </c>
      <c r="M46" s="136" t="s">
        <v>130</v>
      </c>
      <c r="N46" s="80"/>
      <c r="O46" s="282"/>
      <c r="P46" s="2342"/>
      <c r="Q46" s="580"/>
      <c r="R46" s="548"/>
      <c r="S46" s="548"/>
      <c r="T46" s="548"/>
      <c r="U46" s="548"/>
      <c r="V46" s="548"/>
      <c r="W46" s="548"/>
      <c r="X46" s="548"/>
      <c r="Y46" s="548"/>
      <c r="Z46" s="548"/>
      <c r="AA46" s="548"/>
      <c r="AB46" s="548"/>
      <c r="AC46" s="581"/>
    </row>
    <row r="47" spans="1:29" s="752" customFormat="1" ht="15" customHeight="1" thickBot="1" x14ac:dyDescent="0.3">
      <c r="A47" s="2244"/>
      <c r="B47" s="81"/>
      <c r="C47" s="82"/>
      <c r="D47" s="82"/>
      <c r="E47" s="137"/>
      <c r="F47" s="138"/>
      <c r="G47" s="138"/>
      <c r="H47" s="137"/>
      <c r="I47" s="139" t="s">
        <v>132</v>
      </c>
      <c r="J47" s="82"/>
      <c r="K47" s="143" t="s">
        <v>133</v>
      </c>
      <c r="L47" s="141"/>
      <c r="M47" s="141"/>
      <c r="N47" s="142"/>
      <c r="O47" s="282"/>
      <c r="P47" s="2342"/>
      <c r="Q47" s="2397" t="s">
        <v>77</v>
      </c>
      <c r="R47" s="2398"/>
      <c r="S47" s="2398"/>
      <c r="T47" s="2398"/>
      <c r="U47" s="2398"/>
      <c r="V47" s="2398"/>
      <c r="W47" s="2398"/>
      <c r="X47" s="2398"/>
      <c r="Y47" s="2398"/>
      <c r="Z47" s="2398"/>
      <c r="AA47" s="2398"/>
      <c r="AB47" s="2398"/>
      <c r="AC47" s="2399"/>
    </row>
    <row r="48" spans="1:29" s="752" customFormat="1" ht="15" customHeight="1" x14ac:dyDescent="0.25">
      <c r="A48" s="2244"/>
      <c r="B48" s="2257" t="s">
        <v>77</v>
      </c>
      <c r="C48" s="2258"/>
      <c r="D48" s="2258"/>
      <c r="E48" s="2258"/>
      <c r="F48" s="2258"/>
      <c r="G48" s="2258"/>
      <c r="H48" s="2258"/>
      <c r="I48" s="2258"/>
      <c r="J48" s="2258"/>
      <c r="K48" s="2258"/>
      <c r="L48" s="2258"/>
      <c r="M48" s="2258"/>
      <c r="N48" s="2259"/>
      <c r="O48" s="282"/>
      <c r="P48" s="2342"/>
      <c r="Q48" s="2397" t="s">
        <v>496</v>
      </c>
      <c r="R48" s="2398"/>
      <c r="S48" s="2398"/>
      <c r="T48" s="2398"/>
      <c r="U48" s="2398"/>
      <c r="V48" s="2398"/>
      <c r="W48" s="2398"/>
      <c r="X48" s="2398"/>
      <c r="Y48" s="2398"/>
      <c r="Z48" s="2398"/>
      <c r="AA48" s="2398"/>
      <c r="AB48" s="2398"/>
      <c r="AC48" s="2399"/>
    </row>
    <row r="49" spans="1:29" s="752" customFormat="1" ht="15" customHeight="1" x14ac:dyDescent="0.25">
      <c r="A49" s="2244"/>
      <c r="B49" s="2260" t="s">
        <v>711</v>
      </c>
      <c r="C49" s="2261"/>
      <c r="D49" s="2261"/>
      <c r="E49" s="2261"/>
      <c r="F49" s="2261"/>
      <c r="G49" s="2261"/>
      <c r="H49" s="2261"/>
      <c r="I49" s="2261"/>
      <c r="J49" s="721" t="s">
        <v>75</v>
      </c>
      <c r="K49" s="2262" t="s">
        <v>22</v>
      </c>
      <c r="L49" s="2263" t="s">
        <v>118</v>
      </c>
      <c r="M49" s="753"/>
      <c r="N49" s="63"/>
      <c r="O49" s="282"/>
      <c r="P49" s="2342"/>
      <c r="Q49" s="793"/>
      <c r="R49" s="794"/>
      <c r="S49" s="794"/>
      <c r="T49" s="794"/>
      <c r="U49" s="794"/>
      <c r="V49" s="794"/>
      <c r="W49" s="794"/>
      <c r="X49" s="794"/>
      <c r="Y49" s="794"/>
      <c r="Z49" s="794"/>
      <c r="AA49" s="794"/>
      <c r="AB49" s="794"/>
      <c r="AC49" s="795"/>
    </row>
    <row r="50" spans="1:29" s="752" customFormat="1" ht="18" customHeight="1" x14ac:dyDescent="0.25">
      <c r="A50" s="2244"/>
      <c r="B50" s="2260"/>
      <c r="C50" s="2261"/>
      <c r="D50" s="2261"/>
      <c r="E50" s="2261"/>
      <c r="F50" s="2261"/>
      <c r="G50" s="2261"/>
      <c r="H50" s="2261"/>
      <c r="I50" s="2261"/>
      <c r="J50" s="530" t="s">
        <v>19</v>
      </c>
      <c r="K50" s="2262"/>
      <c r="L50" s="2263"/>
      <c r="M50" s="753"/>
      <c r="N50" s="63"/>
      <c r="O50" s="282"/>
      <c r="P50" s="2342"/>
      <c r="Q50" s="558"/>
      <c r="R50" s="753"/>
      <c r="S50" s="152" t="s">
        <v>23</v>
      </c>
      <c r="T50" s="756" t="s">
        <v>423</v>
      </c>
      <c r="U50" s="756"/>
      <c r="V50" s="756"/>
      <c r="W50" s="756"/>
      <c r="X50" s="756"/>
      <c r="Y50" s="756"/>
      <c r="Z50" s="547"/>
      <c r="AA50" s="547"/>
      <c r="AB50" s="547"/>
      <c r="AC50" s="555"/>
    </row>
    <row r="51" spans="1:29" s="752" customFormat="1" ht="15" customHeight="1" x14ac:dyDescent="0.25">
      <c r="A51" s="2244"/>
      <c r="B51" s="2260"/>
      <c r="C51" s="2261"/>
      <c r="D51" s="2261"/>
      <c r="E51" s="2261"/>
      <c r="F51" s="2261"/>
      <c r="G51" s="2261"/>
      <c r="H51" s="2261"/>
      <c r="I51" s="2261"/>
      <c r="J51" s="2264">
        <f>B74</f>
        <v>0.58000000000000007</v>
      </c>
      <c r="K51" s="2289">
        <f>G56+G57</f>
        <v>0.25</v>
      </c>
      <c r="L51" s="2290">
        <v>15</v>
      </c>
      <c r="M51" s="2265" t="s">
        <v>70</v>
      </c>
      <c r="N51" s="2283" t="s">
        <v>71</v>
      </c>
      <c r="O51" s="282"/>
      <c r="P51" s="2342"/>
      <c r="Q51" s="554"/>
      <c r="R51" s="547"/>
      <c r="S51" s="547"/>
      <c r="T51" s="547"/>
      <c r="U51" s="547"/>
      <c r="V51" s="547"/>
      <c r="W51" s="547"/>
      <c r="X51" s="547"/>
      <c r="Y51" s="547"/>
      <c r="Z51" s="547"/>
      <c r="AA51" s="547"/>
      <c r="AB51" s="547"/>
      <c r="AC51" s="555"/>
    </row>
    <row r="52" spans="1:29" s="752" customFormat="1" ht="15" customHeight="1" x14ac:dyDescent="0.25">
      <c r="A52" s="2244"/>
      <c r="B52" s="2284" t="s">
        <v>119</v>
      </c>
      <c r="C52" s="2285"/>
      <c r="D52" s="42"/>
      <c r="E52" s="704"/>
      <c r="F52" s="2286" t="s">
        <v>23</v>
      </c>
      <c r="G52" s="2286"/>
      <c r="H52" s="2286"/>
      <c r="I52" s="2286"/>
      <c r="J52" s="2264"/>
      <c r="K52" s="2289"/>
      <c r="L52" s="2290"/>
      <c r="M52" s="2265"/>
      <c r="N52" s="2283"/>
      <c r="O52" s="282"/>
      <c r="P52" s="2342"/>
      <c r="Q52" s="559"/>
      <c r="R52" s="155" t="s">
        <v>21</v>
      </c>
      <c r="S52" s="530" t="s">
        <v>19</v>
      </c>
      <c r="T52" s="800">
        <f>B76</f>
        <v>0.59500000000000008</v>
      </c>
      <c r="U52" s="753" t="s">
        <v>487</v>
      </c>
      <c r="V52" s="753"/>
      <c r="W52" s="550" t="s">
        <v>60</v>
      </c>
      <c r="X52" s="551">
        <f>D77</f>
        <v>76</v>
      </c>
      <c r="Y52" s="547"/>
      <c r="Z52" s="547"/>
      <c r="AA52" s="547"/>
      <c r="AB52" s="547"/>
      <c r="AC52" s="555"/>
    </row>
    <row r="53" spans="1:29" s="752" customFormat="1" ht="15" customHeight="1" x14ac:dyDescent="0.25">
      <c r="A53" s="2244"/>
      <c r="B53" s="2287">
        <f>J51/L51</f>
        <v>3.8666666666666669E-2</v>
      </c>
      <c r="C53" s="2288">
        <f>C76/L51</f>
        <v>0.12852000000000002</v>
      </c>
      <c r="D53" s="42"/>
      <c r="E53" s="42"/>
      <c r="F53" s="64" t="s">
        <v>76</v>
      </c>
      <c r="G53" s="64" t="s">
        <v>76</v>
      </c>
      <c r="H53" s="860" t="s">
        <v>76</v>
      </c>
      <c r="I53" s="860" t="s">
        <v>76</v>
      </c>
      <c r="J53" s="74" t="s">
        <v>59</v>
      </c>
      <c r="K53" s="2289"/>
      <c r="L53" s="2290"/>
      <c r="M53" s="803"/>
      <c r="N53" s="798"/>
      <c r="O53" s="282"/>
      <c r="P53" s="2342"/>
      <c r="Q53" s="554"/>
      <c r="R53" s="547"/>
      <c r="S53" s="547"/>
      <c r="T53" s="705" t="s">
        <v>488</v>
      </c>
      <c r="U53" s="753"/>
      <c r="V53" s="753"/>
      <c r="W53" s="705"/>
      <c r="X53" s="705"/>
      <c r="Y53" s="705"/>
      <c r="Z53" s="703"/>
      <c r="AA53" s="703"/>
      <c r="AB53" s="703"/>
      <c r="AC53" s="555"/>
    </row>
    <row r="54" spans="1:29" s="752" customFormat="1" ht="15" customHeight="1" x14ac:dyDescent="0.25">
      <c r="A54" s="2244"/>
      <c r="B54" s="2287"/>
      <c r="C54" s="2288"/>
      <c r="D54" s="799"/>
      <c r="E54" s="704"/>
      <c r="F54" s="299" t="s">
        <v>262</v>
      </c>
      <c r="G54" s="57" t="s">
        <v>28</v>
      </c>
      <c r="H54" s="861" t="s">
        <v>72</v>
      </c>
      <c r="I54" s="862" t="s">
        <v>73</v>
      </c>
      <c r="J54" s="529" t="s">
        <v>24</v>
      </c>
      <c r="K54" s="813" t="s">
        <v>25</v>
      </c>
      <c r="L54" s="806" t="s">
        <v>31</v>
      </c>
      <c r="M54" s="41"/>
      <c r="N54" s="44" t="s">
        <v>24</v>
      </c>
      <c r="O54" s="282"/>
      <c r="P54" s="2342"/>
      <c r="Q54" s="560"/>
      <c r="R54" s="144" t="s">
        <v>22</v>
      </c>
      <c r="S54" s="801">
        <f>K51</f>
        <v>0.25</v>
      </c>
      <c r="T54" s="705" t="s">
        <v>493</v>
      </c>
      <c r="U54" s="705"/>
      <c r="V54" s="705"/>
      <c r="W54" s="705"/>
      <c r="X54" s="705"/>
      <c r="Y54" s="705"/>
      <c r="Z54" s="547"/>
      <c r="AA54" s="547"/>
      <c r="AB54" s="547"/>
      <c r="AC54" s="555"/>
    </row>
    <row r="55" spans="1:29" s="752" customFormat="1" ht="15" customHeight="1" x14ac:dyDescent="0.25">
      <c r="A55" s="2244"/>
      <c r="B55" s="856" t="s">
        <v>19</v>
      </c>
      <c r="C55" s="60" t="s">
        <v>71</v>
      </c>
      <c r="D55" s="60"/>
      <c r="E55" s="31"/>
      <c r="F55" s="31"/>
      <c r="G55" s="814"/>
      <c r="H55" s="814"/>
      <c r="I55" s="814"/>
      <c r="J55" s="818" t="s">
        <v>28</v>
      </c>
      <c r="K55" s="811" t="s">
        <v>28</v>
      </c>
      <c r="L55" s="812" t="s">
        <v>28</v>
      </c>
      <c r="M55" s="32" t="s">
        <v>74</v>
      </c>
      <c r="N55" s="45" t="s">
        <v>71</v>
      </c>
      <c r="O55" s="282"/>
      <c r="P55" s="2342"/>
      <c r="Q55" s="560"/>
      <c r="R55" s="753"/>
      <c r="S55" s="753"/>
      <c r="T55" s="753"/>
      <c r="U55" s="753"/>
      <c r="V55" s="753"/>
      <c r="W55" s="753"/>
      <c r="X55" s="549" t="s">
        <v>494</v>
      </c>
      <c r="Y55" s="57" t="s">
        <v>28</v>
      </c>
      <c r="Z55" s="547"/>
      <c r="AA55" s="547"/>
      <c r="AB55" s="547"/>
      <c r="AC55" s="555"/>
    </row>
    <row r="56" spans="1:29" s="752" customFormat="1" ht="15" customHeight="1" x14ac:dyDescent="0.25">
      <c r="A56" s="2244"/>
      <c r="B56" s="33">
        <f t="shared" ref="B56:B67" si="0">IF(ISBLANK(G56),I56*H56,G56)</f>
        <v>0.25</v>
      </c>
      <c r="C56" s="61">
        <f t="shared" ref="C56:C67" si="1">M56*B56</f>
        <v>0.81</v>
      </c>
      <c r="D56" s="65"/>
      <c r="E56" s="65"/>
      <c r="F56" s="9" t="s">
        <v>85</v>
      </c>
      <c r="G56" s="10">
        <v>0.25</v>
      </c>
      <c r="H56" s="863"/>
      <c r="I56" s="864"/>
      <c r="J56" s="807">
        <f>(B56/J51)*J83</f>
        <v>0.43103448275862066</v>
      </c>
      <c r="K56" s="808">
        <f>(B56/K51)*K83</f>
        <v>1</v>
      </c>
      <c r="L56" s="809">
        <f>(B56/L51)*L83</f>
        <v>0.26666666666666666</v>
      </c>
      <c r="M56" s="32">
        <v>3.24</v>
      </c>
      <c r="N56" s="45">
        <f t="shared" ref="N56:N72" si="2">M56*J56</f>
        <v>1.396551724137931</v>
      </c>
      <c r="O56" s="282"/>
      <c r="P56" s="2342"/>
      <c r="Q56" s="558"/>
      <c r="R56" s="753"/>
      <c r="S56" s="753"/>
      <c r="T56" s="753"/>
      <c r="U56" s="753"/>
      <c r="V56" s="753"/>
      <c r="W56" s="753"/>
      <c r="X56" s="65" t="s">
        <v>85</v>
      </c>
      <c r="Y56" s="532">
        <v>0.25</v>
      </c>
      <c r="Z56" s="547"/>
      <c r="AA56" s="547"/>
      <c r="AB56" s="547"/>
      <c r="AC56" s="555"/>
    </row>
    <row r="57" spans="1:29" s="752" customFormat="1" ht="15" customHeight="1" x14ac:dyDescent="0.25">
      <c r="A57" s="2244"/>
      <c r="B57" s="33">
        <f t="shared" si="0"/>
        <v>0</v>
      </c>
      <c r="C57" s="61">
        <f t="shared" si="1"/>
        <v>0</v>
      </c>
      <c r="D57" s="65"/>
      <c r="E57" s="65"/>
      <c r="F57" s="9" t="s">
        <v>66</v>
      </c>
      <c r="G57" s="10">
        <v>0</v>
      </c>
      <c r="H57" s="863"/>
      <c r="I57" s="864"/>
      <c r="J57" s="807">
        <f>(B57/J51)*J83</f>
        <v>0</v>
      </c>
      <c r="K57" s="808">
        <f>(B57/K51)*K83</f>
        <v>0</v>
      </c>
      <c r="L57" s="809">
        <f>(B57/L51)*L83</f>
        <v>0</v>
      </c>
      <c r="M57" s="32">
        <v>3.24</v>
      </c>
      <c r="N57" s="45">
        <f t="shared" si="2"/>
        <v>0</v>
      </c>
      <c r="O57" s="282"/>
      <c r="P57" s="2342"/>
      <c r="Q57" s="558"/>
      <c r="R57" s="753"/>
      <c r="S57" s="753"/>
      <c r="T57" s="753"/>
      <c r="U57" s="753"/>
      <c r="V57" s="753"/>
      <c r="W57" s="753"/>
      <c r="X57" s="9" t="s">
        <v>66</v>
      </c>
      <c r="Y57" s="10">
        <v>0.25</v>
      </c>
      <c r="Z57" s="547"/>
      <c r="AA57" s="547"/>
      <c r="AB57" s="547"/>
      <c r="AC57" s="555"/>
    </row>
    <row r="58" spans="1:29" s="752" customFormat="1" ht="15.75" customHeight="1" x14ac:dyDescent="0.25">
      <c r="A58" s="2244"/>
      <c r="B58" s="33">
        <f t="shared" si="0"/>
        <v>5.0000000000000001E-3</v>
      </c>
      <c r="C58" s="61">
        <f t="shared" si="1"/>
        <v>1.6200000000000003E-2</v>
      </c>
      <c r="D58" s="65"/>
      <c r="E58" s="65"/>
      <c r="F58" s="9" t="s">
        <v>30</v>
      </c>
      <c r="G58" s="10">
        <v>5.0000000000000001E-3</v>
      </c>
      <c r="H58" s="863"/>
      <c r="I58" s="864"/>
      <c r="J58" s="807">
        <f>(B58/J51)*J83</f>
        <v>8.6206896551724137E-3</v>
      </c>
      <c r="K58" s="808">
        <f>(B58/K51)*K83</f>
        <v>0.02</v>
      </c>
      <c r="L58" s="809">
        <f>(B58/L51)*L83</f>
        <v>5.3333333333333332E-3</v>
      </c>
      <c r="M58" s="32">
        <v>3.24</v>
      </c>
      <c r="N58" s="45">
        <f t="shared" si="2"/>
        <v>2.7931034482758622E-2</v>
      </c>
      <c r="O58" s="282"/>
      <c r="P58" s="2342"/>
      <c r="Q58" s="559"/>
      <c r="R58" s="145" t="str">
        <f>L49</f>
        <v>Nbre de moules</v>
      </c>
      <c r="S58" s="802">
        <f>L51</f>
        <v>15</v>
      </c>
      <c r="T58" s="2400" t="s">
        <v>495</v>
      </c>
      <c r="U58" s="2400"/>
      <c r="V58" s="2400"/>
      <c r="W58" s="2400"/>
      <c r="X58" s="2400"/>
      <c r="Y58" s="2400"/>
      <c r="Z58" s="2400"/>
      <c r="AA58" s="2400"/>
      <c r="AB58" s="2400"/>
      <c r="AC58" s="2401"/>
    </row>
    <row r="59" spans="1:29" s="752" customFormat="1" ht="15" customHeight="1" x14ac:dyDescent="0.25">
      <c r="A59" s="2244"/>
      <c r="B59" s="33">
        <f t="shared" si="0"/>
        <v>1.4999999999999999E-2</v>
      </c>
      <c r="C59" s="61">
        <f t="shared" si="1"/>
        <v>4.8600000000000004E-2</v>
      </c>
      <c r="D59" s="65"/>
      <c r="E59" s="65"/>
      <c r="F59" s="9" t="s">
        <v>33</v>
      </c>
      <c r="G59" s="10">
        <v>1.4999999999999999E-2</v>
      </c>
      <c r="H59" s="863"/>
      <c r="I59" s="864"/>
      <c r="J59" s="807">
        <f>(B59/J51)*J83</f>
        <v>2.5862068965517238E-2</v>
      </c>
      <c r="K59" s="808">
        <f>(B59/K51)*K83</f>
        <v>0.06</v>
      </c>
      <c r="L59" s="809">
        <f>(B59/L51)*L83</f>
        <v>1.6E-2</v>
      </c>
      <c r="M59" s="32">
        <v>3.24</v>
      </c>
      <c r="N59" s="45">
        <f t="shared" si="2"/>
        <v>8.3793103448275855E-2</v>
      </c>
      <c r="O59" s="282"/>
      <c r="P59" s="2342"/>
      <c r="Q59" s="559"/>
      <c r="R59" s="145"/>
      <c r="S59" s="705"/>
      <c r="T59" s="2400"/>
      <c r="U59" s="2400"/>
      <c r="V59" s="2400"/>
      <c r="W59" s="2400"/>
      <c r="X59" s="2400"/>
      <c r="Y59" s="2400"/>
      <c r="Z59" s="2400"/>
      <c r="AA59" s="2400"/>
      <c r="AB59" s="2400"/>
      <c r="AC59" s="2401"/>
    </row>
    <row r="60" spans="1:29" s="752" customFormat="1" ht="15.75" thickBot="1" x14ac:dyDescent="0.3">
      <c r="A60" s="2244"/>
      <c r="B60" s="33">
        <f t="shared" si="0"/>
        <v>1.4999999999999999E-2</v>
      </c>
      <c r="C60" s="61">
        <f t="shared" si="1"/>
        <v>4.8600000000000004E-2</v>
      </c>
      <c r="D60" s="65"/>
      <c r="E60" s="65"/>
      <c r="F60" s="9" t="s">
        <v>34</v>
      </c>
      <c r="G60" s="10">
        <v>1.4999999999999999E-2</v>
      </c>
      <c r="H60" s="863"/>
      <c r="I60" s="864"/>
      <c r="J60" s="807">
        <f>(B60/J51)*J83</f>
        <v>2.5862068965517238E-2</v>
      </c>
      <c r="K60" s="808">
        <f>(B60/K51)*K83</f>
        <v>0.06</v>
      </c>
      <c r="L60" s="809">
        <f>(B60/L51)*L83</f>
        <v>1.6E-2</v>
      </c>
      <c r="M60" s="32">
        <v>3.24</v>
      </c>
      <c r="N60" s="45">
        <f t="shared" si="2"/>
        <v>8.3793103448275855E-2</v>
      </c>
      <c r="O60" s="282"/>
      <c r="P60" s="2342"/>
      <c r="Q60" s="558"/>
      <c r="R60" s="146" t="s">
        <v>70</v>
      </c>
      <c r="S60" s="151">
        <v>3.24</v>
      </c>
      <c r="T60" s="753" t="s">
        <v>135</v>
      </c>
      <c r="U60" s="753"/>
      <c r="V60" s="753"/>
      <c r="W60" s="753"/>
      <c r="X60" s="753"/>
      <c r="Y60" s="753"/>
      <c r="Z60" s="547"/>
      <c r="AA60" s="547"/>
      <c r="AB60" s="547"/>
      <c r="AC60" s="555"/>
    </row>
    <row r="61" spans="1:29" s="752" customFormat="1" ht="15" customHeight="1" x14ac:dyDescent="0.25">
      <c r="A61" s="2244"/>
      <c r="B61" s="33">
        <f t="shared" si="0"/>
        <v>0.15000000000000002</v>
      </c>
      <c r="C61" s="61">
        <f t="shared" si="1"/>
        <v>0.4860000000000001</v>
      </c>
      <c r="D61" s="65"/>
      <c r="E61" s="65"/>
      <c r="F61" s="9" t="s">
        <v>37</v>
      </c>
      <c r="G61" s="863"/>
      <c r="H61" s="863">
        <v>3</v>
      </c>
      <c r="I61" s="864">
        <v>0.05</v>
      </c>
      <c r="J61" s="807">
        <f>(B61/J51)*J83</f>
        <v>0.25862068965517243</v>
      </c>
      <c r="K61" s="808">
        <f>(B61/K51)*K83</f>
        <v>0.60000000000000009</v>
      </c>
      <c r="L61" s="809">
        <f>(B61/L51)*L83</f>
        <v>0.16000000000000003</v>
      </c>
      <c r="M61" s="32">
        <v>3.24</v>
      </c>
      <c r="N61" s="45">
        <f t="shared" si="2"/>
        <v>0.83793103448275874</v>
      </c>
      <c r="O61" s="282"/>
      <c r="P61" s="2342"/>
      <c r="Q61" s="2385" t="s">
        <v>139</v>
      </c>
      <c r="R61" s="2386"/>
      <c r="S61" s="2386"/>
      <c r="T61" s="2386"/>
      <c r="U61" s="2386"/>
      <c r="V61" s="2386"/>
      <c r="W61" s="2386"/>
      <c r="X61" s="2386"/>
      <c r="Y61" s="2386"/>
      <c r="Z61" s="2386"/>
      <c r="AA61" s="2386"/>
      <c r="AB61" s="2386"/>
      <c r="AC61" s="2387"/>
    </row>
    <row r="62" spans="1:29" s="752" customFormat="1" ht="15" customHeight="1" x14ac:dyDescent="0.25">
      <c r="A62" s="2244"/>
      <c r="B62" s="33">
        <f t="shared" si="0"/>
        <v>0.1</v>
      </c>
      <c r="C62" s="61">
        <f t="shared" si="1"/>
        <v>0.32400000000000007</v>
      </c>
      <c r="D62" s="65"/>
      <c r="E62" s="65"/>
      <c r="F62" s="9" t="s">
        <v>38</v>
      </c>
      <c r="G62" s="10">
        <v>0.1</v>
      </c>
      <c r="H62" s="863"/>
      <c r="I62" s="864"/>
      <c r="J62" s="807">
        <f>(B62/J51)*J83</f>
        <v>0.17241379310344826</v>
      </c>
      <c r="K62" s="808">
        <f>(B62/K51)*K83</f>
        <v>0.4</v>
      </c>
      <c r="L62" s="809">
        <f>(B62/L51)*L83</f>
        <v>0.10666666666666667</v>
      </c>
      <c r="M62" s="32">
        <v>3.24</v>
      </c>
      <c r="N62" s="45">
        <f t="shared" si="2"/>
        <v>0.55862068965517242</v>
      </c>
      <c r="O62" s="282"/>
      <c r="P62" s="2342"/>
      <c r="Q62" s="559"/>
      <c r="R62" s="705"/>
      <c r="S62" s="2388" t="s">
        <v>149</v>
      </c>
      <c r="T62" s="2388"/>
      <c r="U62" s="2388"/>
      <c r="V62" s="2388"/>
      <c r="W62" s="2388"/>
      <c r="X62" s="2388"/>
      <c r="Y62" s="2388"/>
      <c r="Z62" s="2388"/>
      <c r="AA62" s="2388"/>
      <c r="AB62" s="547"/>
      <c r="AC62" s="555"/>
    </row>
    <row r="63" spans="1:29" s="752" customFormat="1" x14ac:dyDescent="0.25">
      <c r="A63" s="2244"/>
      <c r="B63" s="33">
        <f t="shared" si="0"/>
        <v>4.4999999999999998E-2</v>
      </c>
      <c r="C63" s="61">
        <f t="shared" si="1"/>
        <v>0.14580000000000001</v>
      </c>
      <c r="D63" s="65"/>
      <c r="E63" s="65"/>
      <c r="F63" s="9" t="s">
        <v>39</v>
      </c>
      <c r="G63" s="10">
        <v>4.4999999999999998E-2</v>
      </c>
      <c r="H63" s="863"/>
      <c r="I63" s="864"/>
      <c r="J63" s="807">
        <f>(B63/J51)*J83</f>
        <v>7.7586206896551713E-2</v>
      </c>
      <c r="K63" s="808">
        <f>(B63/K51)*K83</f>
        <v>0.18</v>
      </c>
      <c r="L63" s="809">
        <f>(B63/L51)*L83</f>
        <v>4.8000000000000001E-2</v>
      </c>
      <c r="M63" s="32">
        <v>3.24</v>
      </c>
      <c r="N63" s="45">
        <f t="shared" si="2"/>
        <v>0.25137931034482758</v>
      </c>
      <c r="O63" s="282"/>
      <c r="P63" s="2342"/>
      <c r="Q63" s="559"/>
      <c r="R63" s="705"/>
      <c r="S63" s="8"/>
      <c r="T63" s="8" t="s">
        <v>140</v>
      </c>
      <c r="U63" s="8"/>
      <c r="V63" s="8"/>
      <c r="W63" s="792" t="s">
        <v>142</v>
      </c>
      <c r="X63" s="8"/>
      <c r="Y63" s="8" t="s">
        <v>143</v>
      </c>
      <c r="Z63" s="8"/>
      <c r="AA63" s="8"/>
      <c r="AB63" s="547"/>
      <c r="AC63" s="555"/>
    </row>
    <row r="64" spans="1:29" s="752" customFormat="1" ht="15" customHeight="1" x14ac:dyDescent="0.25">
      <c r="A64" s="2244"/>
      <c r="B64" s="33">
        <f t="shared" si="0"/>
        <v>0</v>
      </c>
      <c r="C64" s="61">
        <f t="shared" si="1"/>
        <v>0</v>
      </c>
      <c r="D64" s="65"/>
      <c r="E64" s="65"/>
      <c r="F64" s="9"/>
      <c r="G64" s="10"/>
      <c r="H64" s="863"/>
      <c r="I64" s="864"/>
      <c r="J64" s="807">
        <f>(B64/J51)*J83</f>
        <v>0</v>
      </c>
      <c r="K64" s="808">
        <f>(B64/K51)*K83</f>
        <v>0</v>
      </c>
      <c r="L64" s="809">
        <f>(B64/L51)*L83</f>
        <v>0</v>
      </c>
      <c r="M64" s="32"/>
      <c r="N64" s="45">
        <f t="shared" si="2"/>
        <v>0</v>
      </c>
      <c r="O64" s="282"/>
      <c r="P64" s="2342"/>
      <c r="Q64" s="559"/>
      <c r="R64" s="705"/>
      <c r="S64" s="8"/>
      <c r="T64" s="8" t="s">
        <v>141</v>
      </c>
      <c r="U64" s="8"/>
      <c r="V64" s="8"/>
      <c r="W64" s="792" t="s">
        <v>145</v>
      </c>
      <c r="X64" s="8"/>
      <c r="Y64" s="8" t="s">
        <v>144</v>
      </c>
      <c r="Z64" s="8"/>
      <c r="AA64" s="8"/>
      <c r="AB64" s="547"/>
      <c r="AC64" s="555"/>
    </row>
    <row r="65" spans="1:29" s="752" customFormat="1" ht="15" customHeight="1" x14ac:dyDescent="0.25">
      <c r="A65" s="2244"/>
      <c r="B65" s="33">
        <f t="shared" si="0"/>
        <v>0</v>
      </c>
      <c r="C65" s="61">
        <f t="shared" si="1"/>
        <v>0</v>
      </c>
      <c r="D65" s="65"/>
      <c r="E65" s="65"/>
      <c r="F65" s="9" t="s">
        <v>117</v>
      </c>
      <c r="G65" s="10"/>
      <c r="H65" s="863"/>
      <c r="I65" s="864"/>
      <c r="J65" s="807">
        <f>(B65/J51)*J83</f>
        <v>0</v>
      </c>
      <c r="K65" s="808">
        <f>(B65/K51)*K83</f>
        <v>0</v>
      </c>
      <c r="L65" s="809">
        <f>(B65/L51)*L83</f>
        <v>0</v>
      </c>
      <c r="M65" s="32"/>
      <c r="N65" s="45">
        <f t="shared" si="2"/>
        <v>0</v>
      </c>
      <c r="O65" s="282"/>
      <c r="P65" s="2342"/>
      <c r="Q65" s="559"/>
      <c r="R65" s="705"/>
      <c r="S65" s="8"/>
      <c r="T65" s="8"/>
      <c r="U65" s="8"/>
      <c r="V65" s="8"/>
      <c r="W65" s="792"/>
      <c r="X65" s="8"/>
      <c r="Y65" s="8"/>
      <c r="Z65" s="8"/>
      <c r="AA65" s="8"/>
      <c r="AB65" s="547"/>
      <c r="AC65" s="555"/>
    </row>
    <row r="66" spans="1:29" s="752" customFormat="1" x14ac:dyDescent="0.25">
      <c r="A66" s="2244"/>
      <c r="B66" s="33">
        <f t="shared" si="0"/>
        <v>0</v>
      </c>
      <c r="C66" s="61">
        <f t="shared" si="1"/>
        <v>0</v>
      </c>
      <c r="D66" s="65"/>
      <c r="E66" s="65"/>
      <c r="F66" s="9"/>
      <c r="G66" s="10"/>
      <c r="H66" s="863"/>
      <c r="I66" s="864"/>
      <c r="J66" s="807">
        <f>(B66/J51)*J83</f>
        <v>0</v>
      </c>
      <c r="K66" s="808">
        <f>(B66/K51)*K83</f>
        <v>0</v>
      </c>
      <c r="L66" s="809">
        <f>(B66/L51)*L83</f>
        <v>0</v>
      </c>
      <c r="M66" s="32"/>
      <c r="N66" s="45">
        <f t="shared" si="2"/>
        <v>0</v>
      </c>
      <c r="O66" s="282"/>
      <c r="P66" s="2342"/>
      <c r="Q66" s="559"/>
      <c r="R66" s="705"/>
      <c r="S66" s="2388" t="s">
        <v>146</v>
      </c>
      <c r="T66" s="2388"/>
      <c r="U66" s="2388"/>
      <c r="V66" s="2388"/>
      <c r="W66" s="2388"/>
      <c r="X66" s="2388"/>
      <c r="Y66" s="2388"/>
      <c r="Z66" s="2388"/>
      <c r="AA66" s="2388"/>
      <c r="AB66" s="547"/>
      <c r="AC66" s="555"/>
    </row>
    <row r="67" spans="1:29" s="752" customFormat="1" x14ac:dyDescent="0.25">
      <c r="A67" s="2244"/>
      <c r="B67" s="33">
        <f t="shared" si="0"/>
        <v>0</v>
      </c>
      <c r="C67" s="61">
        <f t="shared" si="1"/>
        <v>0</v>
      </c>
      <c r="D67" s="65"/>
      <c r="E67" s="65"/>
      <c r="F67" s="9"/>
      <c r="G67" s="10"/>
      <c r="H67" s="863"/>
      <c r="I67" s="864"/>
      <c r="J67" s="807">
        <f>(B67/J51)*J83</f>
        <v>0</v>
      </c>
      <c r="K67" s="808">
        <f>(B67/K51)*K83</f>
        <v>0</v>
      </c>
      <c r="L67" s="809">
        <f>(B67/L51)*L83</f>
        <v>0</v>
      </c>
      <c r="M67" s="32"/>
      <c r="N67" s="45">
        <f t="shared" si="2"/>
        <v>0</v>
      </c>
      <c r="O67" s="282"/>
      <c r="P67" s="2342"/>
      <c r="Q67" s="559"/>
      <c r="R67" s="705"/>
      <c r="S67" s="2389" t="s">
        <v>147</v>
      </c>
      <c r="T67" s="2389"/>
      <c r="U67" s="2389"/>
      <c r="V67" s="2389"/>
      <c r="W67" s="2389"/>
      <c r="X67" s="2389"/>
      <c r="Y67" s="2389"/>
      <c r="Z67" s="2389"/>
      <c r="AA67" s="2389"/>
      <c r="AB67" s="547"/>
      <c r="AC67" s="555"/>
    </row>
    <row r="68" spans="1:29" s="752" customFormat="1" ht="15.75" thickBot="1" x14ac:dyDescent="0.3">
      <c r="A68" s="2244"/>
      <c r="B68" s="462"/>
      <c r="C68" s="61"/>
      <c r="D68" s="65"/>
      <c r="E68" s="65"/>
      <c r="F68" s="9"/>
      <c r="G68" s="11"/>
      <c r="H68" s="863"/>
      <c r="I68" s="864"/>
      <c r="J68" s="807"/>
      <c r="K68" s="808"/>
      <c r="L68" s="809"/>
      <c r="M68" s="32"/>
      <c r="N68" s="45"/>
      <c r="O68" s="282"/>
      <c r="P68" s="2342"/>
      <c r="Q68" s="559"/>
      <c r="R68" s="705"/>
      <c r="S68" s="2388" t="s">
        <v>148</v>
      </c>
      <c r="T68" s="2388"/>
      <c r="U68" s="2388"/>
      <c r="V68" s="2388"/>
      <c r="W68" s="2388"/>
      <c r="X68" s="2388"/>
      <c r="Y68" s="2388"/>
      <c r="Z68" s="2388"/>
      <c r="AA68" s="2388"/>
      <c r="AB68" s="547"/>
      <c r="AC68" s="555"/>
    </row>
    <row r="69" spans="1:29" s="752" customFormat="1" ht="15.75" thickBot="1" x14ac:dyDescent="0.3">
      <c r="A69" s="2244"/>
      <c r="B69" s="93">
        <f>IF(ISBLANK(G69),I69*H69,G69)</f>
        <v>0</v>
      </c>
      <c r="C69" s="94">
        <f>M69*B69</f>
        <v>0</v>
      </c>
      <c r="D69" s="92" t="s">
        <v>90</v>
      </c>
      <c r="E69" s="92"/>
      <c r="F69" s="92"/>
      <c r="G69" s="97"/>
      <c r="H69" s="95"/>
      <c r="I69" s="96"/>
      <c r="J69" s="98">
        <f>(B69/J51)*J83</f>
        <v>0</v>
      </c>
      <c r="K69" s="99">
        <f>(B69/K51)*K83</f>
        <v>0</v>
      </c>
      <c r="L69" s="100">
        <f>(B69/L51)*L83</f>
        <v>0</v>
      </c>
      <c r="M69" s="101"/>
      <c r="N69" s="102">
        <f t="shared" si="2"/>
        <v>0</v>
      </c>
      <c r="O69" s="282"/>
      <c r="P69" s="2342"/>
      <c r="Q69" s="2407" t="s">
        <v>741</v>
      </c>
      <c r="R69" s="2408"/>
      <c r="S69" s="2408"/>
      <c r="T69" s="2408"/>
      <c r="U69" s="2408"/>
      <c r="V69" s="2408"/>
      <c r="W69" s="2408"/>
      <c r="X69" s="2408"/>
      <c r="Y69" s="2408"/>
      <c r="Z69" s="2408"/>
      <c r="AA69" s="2408"/>
      <c r="AB69" s="2408"/>
      <c r="AC69" s="2409"/>
    </row>
    <row r="70" spans="1:29" s="752" customFormat="1" ht="15" customHeight="1" x14ac:dyDescent="0.25">
      <c r="A70" s="2244"/>
      <c r="B70" s="33">
        <f>IF(ISBLANK(G70),I70*H70,G70)</f>
        <v>1.4999999999999999E-2</v>
      </c>
      <c r="C70" s="61">
        <f>M70*B70</f>
        <v>4.8600000000000004E-2</v>
      </c>
      <c r="D70" s="65"/>
      <c r="E70" s="65"/>
      <c r="F70" s="9" t="s">
        <v>42</v>
      </c>
      <c r="G70" s="11">
        <v>1.4999999999999999E-2</v>
      </c>
      <c r="H70" s="863"/>
      <c r="I70" s="864"/>
      <c r="J70" s="807">
        <f>(B70/J51)*J83</f>
        <v>2.5862068965517238E-2</v>
      </c>
      <c r="K70" s="808">
        <f>(B70/K51)*K83</f>
        <v>0.06</v>
      </c>
      <c r="L70" s="809">
        <f>(B70/L51)*L83</f>
        <v>1.6E-2</v>
      </c>
      <c r="M70" s="32">
        <v>3.24</v>
      </c>
      <c r="N70" s="45">
        <f t="shared" si="2"/>
        <v>8.3793103448275855E-2</v>
      </c>
      <c r="O70" s="282"/>
      <c r="P70" s="2342"/>
      <c r="Q70" s="2390" t="s">
        <v>78</v>
      </c>
      <c r="R70" s="2391"/>
      <c r="S70" s="2391"/>
      <c r="T70" s="2391"/>
      <c r="U70" s="2391"/>
      <c r="V70" s="2391"/>
      <c r="W70" s="2391"/>
      <c r="X70" s="2391"/>
      <c r="Y70" s="2391"/>
      <c r="Z70" s="2391"/>
      <c r="AA70" s="2391"/>
      <c r="AB70" s="2391"/>
      <c r="AC70" s="2392"/>
    </row>
    <row r="71" spans="1:29" s="752" customFormat="1" x14ac:dyDescent="0.25">
      <c r="A71" s="2244"/>
      <c r="B71" s="33">
        <f>IF(ISBLANK(G71),I71*H71,G71)</f>
        <v>0</v>
      </c>
      <c r="C71" s="61">
        <f>M71*B71</f>
        <v>0</v>
      </c>
      <c r="D71" s="65"/>
      <c r="E71" s="65"/>
      <c r="F71" s="9"/>
      <c r="G71" s="10"/>
      <c r="H71" s="863"/>
      <c r="I71" s="864"/>
      <c r="J71" s="807">
        <f>(B71/J51)*J83</f>
        <v>0</v>
      </c>
      <c r="K71" s="808">
        <f>(B71/K51)*K83</f>
        <v>0</v>
      </c>
      <c r="L71" s="809">
        <f>(B71/L51)*L83</f>
        <v>0</v>
      </c>
      <c r="M71" s="32"/>
      <c r="N71" s="45">
        <f t="shared" si="2"/>
        <v>0</v>
      </c>
      <c r="O71" s="282"/>
      <c r="P71" s="2342"/>
      <c r="Q71" s="554"/>
      <c r="R71" s="547"/>
      <c r="S71" s="547"/>
      <c r="T71" s="547"/>
      <c r="U71" s="547"/>
      <c r="V71" s="547"/>
      <c r="W71" s="547"/>
      <c r="X71" s="547"/>
      <c r="Y71" s="547"/>
      <c r="Z71" s="547"/>
      <c r="AA71" s="547"/>
      <c r="AB71" s="547"/>
      <c r="AC71" s="555"/>
    </row>
    <row r="72" spans="1:29" s="752" customFormat="1" ht="15.75" x14ac:dyDescent="0.25">
      <c r="A72" s="2244"/>
      <c r="B72" s="33">
        <f>IF(ISBLANK(G72),I72*H72,G72)</f>
        <v>0</v>
      </c>
      <c r="C72" s="61">
        <f>M72*B72</f>
        <v>0</v>
      </c>
      <c r="D72" s="65"/>
      <c r="E72" s="65"/>
      <c r="F72" s="9"/>
      <c r="G72" s="10"/>
      <c r="H72" s="863"/>
      <c r="I72" s="864"/>
      <c r="J72" s="807">
        <f>(B72/J51)*J83</f>
        <v>0</v>
      </c>
      <c r="K72" s="808">
        <f>(B72/K51)*K83</f>
        <v>0</v>
      </c>
      <c r="L72" s="809">
        <f>(B72/L51)*L83</f>
        <v>0</v>
      </c>
      <c r="M72" s="32"/>
      <c r="N72" s="45">
        <f t="shared" si="2"/>
        <v>0</v>
      </c>
      <c r="O72" s="282"/>
      <c r="P72" s="2342"/>
      <c r="Q72" s="562" t="s">
        <v>24</v>
      </c>
      <c r="R72" s="2393" t="s">
        <v>47</v>
      </c>
      <c r="S72" s="2393"/>
      <c r="T72" s="2393"/>
      <c r="U72" s="2393"/>
      <c r="V72" s="90">
        <v>1</v>
      </c>
      <c r="W72" s="705" t="s">
        <v>501</v>
      </c>
      <c r="X72" s="705"/>
      <c r="Y72" s="705"/>
      <c r="Z72" s="705"/>
      <c r="AA72" s="547"/>
      <c r="AB72" s="547"/>
      <c r="AC72" s="555"/>
    </row>
    <row r="73" spans="1:29" s="752" customFormat="1" ht="15.75" thickBot="1" x14ac:dyDescent="0.3">
      <c r="A73" s="2244"/>
      <c r="B73" s="75"/>
      <c r="C73" s="76"/>
      <c r="D73" s="76"/>
      <c r="E73" s="76"/>
      <c r="F73" s="76"/>
      <c r="G73" s="76"/>
      <c r="H73" s="76"/>
      <c r="I73" s="76"/>
      <c r="J73" s="76"/>
      <c r="K73" s="76"/>
      <c r="L73" s="76"/>
      <c r="M73" s="76"/>
      <c r="N73" s="77"/>
      <c r="O73" s="282"/>
      <c r="P73" s="2342"/>
      <c r="Q73" s="562"/>
      <c r="R73" s="573"/>
      <c r="S73" s="548"/>
      <c r="T73" s="548"/>
      <c r="U73" s="548"/>
      <c r="V73" s="548"/>
      <c r="W73" s="548"/>
      <c r="X73" s="548"/>
      <c r="Y73" s="548"/>
      <c r="Z73" s="548"/>
      <c r="AA73" s="575" t="s">
        <v>500</v>
      </c>
      <c r="AB73" s="574" t="s">
        <v>485</v>
      </c>
      <c r="AC73" s="555"/>
    </row>
    <row r="74" spans="1:29" s="752" customFormat="1" ht="15.75" x14ac:dyDescent="0.25">
      <c r="A74" s="2244"/>
      <c r="B74" s="70">
        <f>B76-B75</f>
        <v>0.58000000000000007</v>
      </c>
      <c r="C74" s="69">
        <f>C76-C75</f>
        <v>1.8792000000000002</v>
      </c>
      <c r="D74" s="74" t="s">
        <v>59</v>
      </c>
      <c r="E74" s="2278" t="s">
        <v>80</v>
      </c>
      <c r="F74" s="2278"/>
      <c r="G74" s="2278"/>
      <c r="H74" s="2278"/>
      <c r="I74" s="2278"/>
      <c r="J74" s="71">
        <f>J76-J75</f>
        <v>1</v>
      </c>
      <c r="K74" s="71">
        <f>K76-K75</f>
        <v>2.3200000000000003</v>
      </c>
      <c r="L74" s="71">
        <f>L76-L75</f>
        <v>0.61866666666666681</v>
      </c>
      <c r="M74" s="35"/>
      <c r="N74" s="46"/>
      <c r="O74" s="282"/>
      <c r="P74" s="2342"/>
      <c r="Q74" s="2394" t="s">
        <v>502</v>
      </c>
      <c r="R74" s="2395"/>
      <c r="S74" s="2395"/>
      <c r="T74" s="2395"/>
      <c r="U74" s="2395"/>
      <c r="V74" s="2395"/>
      <c r="W74" s="2395"/>
      <c r="X74" s="2395"/>
      <c r="Y74" s="2395"/>
      <c r="Z74" s="2395"/>
      <c r="AA74" s="2395"/>
      <c r="AB74" s="2395"/>
      <c r="AC74" s="2396"/>
    </row>
    <row r="75" spans="1:29" s="752" customFormat="1" ht="15.75" x14ac:dyDescent="0.25">
      <c r="A75" s="2244"/>
      <c r="B75" s="68">
        <f>SUM(B70:B73)</f>
        <v>1.4999999999999999E-2</v>
      </c>
      <c r="C75" s="72">
        <f>SUM(C70:C73)</f>
        <v>4.8600000000000004E-2</v>
      </c>
      <c r="D75" s="74" t="s">
        <v>60</v>
      </c>
      <c r="E75" s="2281" t="s">
        <v>79</v>
      </c>
      <c r="F75" s="2281"/>
      <c r="G75" s="2281"/>
      <c r="H75" s="2281"/>
      <c r="I75" s="2281"/>
      <c r="J75" s="810">
        <f>SUM(J70:J73)</f>
        <v>2.5862068965517238E-2</v>
      </c>
      <c r="K75" s="810">
        <f>SUM(K70:K73)</f>
        <v>0.06</v>
      </c>
      <c r="L75" s="810">
        <f>SUM(L70:L73)</f>
        <v>1.6E-2</v>
      </c>
      <c r="M75" s="35"/>
      <c r="N75" s="46"/>
      <c r="O75" s="282"/>
      <c r="P75" s="2342"/>
      <c r="Q75" s="2394"/>
      <c r="R75" s="2395"/>
      <c r="S75" s="2395"/>
      <c r="T75" s="2395"/>
      <c r="U75" s="2395"/>
      <c r="V75" s="2395"/>
      <c r="W75" s="2395"/>
      <c r="X75" s="2395"/>
      <c r="Y75" s="2395"/>
      <c r="Z75" s="2395"/>
      <c r="AA75" s="2395"/>
      <c r="AB75" s="2395"/>
      <c r="AC75" s="2396"/>
    </row>
    <row r="76" spans="1:29" s="752" customFormat="1" ht="15.75" x14ac:dyDescent="0.25">
      <c r="A76" s="2244"/>
      <c r="B76" s="78">
        <f>SUM(B56:B73)</f>
        <v>0.59500000000000008</v>
      </c>
      <c r="C76" s="79">
        <f>SUM(C56:C73)</f>
        <v>1.9278000000000002</v>
      </c>
      <c r="D76" s="73" t="s">
        <v>61</v>
      </c>
      <c r="E76" s="2282" t="s">
        <v>82</v>
      </c>
      <c r="F76" s="2282"/>
      <c r="G76" s="2282"/>
      <c r="H76" s="2282"/>
      <c r="I76" s="2282"/>
      <c r="J76" s="797">
        <f>SUM(J56:J73)</f>
        <v>1.0258620689655173</v>
      </c>
      <c r="K76" s="797">
        <f>SUM(K56:K73)</f>
        <v>2.3800000000000003</v>
      </c>
      <c r="L76" s="797">
        <f>SUM(L56:L73)</f>
        <v>0.63466666666666682</v>
      </c>
      <c r="M76" s="35"/>
      <c r="N76" s="46"/>
      <c r="O76" s="282"/>
      <c r="P76" s="2342"/>
      <c r="Q76" s="563"/>
      <c r="R76" s="548"/>
      <c r="S76" s="548"/>
      <c r="T76" s="548"/>
      <c r="U76" s="548"/>
      <c r="V76" s="548"/>
      <c r="W76" s="548"/>
      <c r="X76" s="548"/>
      <c r="Y76" s="548"/>
      <c r="Z76" s="548"/>
      <c r="AA76" s="548"/>
      <c r="AB76" s="547"/>
      <c r="AC76" s="555"/>
    </row>
    <row r="77" spans="1:29" s="752" customFormat="1" ht="16.5" thickBot="1" x14ac:dyDescent="0.3">
      <c r="A77" s="2244"/>
      <c r="B77" s="546" t="str">
        <f>LEFT(ADDRESS(1,COLUMN(),4),LEN(ADDRESS(1,COLUMN(),4))-1)</f>
        <v>B</v>
      </c>
      <c r="C77" s="533" t="s">
        <v>486</v>
      </c>
      <c r="D77" s="534">
        <f>ROW()-1</f>
        <v>76</v>
      </c>
      <c r="E77" s="533" t="s">
        <v>484</v>
      </c>
      <c r="F77" s="34"/>
      <c r="G77" s="34"/>
      <c r="H77" s="12"/>
      <c r="I77" s="67" t="s">
        <v>81</v>
      </c>
      <c r="J77" s="39">
        <f>SUM(N56:N73)</f>
        <v>3.3237931034482759</v>
      </c>
      <c r="K77" s="39">
        <f>(J77/J76)*K76</f>
        <v>7.7112000000000007</v>
      </c>
      <c r="L77" s="39">
        <f>(K77/K76)*L76</f>
        <v>2.0563200000000004</v>
      </c>
      <c r="M77" s="35"/>
      <c r="N77" s="572" t="str">
        <f>LEFT(ADDRESS(1,COLUMN(),4),LEN(ADDRESS(1,COLUMN(),4))-1)</f>
        <v>N</v>
      </c>
      <c r="O77" s="282"/>
      <c r="P77" s="2342"/>
      <c r="Q77" s="564" t="s">
        <v>25</v>
      </c>
      <c r="R77" s="2418" t="s">
        <v>48</v>
      </c>
      <c r="S77" s="2418"/>
      <c r="T77" s="2418"/>
      <c r="U77" s="2418"/>
      <c r="V77" s="91">
        <v>1</v>
      </c>
      <c r="W77" s="2419" t="s">
        <v>136</v>
      </c>
      <c r="X77" s="2419"/>
      <c r="Y77" s="2419"/>
      <c r="Z77" s="2419"/>
      <c r="AA77" s="547"/>
      <c r="AB77" s="547"/>
      <c r="AC77" s="555"/>
    </row>
    <row r="78" spans="1:29" s="752" customFormat="1" ht="15.75" x14ac:dyDescent="0.25">
      <c r="A78" s="2244"/>
      <c r="B78" s="880" t="s">
        <v>56</v>
      </c>
      <c r="C78" s="878"/>
      <c r="D78" s="878"/>
      <c r="E78" s="878"/>
      <c r="F78" s="881"/>
      <c r="G78" s="881"/>
      <c r="H78" s="881"/>
      <c r="I78" s="881"/>
      <c r="J78" s="2410" t="s">
        <v>78</v>
      </c>
      <c r="K78" s="2411"/>
      <c r="L78" s="2411"/>
      <c r="M78" s="2411"/>
      <c r="N78" s="2412"/>
      <c r="O78" s="282"/>
      <c r="P78" s="2342"/>
      <c r="Q78" s="563"/>
      <c r="R78" s="753"/>
      <c r="S78" s="753"/>
      <c r="T78" s="753"/>
      <c r="U78" s="753"/>
      <c r="V78" s="753"/>
      <c r="W78" s="2419"/>
      <c r="X78" s="2419"/>
      <c r="Y78" s="2419"/>
      <c r="Z78" s="2419"/>
      <c r="AA78" s="547"/>
      <c r="AB78" s="547"/>
      <c r="AC78" s="555"/>
    </row>
    <row r="79" spans="1:29" s="752" customFormat="1" x14ac:dyDescent="0.25">
      <c r="A79" s="2244"/>
      <c r="B79" s="36"/>
      <c r="C79" s="59"/>
      <c r="D79" s="59"/>
      <c r="E79" s="37"/>
      <c r="F79" s="37"/>
      <c r="G79" s="37"/>
      <c r="H79" s="14"/>
      <c r="I79" s="14"/>
      <c r="J79" s="879" t="s">
        <v>24</v>
      </c>
      <c r="K79" s="813" t="s">
        <v>25</v>
      </c>
      <c r="L79" s="806" t="s">
        <v>31</v>
      </c>
      <c r="M79" s="702"/>
      <c r="N79" s="48" t="s">
        <v>19</v>
      </c>
      <c r="O79" s="282"/>
      <c r="P79" s="2342"/>
      <c r="Q79" s="563"/>
      <c r="R79" s="753"/>
      <c r="S79" s="753"/>
      <c r="T79" s="753"/>
      <c r="U79" s="753"/>
      <c r="V79" s="753"/>
      <c r="W79" s="753"/>
      <c r="X79" s="753"/>
      <c r="Y79" s="753"/>
      <c r="Z79" s="753"/>
      <c r="AA79" s="547"/>
      <c r="AB79" s="547"/>
      <c r="AC79" s="555"/>
    </row>
    <row r="80" spans="1:29" s="752" customFormat="1" ht="18.75" customHeight="1" x14ac:dyDescent="0.25">
      <c r="A80" s="2244"/>
      <c r="B80" s="2240" t="s">
        <v>57</v>
      </c>
      <c r="C80" s="2241"/>
      <c r="D80" s="2241"/>
      <c r="E80" s="2241"/>
      <c r="F80" s="2241"/>
      <c r="G80" s="2241"/>
      <c r="H80" s="2241"/>
      <c r="I80" s="2241"/>
      <c r="J80" s="2227" t="s">
        <v>47</v>
      </c>
      <c r="K80" s="2228" t="s">
        <v>48</v>
      </c>
      <c r="L80" s="2229" t="s">
        <v>49</v>
      </c>
      <c r="M80" s="50" t="s">
        <v>69</v>
      </c>
      <c r="N80" s="51">
        <f>C76/L51</f>
        <v>0.12852000000000002</v>
      </c>
      <c r="O80" s="282"/>
      <c r="P80" s="2342"/>
      <c r="Q80" s="565" t="s">
        <v>31</v>
      </c>
      <c r="R80" s="2413" t="s">
        <v>246</v>
      </c>
      <c r="S80" s="2413"/>
      <c r="T80" s="2413"/>
      <c r="U80" s="2413"/>
      <c r="V80" s="804">
        <v>20</v>
      </c>
      <c r="W80" s="705" t="s">
        <v>429</v>
      </c>
      <c r="X80" s="705"/>
      <c r="Y80" s="705"/>
      <c r="Z80" s="705"/>
      <c r="AA80" s="547"/>
      <c r="AB80" s="547"/>
      <c r="AC80" s="555"/>
    </row>
    <row r="81" spans="1:29" s="752" customFormat="1" ht="15" customHeight="1" x14ac:dyDescent="0.25">
      <c r="A81" s="2244"/>
      <c r="B81" s="2240"/>
      <c r="C81" s="2241"/>
      <c r="D81" s="2241"/>
      <c r="E81" s="2241"/>
      <c r="F81" s="2241"/>
      <c r="G81" s="2241"/>
      <c r="H81" s="2241"/>
      <c r="I81" s="2241"/>
      <c r="J81" s="2227"/>
      <c r="K81" s="2228"/>
      <c r="L81" s="2229"/>
      <c r="M81" s="40" t="s">
        <v>62</v>
      </c>
      <c r="N81" s="38">
        <v>2.5</v>
      </c>
      <c r="O81" s="282"/>
      <c r="P81" s="2342"/>
      <c r="Q81" s="563"/>
      <c r="R81" s="753"/>
      <c r="S81" s="753"/>
      <c r="T81" s="753"/>
      <c r="U81" s="705"/>
      <c r="V81" s="753"/>
      <c r="W81" s="753"/>
      <c r="X81" s="753"/>
      <c r="Y81" s="753"/>
      <c r="Z81" s="753"/>
      <c r="AA81" s="547"/>
      <c r="AB81" s="547"/>
      <c r="AC81" s="555"/>
    </row>
    <row r="82" spans="1:29" s="752" customFormat="1" ht="15" customHeight="1" x14ac:dyDescent="0.25">
      <c r="A82" s="2244"/>
      <c r="B82" s="107" t="s">
        <v>89</v>
      </c>
      <c r="C82" s="108"/>
      <c r="D82" s="108"/>
      <c r="E82" s="108"/>
      <c r="F82" s="108"/>
      <c r="G82" s="108"/>
      <c r="H82" s="108"/>
      <c r="I82" s="108"/>
      <c r="J82" s="2227"/>
      <c r="K82" s="2228"/>
      <c r="L82" s="2229"/>
      <c r="M82" s="702"/>
      <c r="N82" s="2230">
        <f>N80*N81</f>
        <v>0.32130000000000003</v>
      </c>
      <c r="O82" s="282"/>
      <c r="P82" s="2342"/>
      <c r="Q82" s="566" t="s">
        <v>35</v>
      </c>
      <c r="R82" s="2414" t="s">
        <v>137</v>
      </c>
      <c r="S82" s="2414"/>
      <c r="T82" s="2414"/>
      <c r="U82" s="2414"/>
      <c r="V82" s="149">
        <v>2.5</v>
      </c>
      <c r="W82" s="705" t="s">
        <v>138</v>
      </c>
      <c r="X82" s="705"/>
      <c r="Y82" s="705"/>
      <c r="Z82" s="705"/>
      <c r="AA82" s="547"/>
      <c r="AB82" s="547"/>
      <c r="AC82" s="555"/>
    </row>
    <row r="83" spans="1:29" s="752" customFormat="1" ht="15" customHeight="1" x14ac:dyDescent="0.25">
      <c r="A83" s="2244"/>
      <c r="D83" s="106"/>
      <c r="E83" s="106"/>
      <c r="F83" s="106"/>
      <c r="G83" s="106"/>
      <c r="H83" s="106"/>
      <c r="I83" s="106"/>
      <c r="J83" s="2231">
        <v>1</v>
      </c>
      <c r="K83" s="2232">
        <v>1</v>
      </c>
      <c r="L83" s="2233">
        <v>16</v>
      </c>
      <c r="M83" s="702"/>
      <c r="N83" s="2230"/>
      <c r="O83" s="282"/>
      <c r="P83" s="2342"/>
      <c r="Q83" s="554"/>
      <c r="R83" s="548" t="s">
        <v>489</v>
      </c>
      <c r="S83" s="547"/>
      <c r="T83" s="547"/>
      <c r="U83" s="547"/>
      <c r="V83" s="547"/>
      <c r="W83" s="547"/>
      <c r="X83" s="547"/>
      <c r="Y83" s="547"/>
      <c r="Z83" s="547"/>
      <c r="AA83" s="547"/>
      <c r="AB83" s="548"/>
      <c r="AC83" s="555"/>
    </row>
    <row r="84" spans="1:29" s="752" customFormat="1" ht="15.75" customHeight="1" x14ac:dyDescent="0.25">
      <c r="A84" s="2244"/>
      <c r="B84" s="105" t="s">
        <v>86</v>
      </c>
      <c r="C84" s="109" t="s">
        <v>84</v>
      </c>
      <c r="D84" s="104"/>
      <c r="E84" s="104"/>
      <c r="F84" s="104"/>
      <c r="G84" s="104"/>
      <c r="H84" s="104"/>
      <c r="I84" s="104"/>
      <c r="J84" s="2231"/>
      <c r="K84" s="2232"/>
      <c r="L84" s="2233"/>
      <c r="M84" s="702"/>
      <c r="N84" s="52"/>
      <c r="O84" s="282"/>
      <c r="P84" s="2342"/>
      <c r="Q84" s="554"/>
      <c r="R84" s="548" t="s">
        <v>490</v>
      </c>
      <c r="S84" s="547"/>
      <c r="T84" s="547"/>
      <c r="U84" s="547"/>
      <c r="V84" s="547"/>
      <c r="W84" s="547"/>
      <c r="X84" s="547"/>
      <c r="Y84" s="547"/>
      <c r="Z84" s="547"/>
      <c r="AA84" s="547"/>
      <c r="AB84" s="548"/>
      <c r="AC84" s="555"/>
    </row>
    <row r="85" spans="1:29" s="752" customFormat="1" ht="15.75" customHeight="1" thickBot="1" x14ac:dyDescent="0.3">
      <c r="A85" s="2244"/>
      <c r="B85" s="103" t="s">
        <v>87</v>
      </c>
      <c r="C85" s="109" t="s">
        <v>88</v>
      </c>
      <c r="D85" s="104"/>
      <c r="E85" s="104"/>
      <c r="F85" s="104"/>
      <c r="G85" s="104"/>
      <c r="H85" s="104"/>
      <c r="I85" s="104"/>
      <c r="J85" s="702"/>
      <c r="K85" s="702"/>
      <c r="L85" s="702"/>
      <c r="M85" s="702"/>
      <c r="N85" s="52"/>
      <c r="O85" s="282"/>
      <c r="P85" s="2342"/>
      <c r="Q85" s="567"/>
      <c r="R85" s="548" t="s">
        <v>491</v>
      </c>
      <c r="S85" s="703"/>
      <c r="T85" s="703"/>
      <c r="U85" s="703"/>
      <c r="V85" s="703"/>
      <c r="W85" s="703"/>
      <c r="X85" s="703"/>
      <c r="Y85" s="703"/>
      <c r="Z85" s="703"/>
      <c r="AA85" s="703"/>
      <c r="AB85" s="548"/>
      <c r="AC85" s="568"/>
    </row>
    <row r="86" spans="1:29" s="752" customFormat="1" ht="15" customHeight="1" x14ac:dyDescent="0.25">
      <c r="A86" s="2244"/>
      <c r="B86" s="2234" t="s">
        <v>50</v>
      </c>
      <c r="C86" s="2235"/>
      <c r="D86" s="2235"/>
      <c r="E86" s="2235"/>
      <c r="F86" s="2235"/>
      <c r="G86" s="2235"/>
      <c r="H86" s="2235"/>
      <c r="I86" s="2235"/>
      <c r="J86" s="2235"/>
      <c r="K86" s="2235"/>
      <c r="L86" s="2235"/>
      <c r="M86" s="2235"/>
      <c r="N86" s="2236"/>
      <c r="O86" s="282"/>
      <c r="P86" s="2342"/>
      <c r="Q86" s="567"/>
      <c r="R86" s="548" t="s">
        <v>492</v>
      </c>
      <c r="S86" s="703"/>
      <c r="T86" s="703"/>
      <c r="U86" s="703"/>
      <c r="V86" s="703"/>
      <c r="W86" s="703"/>
      <c r="X86" s="703"/>
      <c r="Y86" s="703"/>
      <c r="Z86" s="703"/>
      <c r="AA86" s="703"/>
      <c r="AB86" s="703"/>
      <c r="AC86" s="568"/>
    </row>
    <row r="87" spans="1:29" s="752" customFormat="1" ht="15.75" thickBot="1" x14ac:dyDescent="0.3">
      <c r="A87" s="2244"/>
      <c r="B87" s="2237"/>
      <c r="C87" s="2238"/>
      <c r="D87" s="2238"/>
      <c r="E87" s="2238"/>
      <c r="F87" s="2238"/>
      <c r="G87" s="2238"/>
      <c r="H87" s="2238"/>
      <c r="I87" s="2238"/>
      <c r="J87" s="2238"/>
      <c r="K87" s="2238"/>
      <c r="L87" s="2238"/>
      <c r="M87" s="2238"/>
      <c r="N87" s="2239"/>
      <c r="O87" s="282"/>
      <c r="P87" s="2342"/>
      <c r="Q87" s="569"/>
      <c r="R87" s="570"/>
      <c r="S87" s="570"/>
      <c r="T87" s="570"/>
      <c r="U87" s="570"/>
      <c r="V87" s="570"/>
      <c r="W87" s="570"/>
      <c r="X87" s="570"/>
      <c r="Y87" s="570"/>
      <c r="Z87" s="570"/>
      <c r="AA87" s="570"/>
      <c r="AB87" s="570"/>
      <c r="AC87" s="571"/>
    </row>
    <row r="88" spans="1:29" x14ac:dyDescent="0.25">
      <c r="A88" s="89"/>
      <c r="B88" s="89"/>
      <c r="C88" s="89"/>
      <c r="D88" s="89"/>
      <c r="E88" s="89"/>
      <c r="F88" s="89"/>
      <c r="G88" s="89"/>
      <c r="H88" s="89"/>
      <c r="I88" s="89"/>
      <c r="J88" s="89"/>
      <c r="K88" s="89"/>
      <c r="L88" s="89"/>
      <c r="M88" s="89"/>
      <c r="N88" s="89"/>
    </row>
    <row r="89" spans="1:29" x14ac:dyDescent="0.25">
      <c r="A89" s="23" t="s">
        <v>16</v>
      </c>
      <c r="B89" s="2220" t="s">
        <v>225</v>
      </c>
      <c r="C89" s="2220"/>
      <c r="D89" s="2220"/>
      <c r="E89" s="2220"/>
      <c r="F89" s="2220"/>
      <c r="G89" s="2220"/>
      <c r="H89" s="2220"/>
      <c r="I89" s="2220"/>
      <c r="J89" s="2220"/>
      <c r="K89" s="2220"/>
      <c r="L89" s="2220"/>
      <c r="M89" s="2220"/>
      <c r="N89" s="2220"/>
    </row>
    <row r="90" spans="1:29" ht="15" customHeight="1" x14ac:dyDescent="0.25">
      <c r="A90" s="2244" t="s">
        <v>225</v>
      </c>
      <c r="B90" s="2221" t="s">
        <v>225</v>
      </c>
      <c r="C90" s="2222"/>
      <c r="D90" s="2222"/>
      <c r="E90" s="2222"/>
      <c r="F90" s="2222"/>
      <c r="G90" s="2222"/>
      <c r="H90" s="2222"/>
      <c r="I90" s="2222"/>
      <c r="J90" s="2222"/>
      <c r="K90" s="2222"/>
      <c r="L90" s="2222"/>
      <c r="M90" s="2222"/>
      <c r="N90" s="2223"/>
    </row>
    <row r="91" spans="1:29" ht="15" customHeight="1" x14ac:dyDescent="0.25">
      <c r="A91" s="2244"/>
      <c r="B91" s="2221"/>
      <c r="C91" s="2222"/>
      <c r="D91" s="2222"/>
      <c r="E91" s="2222"/>
      <c r="F91" s="2222"/>
      <c r="G91" s="2222"/>
      <c r="H91" s="2222"/>
      <c r="I91" s="2222"/>
      <c r="J91" s="2222"/>
      <c r="K91" s="2222"/>
      <c r="L91" s="2222"/>
      <c r="M91" s="2222"/>
      <c r="N91" s="2223"/>
    </row>
    <row r="92" spans="1:29" x14ac:dyDescent="0.25">
      <c r="A92" s="2244"/>
      <c r="B92" s="53" t="s">
        <v>19</v>
      </c>
      <c r="C92" s="25" t="s">
        <v>20</v>
      </c>
      <c r="D92" s="25"/>
      <c r="E92" s="25"/>
      <c r="F92" s="25"/>
      <c r="G92" s="25"/>
      <c r="H92" s="25"/>
      <c r="I92" s="25"/>
      <c r="J92" s="25"/>
      <c r="K92" s="49"/>
      <c r="L92" s="49"/>
      <c r="M92" s="49"/>
      <c r="N92" s="63"/>
    </row>
    <row r="93" spans="1:29" x14ac:dyDescent="0.25">
      <c r="A93" s="2244"/>
      <c r="B93" s="28" t="s">
        <v>24</v>
      </c>
      <c r="C93" s="7" t="s">
        <v>26</v>
      </c>
      <c r="D93" s="25"/>
      <c r="E93" s="25"/>
      <c r="F93" s="25"/>
      <c r="G93" s="25"/>
      <c r="H93" s="25"/>
      <c r="I93" s="25"/>
      <c r="J93" s="25"/>
      <c r="K93" s="49"/>
      <c r="L93" s="49"/>
      <c r="M93" s="49"/>
      <c r="N93" s="63"/>
    </row>
    <row r="94" spans="1:29" x14ac:dyDescent="0.25">
      <c r="A94" s="2244"/>
      <c r="B94" s="28" t="s">
        <v>25</v>
      </c>
      <c r="C94" s="7" t="s">
        <v>29</v>
      </c>
      <c r="D94" s="25"/>
      <c r="E94" s="25"/>
      <c r="F94" s="25"/>
      <c r="G94" s="25"/>
      <c r="H94" s="25"/>
      <c r="I94" s="25"/>
      <c r="J94" s="25"/>
      <c r="K94" s="49"/>
      <c r="L94" s="49"/>
      <c r="M94" s="49"/>
      <c r="N94" s="63"/>
    </row>
    <row r="95" spans="1:29" x14ac:dyDescent="0.25">
      <c r="A95" s="2244"/>
      <c r="B95" s="28" t="s">
        <v>31</v>
      </c>
      <c r="C95" s="8" t="s">
        <v>32</v>
      </c>
      <c r="D95" s="25"/>
      <c r="E95" s="25"/>
      <c r="F95" s="25"/>
      <c r="G95" s="25"/>
      <c r="H95" s="25"/>
      <c r="I95" s="25"/>
      <c r="J95" s="25"/>
      <c r="K95" s="49"/>
      <c r="L95" s="49"/>
      <c r="M95" s="49"/>
      <c r="N95" s="63"/>
    </row>
    <row r="96" spans="1:29" ht="15" customHeight="1" x14ac:dyDescent="0.25">
      <c r="A96" s="2244"/>
      <c r="B96" s="2224" t="s">
        <v>35</v>
      </c>
      <c r="C96" s="2225" t="s">
        <v>36</v>
      </c>
      <c r="D96" s="2225"/>
      <c r="E96" s="2225"/>
      <c r="F96" s="2225"/>
      <c r="G96" s="2225"/>
      <c r="H96" s="2225"/>
      <c r="I96" s="2225"/>
      <c r="J96" s="2225"/>
      <c r="K96" s="2225"/>
      <c r="L96" s="2225"/>
      <c r="M96" s="2225"/>
      <c r="N96" s="2226"/>
    </row>
    <row r="97" spans="1:14" x14ac:dyDescent="0.25">
      <c r="A97" s="2244"/>
      <c r="B97" s="2224"/>
      <c r="C97" s="2225"/>
      <c r="D97" s="2225"/>
      <c r="E97" s="2225"/>
      <c r="F97" s="2225"/>
      <c r="G97" s="2225"/>
      <c r="H97" s="2225"/>
      <c r="I97" s="2225"/>
      <c r="J97" s="2225"/>
      <c r="K97" s="2225"/>
      <c r="L97" s="2225"/>
      <c r="M97" s="2225"/>
      <c r="N97" s="2226"/>
    </row>
    <row r="98" spans="1:14" ht="15" customHeight="1" x14ac:dyDescent="0.25">
      <c r="A98" s="2244"/>
      <c r="B98" s="28" t="s">
        <v>40</v>
      </c>
      <c r="C98" s="7" t="s">
        <v>41</v>
      </c>
      <c r="D98" s="49"/>
      <c r="E98" s="49"/>
      <c r="F98" s="49"/>
      <c r="G98" s="49"/>
      <c r="H98" s="49"/>
      <c r="I98" s="49"/>
      <c r="J98" s="49"/>
      <c r="K98" s="49"/>
      <c r="L98" s="49"/>
      <c r="M98" s="49"/>
      <c r="N98" s="63"/>
    </row>
    <row r="99" spans="1:14" ht="15" customHeight="1" x14ac:dyDescent="0.25">
      <c r="A99" s="2244"/>
      <c r="B99" s="259"/>
      <c r="C99" s="7"/>
      <c r="D99" s="260" t="s">
        <v>221</v>
      </c>
      <c r="E99" s="49"/>
      <c r="F99" s="49"/>
      <c r="G99" s="49"/>
      <c r="H99" s="49"/>
      <c r="I99" s="49"/>
      <c r="J99" s="49"/>
      <c r="K99" s="49"/>
      <c r="L99" s="49"/>
      <c r="M99" s="49"/>
      <c r="N99" s="63"/>
    </row>
    <row r="100" spans="1:14" x14ac:dyDescent="0.25">
      <c r="A100" s="2244"/>
      <c r="B100" s="28" t="s">
        <v>43</v>
      </c>
      <c r="C100" s="7" t="s">
        <v>44</v>
      </c>
      <c r="D100" s="8"/>
      <c r="E100" s="8"/>
      <c r="F100" s="8"/>
      <c r="G100" s="8"/>
      <c r="H100" s="8"/>
      <c r="I100" s="8"/>
      <c r="J100" s="8"/>
      <c r="K100" s="49"/>
      <c r="L100" s="49"/>
      <c r="M100" s="49"/>
      <c r="N100" s="63"/>
    </row>
    <row r="101" spans="1:14" ht="15" customHeight="1" x14ac:dyDescent="0.25">
      <c r="A101" s="2244"/>
      <c r="B101" s="28" t="s">
        <v>45</v>
      </c>
      <c r="C101" s="7" t="s">
        <v>46</v>
      </c>
      <c r="D101" s="25"/>
      <c r="E101" s="25"/>
      <c r="F101" s="25"/>
      <c r="G101" s="25"/>
      <c r="H101" s="25"/>
      <c r="I101" s="25"/>
      <c r="J101" s="25"/>
      <c r="K101" s="25"/>
      <c r="L101" s="25"/>
      <c r="M101" s="25"/>
      <c r="N101" s="26"/>
    </row>
    <row r="102" spans="1:14" x14ac:dyDescent="0.25">
      <c r="A102" s="2244"/>
      <c r="B102" s="54"/>
      <c r="C102" s="25"/>
      <c r="D102" s="25"/>
      <c r="E102" s="25"/>
      <c r="F102" s="25"/>
      <c r="G102" s="25"/>
      <c r="H102" s="25"/>
      <c r="I102" s="25"/>
      <c r="J102" s="25"/>
      <c r="K102" s="25"/>
      <c r="L102" s="25"/>
      <c r="M102" s="25"/>
      <c r="N102" s="26"/>
    </row>
    <row r="103" spans="1:14" ht="15" customHeight="1" x14ac:dyDescent="0.25">
      <c r="A103" s="2244"/>
      <c r="B103" s="2221" t="s">
        <v>99</v>
      </c>
      <c r="C103" s="2222"/>
      <c r="D103" s="2222"/>
      <c r="E103" s="2222"/>
      <c r="F103" s="2222"/>
      <c r="G103" s="2222"/>
      <c r="H103" s="2222"/>
      <c r="I103" s="2222"/>
      <c r="J103" s="2222"/>
      <c r="K103" s="2222"/>
      <c r="L103" s="2222"/>
      <c r="M103" s="2222"/>
      <c r="N103" s="2223"/>
    </row>
    <row r="104" spans="1:14" ht="15" customHeight="1" x14ac:dyDescent="0.25">
      <c r="A104" s="2244"/>
      <c r="B104" s="83"/>
      <c r="C104" s="84"/>
      <c r="D104" s="84"/>
      <c r="E104" s="84"/>
      <c r="F104" s="84"/>
      <c r="G104" s="84"/>
      <c r="H104" s="84"/>
      <c r="I104" s="84"/>
      <c r="J104" s="84"/>
      <c r="K104" s="84"/>
      <c r="L104" s="84"/>
      <c r="M104" s="84"/>
      <c r="N104" s="85"/>
    </row>
    <row r="105" spans="1:14" x14ac:dyDescent="0.25">
      <c r="A105" s="2244"/>
      <c r="B105" s="7"/>
      <c r="C105" s="7" t="s">
        <v>91</v>
      </c>
      <c r="D105" s="25"/>
      <c r="E105" s="25"/>
      <c r="F105" s="25"/>
      <c r="G105" s="25"/>
      <c r="H105" s="25"/>
      <c r="I105" s="25"/>
      <c r="J105" s="25"/>
      <c r="K105" s="49"/>
      <c r="L105" s="49"/>
      <c r="M105" s="49"/>
      <c r="N105" s="63"/>
    </row>
    <row r="106" spans="1:14" x14ac:dyDescent="0.25">
      <c r="A106" s="2244"/>
      <c r="B106" s="112"/>
      <c r="C106" s="112" t="s">
        <v>92</v>
      </c>
      <c r="D106" s="110"/>
      <c r="E106" s="110"/>
      <c r="F106" s="110"/>
      <c r="G106" s="49"/>
      <c r="H106" s="49"/>
      <c r="I106" s="49"/>
      <c r="J106" s="49"/>
      <c r="K106" s="49"/>
      <c r="L106" s="49"/>
      <c r="M106" s="49"/>
      <c r="N106" s="63"/>
    </row>
    <row r="107" spans="1:14" x14ac:dyDescent="0.25">
      <c r="A107" s="2244"/>
      <c r="B107" s="53"/>
      <c r="C107" s="7" t="s">
        <v>100</v>
      </c>
      <c r="D107" s="25"/>
      <c r="E107" s="25"/>
      <c r="F107" s="25"/>
      <c r="G107" s="25"/>
      <c r="H107" s="25"/>
      <c r="I107" s="25"/>
      <c r="J107" s="25"/>
      <c r="K107" s="49"/>
      <c r="L107" s="49"/>
      <c r="M107" s="49"/>
      <c r="N107" s="63"/>
    </row>
    <row r="108" spans="1:14" x14ac:dyDescent="0.25">
      <c r="A108" s="2244"/>
      <c r="B108" s="53"/>
      <c r="C108" s="25"/>
      <c r="D108" s="127" t="s">
        <v>101</v>
      </c>
      <c r="E108" s="126" t="s">
        <v>63</v>
      </c>
      <c r="F108" s="113">
        <v>0.25</v>
      </c>
      <c r="G108" s="8"/>
      <c r="I108" s="114" t="s">
        <v>102</v>
      </c>
      <c r="J108" s="116">
        <f>(M108/L108)*F108</f>
        <v>0.05</v>
      </c>
      <c r="L108" s="115">
        <v>1</v>
      </c>
      <c r="M108" s="115">
        <v>0.2</v>
      </c>
      <c r="N108" s="63"/>
    </row>
    <row r="109" spans="1:14" x14ac:dyDescent="0.25">
      <c r="A109" s="2244"/>
      <c r="B109" s="53"/>
      <c r="C109" s="49"/>
      <c r="D109" s="49"/>
      <c r="E109" s="211" t="s">
        <v>175</v>
      </c>
      <c r="F109" s="49"/>
      <c r="G109" s="49"/>
      <c r="H109" s="49"/>
      <c r="I109" s="49"/>
      <c r="J109" s="49"/>
      <c r="K109" s="49"/>
      <c r="L109" s="49"/>
      <c r="M109" s="49"/>
      <c r="N109" s="63"/>
    </row>
    <row r="110" spans="1:14" x14ac:dyDescent="0.25">
      <c r="A110" s="2244"/>
      <c r="B110" s="53"/>
      <c r="C110" s="24"/>
      <c r="D110" s="8"/>
      <c r="E110" s="8"/>
      <c r="F110" s="8"/>
      <c r="G110" s="8"/>
      <c r="H110" s="49"/>
      <c r="I110" s="49"/>
      <c r="J110" s="49"/>
      <c r="K110" s="49"/>
      <c r="L110" s="2"/>
      <c r="M110" s="2"/>
      <c r="N110" s="63"/>
    </row>
    <row r="111" spans="1:14" x14ac:dyDescent="0.25">
      <c r="A111" s="2244"/>
      <c r="B111" s="112"/>
      <c r="C111" s="112" t="s">
        <v>93</v>
      </c>
      <c r="D111" s="8"/>
      <c r="E111" s="8"/>
      <c r="F111" s="8"/>
      <c r="G111" s="8"/>
      <c r="H111" s="8"/>
      <c r="I111" s="8"/>
      <c r="J111" s="8"/>
      <c r="K111" s="8"/>
      <c r="L111" s="8"/>
      <c r="M111" s="8"/>
      <c r="N111" s="63"/>
    </row>
    <row r="112" spans="1:14" ht="15" customHeight="1" x14ac:dyDescent="0.25">
      <c r="A112" s="2244"/>
      <c r="B112" s="7"/>
      <c r="C112" s="2225" t="s">
        <v>103</v>
      </c>
      <c r="D112" s="2225"/>
      <c r="E112" s="2225"/>
      <c r="F112" s="2225"/>
      <c r="G112" s="2225"/>
      <c r="H112" s="2225"/>
      <c r="I112" s="2225"/>
      <c r="J112" s="2225"/>
      <c r="K112" s="2225"/>
      <c r="L112" s="2225"/>
      <c r="M112" s="2225"/>
      <c r="N112" s="2226"/>
    </row>
    <row r="113" spans="1:29" x14ac:dyDescent="0.25">
      <c r="A113" s="2244"/>
      <c r="B113" s="53"/>
      <c r="C113" s="2225"/>
      <c r="D113" s="2225"/>
      <c r="E113" s="2225"/>
      <c r="F113" s="2225"/>
      <c r="G113" s="2225"/>
      <c r="H113" s="2225"/>
      <c r="I113" s="2225"/>
      <c r="J113" s="2225"/>
      <c r="K113" s="2225"/>
      <c r="L113" s="2225"/>
      <c r="M113" s="2225"/>
      <c r="N113" s="2226"/>
    </row>
    <row r="114" spans="1:29" ht="15" customHeight="1" x14ac:dyDescent="0.25">
      <c r="A114" s="2244"/>
      <c r="B114" s="53"/>
      <c r="C114" s="112" t="s">
        <v>94</v>
      </c>
      <c r="E114" s="25"/>
      <c r="F114" s="25"/>
      <c r="G114" s="8"/>
      <c r="H114" s="8"/>
      <c r="I114" s="8"/>
      <c r="J114" s="8"/>
      <c r="K114" s="8"/>
      <c r="L114" s="8"/>
      <c r="M114" s="8"/>
      <c r="N114" s="63"/>
    </row>
    <row r="115" spans="1:29" x14ac:dyDescent="0.25">
      <c r="A115" s="2244"/>
      <c r="B115" s="53"/>
      <c r="C115" s="7" t="s">
        <v>95</v>
      </c>
      <c r="D115" s="25"/>
      <c r="E115" s="25"/>
      <c r="F115" s="25"/>
      <c r="G115" s="25"/>
      <c r="H115" s="25"/>
      <c r="I115" s="25"/>
      <c r="J115" s="25"/>
      <c r="K115" s="2"/>
      <c r="L115" s="2"/>
      <c r="M115" s="49"/>
      <c r="N115" s="63"/>
    </row>
    <row r="116" spans="1:29" x14ac:dyDescent="0.25">
      <c r="A116" s="2244"/>
      <c r="B116" s="53"/>
      <c r="C116" s="7"/>
      <c r="D116" s="25"/>
      <c r="E116" s="25"/>
      <c r="F116" s="25"/>
      <c r="G116" s="25"/>
      <c r="H116" s="25"/>
      <c r="I116" s="25"/>
      <c r="J116" s="25"/>
      <c r="K116" s="2"/>
      <c r="L116" s="2"/>
      <c r="M116" s="49"/>
      <c r="N116" s="63"/>
    </row>
    <row r="117" spans="1:29" ht="15" customHeight="1" x14ac:dyDescent="0.25">
      <c r="A117" s="2244"/>
      <c r="B117" s="53"/>
      <c r="C117" s="2266" t="s">
        <v>96</v>
      </c>
      <c r="D117" s="2266"/>
      <c r="E117" s="2266"/>
      <c r="F117" s="2266"/>
      <c r="G117" s="2266"/>
      <c r="H117" s="2266"/>
      <c r="I117" s="2266"/>
      <c r="J117" s="2266"/>
      <c r="K117" s="2266"/>
      <c r="L117" s="2266"/>
      <c r="M117" s="2266"/>
      <c r="N117" s="2267"/>
    </row>
    <row r="118" spans="1:29" x14ac:dyDescent="0.25">
      <c r="A118" s="2244"/>
      <c r="B118" s="53"/>
      <c r="C118" s="112" t="s">
        <v>8</v>
      </c>
      <c r="D118" s="25"/>
      <c r="E118" s="25"/>
      <c r="F118" s="25"/>
      <c r="G118" s="25"/>
      <c r="H118" s="25"/>
      <c r="I118" s="25"/>
      <c r="J118" s="25"/>
      <c r="K118" s="49"/>
      <c r="L118" s="49"/>
      <c r="M118" s="49"/>
      <c r="N118" s="63"/>
    </row>
    <row r="119" spans="1:29" ht="15.75" thickBot="1" x14ac:dyDescent="0.3">
      <c r="A119" s="2244"/>
      <c r="B119" s="86"/>
      <c r="C119" s="2225" t="s">
        <v>97</v>
      </c>
      <c r="D119" s="2225"/>
      <c r="E119" s="2225"/>
      <c r="F119" s="2225"/>
      <c r="G119" s="2225"/>
      <c r="H119" s="2225"/>
      <c r="I119" s="2225"/>
      <c r="J119" s="2225"/>
      <c r="K119" s="2225"/>
      <c r="L119" s="2225"/>
      <c r="M119" s="2225"/>
      <c r="N119" s="2226"/>
    </row>
    <row r="120" spans="1:29" x14ac:dyDescent="0.25">
      <c r="A120" s="2244"/>
      <c r="B120" s="86"/>
      <c r="C120" s="2225"/>
      <c r="D120" s="2225"/>
      <c r="E120" s="2225"/>
      <c r="F120" s="2225"/>
      <c r="G120" s="2225"/>
      <c r="H120" s="2225"/>
      <c r="I120" s="2225"/>
      <c r="J120" s="2225"/>
      <c r="K120" s="2225"/>
      <c r="L120" s="2225"/>
      <c r="M120" s="2225"/>
      <c r="N120" s="2226"/>
      <c r="P120" s="2376" t="s">
        <v>236</v>
      </c>
      <c r="Q120" s="2377"/>
      <c r="R120" s="2377"/>
      <c r="S120" s="2377"/>
      <c r="T120" s="2377"/>
      <c r="U120" s="2377"/>
      <c r="V120" s="2377"/>
      <c r="W120" s="2377"/>
      <c r="X120" s="2377"/>
      <c r="Y120" s="2377"/>
      <c r="Z120" s="2377"/>
      <c r="AA120" s="2377"/>
      <c r="AB120" s="2377"/>
      <c r="AC120" s="2378"/>
    </row>
    <row r="121" spans="1:29" x14ac:dyDescent="0.25">
      <c r="A121" s="2244"/>
      <c r="B121" s="55"/>
      <c r="C121" s="112" t="s">
        <v>5</v>
      </c>
      <c r="D121" s="19"/>
      <c r="E121" s="19"/>
      <c r="F121" s="19"/>
      <c r="G121" s="19"/>
      <c r="H121" s="19"/>
      <c r="I121" s="19"/>
      <c r="J121" s="19"/>
      <c r="K121" s="49"/>
      <c r="L121" s="49"/>
      <c r="M121" s="49"/>
      <c r="N121" s="63"/>
      <c r="P121" s="2379"/>
      <c r="Q121" s="2380"/>
      <c r="R121" s="2380"/>
      <c r="S121" s="2380"/>
      <c r="T121" s="2380"/>
      <c r="U121" s="2380"/>
      <c r="V121" s="2380"/>
      <c r="W121" s="2380"/>
      <c r="X121" s="2380"/>
      <c r="Y121" s="2380"/>
      <c r="Z121" s="2380"/>
      <c r="AA121" s="2380"/>
      <c r="AB121" s="2380"/>
      <c r="AC121" s="2381"/>
    </row>
    <row r="122" spans="1:29" ht="15" customHeight="1" thickBot="1" x14ac:dyDescent="0.3">
      <c r="A122" s="2244"/>
      <c r="B122" s="55"/>
      <c r="C122" s="7" t="s">
        <v>104</v>
      </c>
      <c r="D122" s="19"/>
      <c r="E122" s="19"/>
      <c r="F122" s="19"/>
      <c r="G122" s="19"/>
      <c r="H122" s="19"/>
      <c r="I122" s="19"/>
      <c r="J122" s="19"/>
      <c r="K122" s="49"/>
      <c r="L122" s="49"/>
      <c r="M122" s="49"/>
      <c r="N122" s="63"/>
      <c r="P122" s="2382"/>
      <c r="Q122" s="2383"/>
      <c r="R122" s="2383"/>
      <c r="S122" s="2383"/>
      <c r="T122" s="2383"/>
      <c r="U122" s="2383"/>
      <c r="V122" s="2383"/>
      <c r="W122" s="2383"/>
      <c r="X122" s="2383"/>
      <c r="Y122" s="2383"/>
      <c r="Z122" s="2383"/>
      <c r="AA122" s="2383"/>
      <c r="AB122" s="2383"/>
      <c r="AC122" s="2384"/>
    </row>
    <row r="123" spans="1:29" x14ac:dyDescent="0.25">
      <c r="A123" s="2244"/>
      <c r="B123" s="53"/>
      <c r="C123" s="112" t="s">
        <v>98</v>
      </c>
      <c r="D123" s="25"/>
      <c r="E123" s="25"/>
      <c r="F123" s="25"/>
      <c r="G123" s="25"/>
      <c r="H123" s="25"/>
      <c r="I123" s="25"/>
      <c r="J123" s="25"/>
      <c r="K123" s="49"/>
      <c r="L123" s="49"/>
      <c r="M123" s="49"/>
      <c r="N123" s="63"/>
    </row>
    <row r="124" spans="1:29" ht="15" customHeight="1" x14ac:dyDescent="0.25">
      <c r="A124" s="2244"/>
      <c r="B124" s="53"/>
      <c r="C124" s="2225" t="s">
        <v>105</v>
      </c>
      <c r="D124" s="2225"/>
      <c r="E124" s="2225"/>
      <c r="F124" s="2225"/>
      <c r="G124" s="2225"/>
      <c r="H124" s="2225"/>
      <c r="I124" s="2225"/>
      <c r="J124" s="2225"/>
      <c r="K124" s="2225"/>
      <c r="L124" s="2225"/>
      <c r="M124" s="2225"/>
      <c r="N124" s="2226"/>
    </row>
    <row r="125" spans="1:29" x14ac:dyDescent="0.25">
      <c r="A125" s="2244"/>
      <c r="B125" s="53"/>
      <c r="C125" s="2225"/>
      <c r="D125" s="2225"/>
      <c r="E125" s="2225"/>
      <c r="F125" s="2225"/>
      <c r="G125" s="2225"/>
      <c r="H125" s="2225"/>
      <c r="I125" s="2225"/>
      <c r="J125" s="2225"/>
      <c r="K125" s="2225"/>
      <c r="L125" s="2225"/>
      <c r="M125" s="2225"/>
      <c r="N125" s="2226"/>
    </row>
    <row r="126" spans="1:29" x14ac:dyDescent="0.25">
      <c r="A126" s="2244"/>
      <c r="B126" s="53"/>
      <c r="C126" s="25" t="s">
        <v>106</v>
      </c>
      <c r="D126" s="19"/>
      <c r="E126" s="19"/>
      <c r="F126" s="19"/>
      <c r="G126" s="19"/>
      <c r="H126" s="19"/>
      <c r="I126" s="19"/>
      <c r="J126" s="19"/>
      <c r="K126" s="19"/>
      <c r="L126" s="19"/>
      <c r="M126" s="19"/>
      <c r="N126" s="20"/>
    </row>
    <row r="127" spans="1:29" x14ac:dyDescent="0.25">
      <c r="A127" s="2244"/>
      <c r="B127" s="53"/>
      <c r="C127" s="25"/>
      <c r="D127" s="127" t="s">
        <v>101</v>
      </c>
      <c r="E127" s="126" t="s">
        <v>63</v>
      </c>
      <c r="F127" s="113">
        <v>0.5</v>
      </c>
      <c r="G127" s="8"/>
      <c r="I127" s="114" t="s">
        <v>107</v>
      </c>
      <c r="J127" s="116">
        <f>(M127/L127)*F127</f>
        <v>0.2</v>
      </c>
      <c r="L127" s="115">
        <v>0.5</v>
      </c>
      <c r="M127" s="115">
        <v>0.2</v>
      </c>
      <c r="N127" s="63"/>
      <c r="P127" s="111"/>
    </row>
    <row r="128" spans="1:29" x14ac:dyDescent="0.25">
      <c r="A128" s="2244"/>
      <c r="B128" s="53"/>
      <c r="C128" s="25"/>
      <c r="D128" s="25"/>
      <c r="E128" s="211" t="s">
        <v>175</v>
      </c>
      <c r="G128" s="25"/>
      <c r="H128" s="25"/>
      <c r="I128" s="25"/>
      <c r="J128" s="25"/>
      <c r="K128" s="25"/>
      <c r="L128" s="25"/>
      <c r="M128" s="25"/>
      <c r="N128" s="26"/>
    </row>
    <row r="129" spans="1:29" ht="15.75" thickBot="1" x14ac:dyDescent="0.3">
      <c r="A129" s="2244"/>
      <c r="B129" s="54"/>
      <c r="C129" s="25"/>
      <c r="D129" s="16"/>
      <c r="E129" s="16"/>
      <c r="F129" s="16"/>
      <c r="G129" s="16"/>
      <c r="H129" s="16"/>
      <c r="I129" s="16"/>
      <c r="J129" s="16"/>
      <c r="K129" s="16"/>
      <c r="L129" s="16"/>
      <c r="M129" s="16"/>
      <c r="N129" s="210"/>
    </row>
    <row r="130" spans="1:29" x14ac:dyDescent="0.25">
      <c r="A130" s="2244"/>
      <c r="B130" s="54"/>
      <c r="C130" s="25"/>
      <c r="D130" s="2268" t="s">
        <v>124</v>
      </c>
      <c r="E130" s="2269"/>
      <c r="F130" s="2269"/>
      <c r="G130" s="2269"/>
      <c r="H130" s="2269"/>
      <c r="I130" s="2269"/>
      <c r="J130" s="2269"/>
      <c r="K130" s="2269"/>
      <c r="L130" s="2270"/>
      <c r="M130" s="16"/>
      <c r="N130" s="63"/>
      <c r="Q130" s="611"/>
      <c r="R130" s="611"/>
      <c r="S130" s="611"/>
      <c r="T130" s="611"/>
      <c r="U130" s="611"/>
      <c r="V130" s="611"/>
      <c r="W130" s="611"/>
      <c r="X130" s="611"/>
      <c r="Y130" s="611"/>
      <c r="Z130" s="611"/>
      <c r="AA130" s="611"/>
      <c r="AB130" s="611"/>
      <c r="AC130" s="611"/>
    </row>
    <row r="131" spans="1:29" x14ac:dyDescent="0.25">
      <c r="A131" s="2244"/>
      <c r="B131" s="8"/>
      <c r="C131" s="118"/>
      <c r="D131" s="124" t="s">
        <v>116</v>
      </c>
      <c r="E131" s="2242" t="s">
        <v>113</v>
      </c>
      <c r="F131" s="2242" t="s">
        <v>115</v>
      </c>
      <c r="G131" s="2242" t="s">
        <v>114</v>
      </c>
      <c r="H131" s="49"/>
      <c r="I131" s="49"/>
      <c r="J131" s="131" t="s">
        <v>123</v>
      </c>
      <c r="K131" s="126" t="s">
        <v>63</v>
      </c>
      <c r="L131" s="128">
        <v>12</v>
      </c>
      <c r="M131" s="49"/>
      <c r="N131" s="63"/>
      <c r="Q131" s="611"/>
      <c r="R131" s="611"/>
      <c r="S131" s="611"/>
      <c r="T131" s="611"/>
      <c r="U131" s="611"/>
      <c r="V131" s="611"/>
      <c r="W131" s="611"/>
      <c r="X131" s="611"/>
      <c r="Y131" s="611"/>
      <c r="Z131" s="611"/>
      <c r="AA131" s="611"/>
      <c r="AB131" s="611"/>
      <c r="AC131" s="611"/>
    </row>
    <row r="132" spans="1:29" ht="15" customHeight="1" x14ac:dyDescent="0.25">
      <c r="A132" s="2244"/>
      <c r="B132" s="8"/>
      <c r="C132" s="118"/>
      <c r="D132" s="125" t="s">
        <v>76</v>
      </c>
      <c r="E132" s="2242"/>
      <c r="F132" s="2242"/>
      <c r="G132" s="2242"/>
      <c r="H132" s="49"/>
      <c r="I132" s="49"/>
      <c r="J132" s="122" t="s">
        <v>109</v>
      </c>
      <c r="K132" s="66">
        <f>SUM(K134:K136)</f>
        <v>5.7000000000000002E-2</v>
      </c>
      <c r="L132" s="129">
        <f>K132*L131</f>
        <v>0.68400000000000005</v>
      </c>
      <c r="M132" s="49"/>
      <c r="N132" s="63"/>
      <c r="Q132" s="611"/>
      <c r="R132" s="611"/>
      <c r="S132" s="611"/>
      <c r="T132" s="611"/>
      <c r="U132" s="611"/>
      <c r="V132" s="611"/>
      <c r="W132" s="611"/>
      <c r="X132" s="611"/>
      <c r="Y132" s="611"/>
      <c r="Z132" s="611"/>
      <c r="AA132" s="611"/>
      <c r="AB132" s="611"/>
      <c r="AC132" s="611"/>
    </row>
    <row r="133" spans="1:29" x14ac:dyDescent="0.25">
      <c r="A133" s="2244"/>
      <c r="B133" s="8"/>
      <c r="C133" s="118"/>
      <c r="D133" s="2243">
        <v>2.5</v>
      </c>
      <c r="E133" s="119">
        <f>(E135/D135)*D133</f>
        <v>50</v>
      </c>
      <c r="F133" s="119">
        <f>(F135/D135)*D133</f>
        <v>80</v>
      </c>
      <c r="G133" s="119">
        <f>(G135/D135)*D133</f>
        <v>125</v>
      </c>
      <c r="H133" s="49"/>
      <c r="I133" s="49"/>
      <c r="J133" s="122" t="s">
        <v>108</v>
      </c>
      <c r="K133" s="66">
        <f>K132-K136</f>
        <v>0.05</v>
      </c>
      <c r="L133" s="129">
        <f>K133*L131</f>
        <v>0.60000000000000009</v>
      </c>
      <c r="M133" s="49"/>
      <c r="N133" s="63"/>
    </row>
    <row r="134" spans="1:29" x14ac:dyDescent="0.25">
      <c r="A134" s="2244"/>
      <c r="B134" s="8"/>
      <c r="C134" s="118"/>
      <c r="D134" s="2243"/>
      <c r="E134" s="121">
        <f>E136*E133</f>
        <v>2.5</v>
      </c>
      <c r="F134" s="121">
        <f>F136*F133</f>
        <v>2.4</v>
      </c>
      <c r="G134" s="121">
        <f>G136*G133</f>
        <v>2.5</v>
      </c>
      <c r="H134" s="49"/>
      <c r="I134" s="49"/>
      <c r="J134" s="122" t="s">
        <v>110</v>
      </c>
      <c r="K134" s="117">
        <v>0.03</v>
      </c>
      <c r="L134" s="130">
        <f>K134*L131</f>
        <v>0.36</v>
      </c>
      <c r="M134" s="49"/>
      <c r="N134" s="63"/>
    </row>
    <row r="135" spans="1:29" x14ac:dyDescent="0.25">
      <c r="A135" s="2244"/>
      <c r="B135" s="8"/>
      <c r="C135" s="118"/>
      <c r="D135" s="123">
        <v>1</v>
      </c>
      <c r="E135" s="120">
        <v>20</v>
      </c>
      <c r="F135" s="120">
        <v>32</v>
      </c>
      <c r="G135" s="120">
        <v>50</v>
      </c>
      <c r="H135" s="49"/>
      <c r="I135" s="49"/>
      <c r="J135" s="122" t="s">
        <v>111</v>
      </c>
      <c r="K135" s="117">
        <v>0.02</v>
      </c>
      <c r="L135" s="130">
        <f>K135*L131</f>
        <v>0.24</v>
      </c>
      <c r="M135" s="49"/>
      <c r="N135" s="63"/>
    </row>
    <row r="136" spans="1:29" ht="15.75" thickBot="1" x14ac:dyDescent="0.3">
      <c r="A136" s="2244"/>
      <c r="B136" s="8"/>
      <c r="C136" s="118"/>
      <c r="D136" s="62"/>
      <c r="E136" s="209">
        <f>K133</f>
        <v>0.05</v>
      </c>
      <c r="F136" s="209">
        <f>K134</f>
        <v>0.03</v>
      </c>
      <c r="G136" s="209">
        <f>K135</f>
        <v>0.02</v>
      </c>
      <c r="H136" s="49"/>
      <c r="I136" s="49"/>
      <c r="J136" s="122" t="s">
        <v>112</v>
      </c>
      <c r="K136" s="117">
        <v>7.0000000000000001E-3</v>
      </c>
      <c r="L136" s="130">
        <f>K136*L131</f>
        <v>8.4000000000000005E-2</v>
      </c>
      <c r="M136" s="49"/>
      <c r="N136" s="63"/>
    </row>
    <row r="137" spans="1:29" x14ac:dyDescent="0.25">
      <c r="A137" s="2244"/>
      <c r="B137" s="8"/>
      <c r="C137" s="118"/>
      <c r="D137" s="2271" t="s">
        <v>173</v>
      </c>
      <c r="E137" s="2272"/>
      <c r="F137" s="2272"/>
      <c r="G137" s="2272"/>
      <c r="H137" s="2272"/>
      <c r="I137" s="2272"/>
      <c r="J137" s="2272"/>
      <c r="K137" s="2272"/>
      <c r="L137" s="2273"/>
      <c r="M137" s="49"/>
      <c r="N137" s="63"/>
    </row>
    <row r="138" spans="1:29" ht="15.75" thickBot="1" x14ac:dyDescent="0.3">
      <c r="A138" s="2244"/>
      <c r="B138" s="8"/>
      <c r="C138" s="118"/>
      <c r="D138" s="2274" t="s">
        <v>174</v>
      </c>
      <c r="E138" s="2275"/>
      <c r="F138" s="2275"/>
      <c r="G138" s="2275"/>
      <c r="H138" s="2275"/>
      <c r="I138" s="2275"/>
      <c r="J138" s="2275"/>
      <c r="K138" s="2275"/>
      <c r="L138" s="2276"/>
      <c r="M138" s="49"/>
      <c r="N138" s="63"/>
    </row>
    <row r="139" spans="1:29" ht="15.75" thickBot="1" x14ac:dyDescent="0.3">
      <c r="A139" s="2244"/>
      <c r="B139" s="219"/>
      <c r="C139" s="220"/>
      <c r="D139" s="2"/>
      <c r="E139" s="2"/>
      <c r="F139" s="2"/>
      <c r="G139" s="2"/>
      <c r="H139" s="2"/>
      <c r="I139" s="2"/>
      <c r="J139" s="2"/>
      <c r="K139" s="2"/>
      <c r="L139" s="49"/>
      <c r="M139" s="49"/>
      <c r="N139" s="63"/>
    </row>
    <row r="140" spans="1:29" s="611" customFormat="1" x14ac:dyDescent="0.25">
      <c r="A140" s="2244"/>
      <c r="B140" s="634"/>
      <c r="C140" s="635"/>
      <c r="D140" s="635" t="s">
        <v>490</v>
      </c>
      <c r="E140" s="636"/>
      <c r="F140" s="636"/>
      <c r="G140" s="636"/>
      <c r="H140" s="636"/>
      <c r="I140" s="636"/>
      <c r="J140" s="636"/>
      <c r="K140" s="636"/>
      <c r="L140" s="636"/>
      <c r="M140" s="636"/>
      <c r="N140" s="637"/>
      <c r="O140" s="282"/>
    </row>
    <row r="141" spans="1:29" s="611" customFormat="1" x14ac:dyDescent="0.25">
      <c r="A141" s="2244"/>
      <c r="B141" s="219"/>
      <c r="C141" s="548" t="s">
        <v>489</v>
      </c>
      <c r="D141" s="548" t="s">
        <v>491</v>
      </c>
      <c r="E141" s="613"/>
      <c r="F141" s="613"/>
      <c r="G141" s="613"/>
      <c r="H141" s="613"/>
      <c r="I141" s="613"/>
      <c r="J141" s="613"/>
      <c r="K141" s="613"/>
      <c r="L141" s="612"/>
      <c r="M141" s="612"/>
      <c r="N141" s="63"/>
      <c r="O141" s="282"/>
    </row>
    <row r="142" spans="1:29" s="611" customFormat="1" ht="15.75" thickBot="1" x14ac:dyDescent="0.3">
      <c r="A142" s="2244"/>
      <c r="B142" s="56"/>
      <c r="C142" s="633"/>
      <c r="D142" s="633" t="s">
        <v>492</v>
      </c>
      <c r="E142" s="18"/>
      <c r="F142" s="18"/>
      <c r="G142" s="18"/>
      <c r="H142" s="18"/>
      <c r="I142" s="18"/>
      <c r="J142" s="18"/>
      <c r="K142" s="87"/>
      <c r="L142" s="87"/>
      <c r="M142" s="87"/>
      <c r="N142" s="88"/>
      <c r="O142" s="282"/>
    </row>
    <row r="145" spans="1:18" ht="15.75" thickBot="1" x14ac:dyDescent="0.3">
      <c r="A145" s="23" t="s">
        <v>16</v>
      </c>
      <c r="B145" s="2219" t="s">
        <v>223</v>
      </c>
      <c r="C145" s="2219"/>
      <c r="D145" s="2219"/>
      <c r="E145" s="2219"/>
      <c r="F145" s="2219"/>
      <c r="G145" s="2219"/>
      <c r="H145" s="2219"/>
      <c r="I145" s="2219"/>
      <c r="J145" s="2219"/>
      <c r="K145" s="2219"/>
      <c r="L145" s="2219"/>
      <c r="M145" s="2219"/>
      <c r="N145" s="2219"/>
    </row>
    <row r="146" spans="1:18" ht="23.25" customHeight="1" x14ac:dyDescent="0.25">
      <c r="A146" s="2320" t="s">
        <v>223</v>
      </c>
      <c r="B146" s="2292" t="s">
        <v>223</v>
      </c>
      <c r="C146" s="2293"/>
      <c r="D146" s="2293"/>
      <c r="E146" s="2293"/>
      <c r="F146" s="2293"/>
      <c r="G146" s="2293"/>
      <c r="H146" s="2293"/>
      <c r="I146" s="2293"/>
      <c r="J146" s="2293"/>
      <c r="K146" s="2293"/>
      <c r="L146" s="2293"/>
      <c r="M146" s="2293"/>
      <c r="N146" s="2294"/>
    </row>
    <row r="147" spans="1:18" ht="23.25" customHeight="1" x14ac:dyDescent="0.25">
      <c r="A147" s="2320"/>
      <c r="B147" s="275"/>
      <c r="C147" s="276"/>
      <c r="D147" s="272"/>
      <c r="E147" s="273"/>
      <c r="F147" s="116"/>
      <c r="G147" s="277"/>
      <c r="H147" s="277"/>
      <c r="I147" s="277"/>
      <c r="J147" s="277"/>
      <c r="K147" s="277"/>
      <c r="L147" s="277"/>
      <c r="M147" s="277"/>
      <c r="N147" s="274"/>
    </row>
    <row r="148" spans="1:18" ht="15.75" x14ac:dyDescent="0.25">
      <c r="A148" s="2320"/>
      <c r="B148" s="181"/>
      <c r="C148" s="162"/>
      <c r="D148" s="162"/>
      <c r="E148" s="162"/>
      <c r="F148" s="162"/>
      <c r="G148" s="162"/>
      <c r="H148" s="162"/>
      <c r="I148" s="2295" t="s">
        <v>165</v>
      </c>
      <c r="J148" s="2295"/>
      <c r="K148" s="2295"/>
      <c r="L148" s="2297" t="s">
        <v>63</v>
      </c>
      <c r="M148" s="2299">
        <v>2</v>
      </c>
      <c r="N148" s="2301" t="s">
        <v>179</v>
      </c>
    </row>
    <row r="149" spans="1:18" ht="15.75" x14ac:dyDescent="0.25">
      <c r="A149" s="2320"/>
      <c r="B149" s="183"/>
      <c r="C149" s="162" t="s">
        <v>27</v>
      </c>
      <c r="D149" s="162" t="s">
        <v>161</v>
      </c>
      <c r="E149" s="163"/>
      <c r="F149" s="169"/>
      <c r="G149" s="164"/>
      <c r="H149" s="169"/>
      <c r="I149" s="2296"/>
      <c r="J149" s="2296"/>
      <c r="K149" s="2296"/>
      <c r="L149" s="2298"/>
      <c r="M149" s="2300"/>
      <c r="N149" s="2302"/>
    </row>
    <row r="150" spans="1:18" ht="15.75" x14ac:dyDescent="0.25">
      <c r="A150" s="2320"/>
      <c r="B150" s="184"/>
      <c r="C150" s="174"/>
      <c r="D150" s="174"/>
      <c r="E150" s="175"/>
      <c r="F150" s="175"/>
      <c r="G150" s="176"/>
      <c r="H150" s="165"/>
      <c r="I150" s="177"/>
      <c r="J150" s="165"/>
      <c r="K150" s="166"/>
      <c r="L150" s="166"/>
      <c r="M150" s="166"/>
      <c r="N150" s="185"/>
    </row>
    <row r="151" spans="1:18" ht="15.75" customHeight="1" x14ac:dyDescent="0.25">
      <c r="A151" s="2320"/>
      <c r="B151" s="86"/>
      <c r="C151" s="47"/>
      <c r="D151" s="47"/>
      <c r="E151" s="226" t="s">
        <v>191</v>
      </c>
      <c r="F151" s="2340">
        <f>SUM(F154:F155)</f>
        <v>2</v>
      </c>
      <c r="G151" s="2341"/>
      <c r="H151" s="49"/>
      <c r="I151" s="47"/>
      <c r="J151" s="47"/>
      <c r="K151" s="226" t="s">
        <v>192</v>
      </c>
      <c r="L151" s="2340">
        <f>SUM(L154:L155)</f>
        <v>2</v>
      </c>
      <c r="M151" s="2341"/>
      <c r="N151" s="182"/>
    </row>
    <row r="152" spans="1:18" ht="15.75" x14ac:dyDescent="0.25">
      <c r="A152" s="2320"/>
      <c r="B152" s="86"/>
      <c r="C152" s="178" t="s">
        <v>157</v>
      </c>
      <c r="D152" s="178"/>
      <c r="E152" s="178"/>
      <c r="F152" s="654"/>
      <c r="G152" s="660"/>
      <c r="H152" s="49"/>
      <c r="I152" s="178"/>
      <c r="J152" s="178"/>
      <c r="K152" s="653" t="s">
        <v>158</v>
      </c>
      <c r="L152" s="654"/>
      <c r="M152" s="655"/>
      <c r="N152" s="182"/>
    </row>
    <row r="153" spans="1:18" ht="15.75" x14ac:dyDescent="0.25">
      <c r="A153" s="2320"/>
      <c r="B153" s="86"/>
      <c r="C153" s="618" t="s">
        <v>19</v>
      </c>
      <c r="D153" s="178"/>
      <c r="E153" s="178"/>
      <c r="F153" s="654"/>
      <c r="G153" s="660"/>
      <c r="H153" s="49"/>
      <c r="I153" s="618" t="s">
        <v>19</v>
      </c>
      <c r="J153" s="170"/>
      <c r="K153" s="170"/>
      <c r="L153" s="654"/>
      <c r="M153" s="655"/>
      <c r="N153" s="182"/>
      <c r="Q153" s="752"/>
      <c r="R153" s="752"/>
    </row>
    <row r="154" spans="1:18" ht="15.75" x14ac:dyDescent="0.25">
      <c r="A154" s="2320"/>
      <c r="B154" s="86"/>
      <c r="C154" s="189">
        <v>0.72799999999999998</v>
      </c>
      <c r="D154" s="170" t="s">
        <v>156</v>
      </c>
      <c r="E154" s="170"/>
      <c r="F154" s="656">
        <f>IF(C154="","",(C154/C158)*M148)</f>
        <v>1.2682926829268293</v>
      </c>
      <c r="G154" s="657">
        <f>IF(ISBLANK(C154),0,F154/F151)</f>
        <v>0.63414634146341464</v>
      </c>
      <c r="H154" s="49"/>
      <c r="I154" s="189">
        <v>0.70399999999999996</v>
      </c>
      <c r="J154" s="170" t="s">
        <v>156</v>
      </c>
      <c r="K154" s="170"/>
      <c r="L154" s="656">
        <f>IF(I154="","",(I154/I158)*M148)</f>
        <v>1.1891891891891893</v>
      </c>
      <c r="M154" s="657">
        <f>IF(ISBLANK(I154),0,L154/L151)</f>
        <v>0.59459459459459463</v>
      </c>
      <c r="N154" s="186"/>
      <c r="Q154" s="752"/>
      <c r="R154" s="752"/>
    </row>
    <row r="155" spans="1:18" ht="15.75" x14ac:dyDescent="0.25">
      <c r="A155" s="2320"/>
      <c r="B155" s="86"/>
      <c r="C155" s="189">
        <v>0.42</v>
      </c>
      <c r="D155" s="170" t="s">
        <v>33</v>
      </c>
      <c r="E155" s="170"/>
      <c r="F155" s="656">
        <f>IF(C155="","",(C155/C158)*M148)</f>
        <v>0.73170731707317072</v>
      </c>
      <c r="G155" s="657">
        <f>IF(ISBLANK(C155),0,F155/F151)</f>
        <v>0.36585365853658536</v>
      </c>
      <c r="H155" s="49"/>
      <c r="I155" s="189">
        <v>0.48</v>
      </c>
      <c r="J155" s="170" t="s">
        <v>33</v>
      </c>
      <c r="K155" s="162"/>
      <c r="L155" s="656">
        <f>IF(I155="","",(I155/I158)*M148)</f>
        <v>0.81081081081081086</v>
      </c>
      <c r="M155" s="657">
        <f>IF(ISBLANK(I155),0,L155/L151)</f>
        <v>0.40540540540540543</v>
      </c>
      <c r="N155" s="186"/>
      <c r="Q155" s="752"/>
      <c r="R155" s="752"/>
    </row>
    <row r="156" spans="1:18" ht="15.75" x14ac:dyDescent="0.25">
      <c r="A156" s="2320"/>
      <c r="B156" s="86"/>
      <c r="C156" s="189"/>
      <c r="D156" s="170" t="s">
        <v>172</v>
      </c>
      <c r="E156" s="170"/>
      <c r="F156" s="658" t="str">
        <f>IF(C156="","",(C156/C158)*M148)</f>
        <v/>
      </c>
      <c r="G156" s="659">
        <f>IF(ISBLANK(C156),0,F156/F151)</f>
        <v>0</v>
      </c>
      <c r="H156" s="49"/>
      <c r="I156" s="189"/>
      <c r="J156" s="170" t="s">
        <v>172</v>
      </c>
      <c r="K156" s="162"/>
      <c r="L156" s="658" t="str">
        <f>IF(I156="","",(I156/I158)*M148)</f>
        <v/>
      </c>
      <c r="M156" s="659">
        <f>IF(ISBLANK(I156),0,L156/L151)</f>
        <v>0</v>
      </c>
      <c r="N156" s="186"/>
    </row>
    <row r="157" spans="1:18" ht="15.75" x14ac:dyDescent="0.25">
      <c r="A157" s="2320"/>
      <c r="B157" s="188"/>
      <c r="C157" s="170"/>
      <c r="D157" s="170"/>
      <c r="E157" s="171"/>
      <c r="F157" s="172"/>
      <c r="G157" s="168"/>
      <c r="H157" s="179"/>
      <c r="I157" s="218"/>
      <c r="J157" s="218"/>
      <c r="K157" s="218"/>
      <c r="L157" s="218"/>
      <c r="M157" s="218"/>
      <c r="N157" s="186"/>
    </row>
    <row r="158" spans="1:18" ht="15.75" x14ac:dyDescent="0.25">
      <c r="A158" s="2320"/>
      <c r="B158" s="188"/>
      <c r="C158" s="286">
        <f>SUM(C154:C156)</f>
        <v>1.1479999999999999</v>
      </c>
      <c r="D158" s="661" t="s">
        <v>193</v>
      </c>
      <c r="E158" s="651"/>
      <c r="F158" s="628"/>
      <c r="G158" s="168"/>
      <c r="H158" s="179"/>
      <c r="I158" s="286">
        <f>SUM(I154:I156)</f>
        <v>1.1839999999999999</v>
      </c>
      <c r="J158" s="661" t="s">
        <v>194</v>
      </c>
      <c r="K158" s="652"/>
      <c r="L158" s="652"/>
      <c r="M158" s="218"/>
      <c r="N158" s="186"/>
    </row>
    <row r="159" spans="1:18" ht="15" customHeight="1" x14ac:dyDescent="0.25">
      <c r="A159" s="2320"/>
      <c r="B159" s="188"/>
      <c r="C159" s="224"/>
      <c r="D159" s="225"/>
      <c r="E159" s="171"/>
      <c r="F159" s="172"/>
      <c r="G159" s="168"/>
      <c r="H159" s="179"/>
      <c r="I159" s="224"/>
      <c r="J159" s="225"/>
      <c r="K159" s="218"/>
      <c r="L159" s="218"/>
      <c r="M159" s="218"/>
      <c r="N159" s="186"/>
    </row>
    <row r="160" spans="1:18" x14ac:dyDescent="0.25">
      <c r="A160" s="2320"/>
      <c r="B160" s="2321" t="s">
        <v>164</v>
      </c>
      <c r="C160" s="2322"/>
      <c r="D160" s="2322"/>
      <c r="E160" s="2322"/>
      <c r="F160" s="2322"/>
      <c r="G160" s="2322"/>
      <c r="H160" s="2322"/>
      <c r="I160" s="2322"/>
      <c r="J160" s="2322"/>
      <c r="K160" s="2322"/>
      <c r="L160" s="2322"/>
      <c r="M160" s="2322"/>
      <c r="N160" s="2323"/>
    </row>
    <row r="161" spans="1:29" x14ac:dyDescent="0.25">
      <c r="A161" s="2320"/>
      <c r="B161" s="2321"/>
      <c r="C161" s="2322"/>
      <c r="D161" s="2322"/>
      <c r="E161" s="2322"/>
      <c r="F161" s="2322"/>
      <c r="G161" s="2322"/>
      <c r="H161" s="2322"/>
      <c r="I161" s="2322"/>
      <c r="J161" s="2322"/>
      <c r="K161" s="2322"/>
      <c r="L161" s="2322"/>
      <c r="M161" s="2322"/>
      <c r="N161" s="2323"/>
    </row>
    <row r="162" spans="1:29" ht="15.75" thickBot="1" x14ac:dyDescent="0.3">
      <c r="A162" s="2320"/>
      <c r="B162" s="870" t="s">
        <v>19</v>
      </c>
      <c r="C162" s="871" t="s">
        <v>712</v>
      </c>
      <c r="D162" s="192"/>
      <c r="E162" s="192"/>
      <c r="F162" s="192"/>
      <c r="G162" s="192"/>
      <c r="H162" s="192"/>
      <c r="I162" s="192"/>
      <c r="J162" s="192"/>
      <c r="K162" s="192"/>
      <c r="L162" s="192"/>
      <c r="M162" s="192"/>
      <c r="N162" s="193"/>
    </row>
    <row r="163" spans="1:29" ht="15.75" customHeight="1" x14ac:dyDescent="0.25">
      <c r="A163" s="2320"/>
      <c r="B163" s="2324" t="s">
        <v>523</v>
      </c>
      <c r="C163" s="2325"/>
      <c r="D163" s="2325"/>
      <c r="E163" s="2325"/>
      <c r="F163" s="2325"/>
      <c r="G163" s="2325"/>
      <c r="H163" s="2325"/>
      <c r="I163" s="2325"/>
      <c r="J163" s="2325"/>
      <c r="K163" s="2325"/>
      <c r="L163" s="2325"/>
      <c r="M163" s="2325"/>
      <c r="N163" s="2326"/>
    </row>
    <row r="164" spans="1:29" ht="23.25" customHeight="1" x14ac:dyDescent="0.25">
      <c r="A164" s="2320"/>
      <c r="B164" s="2327" t="s">
        <v>231</v>
      </c>
      <c r="C164" s="2328"/>
      <c r="D164" s="898" t="s">
        <v>232</v>
      </c>
      <c r="E164" s="899" t="s">
        <v>121</v>
      </c>
      <c r="F164" s="900">
        <v>0.05</v>
      </c>
      <c r="G164" s="2329" t="s">
        <v>228</v>
      </c>
      <c r="H164" s="2329"/>
      <c r="I164" s="893">
        <v>2.4E-2</v>
      </c>
      <c r="J164" s="2332" t="s">
        <v>230</v>
      </c>
      <c r="K164" s="894">
        <v>25</v>
      </c>
      <c r="L164" s="2335" t="s">
        <v>229</v>
      </c>
      <c r="M164" s="2335"/>
      <c r="N164" s="896">
        <f>I164*K164</f>
        <v>0.6</v>
      </c>
    </row>
    <row r="165" spans="1:29" ht="11.25" customHeight="1" x14ac:dyDescent="0.25">
      <c r="A165" s="2320"/>
      <c r="B165" s="901"/>
      <c r="C165" s="648"/>
      <c r="D165" s="272"/>
      <c r="E165" s="273"/>
      <c r="F165" s="116"/>
      <c r="G165" s="2330"/>
      <c r="H165" s="2330"/>
      <c r="I165" s="649"/>
      <c r="J165" s="2333"/>
      <c r="K165" s="650"/>
      <c r="L165" s="2336"/>
      <c r="M165" s="2336"/>
      <c r="N165" s="274"/>
    </row>
    <row r="166" spans="1:29" ht="23.25" customHeight="1" x14ac:dyDescent="0.25">
      <c r="A166" s="2320"/>
      <c r="B166" s="2338" t="s">
        <v>130</v>
      </c>
      <c r="C166" s="2339"/>
      <c r="D166" s="902" t="s">
        <v>233</v>
      </c>
      <c r="E166" s="903" t="s">
        <v>122</v>
      </c>
      <c r="F166" s="904">
        <v>0.03</v>
      </c>
      <c r="G166" s="2331"/>
      <c r="H166" s="2331"/>
      <c r="I166" s="892">
        <v>1.4999999999999999E-2</v>
      </c>
      <c r="J166" s="2334"/>
      <c r="K166" s="895">
        <v>50</v>
      </c>
      <c r="L166" s="2337"/>
      <c r="M166" s="2337"/>
      <c r="N166" s="897">
        <f>I166*K166</f>
        <v>0.75</v>
      </c>
    </row>
    <row r="167" spans="1:29" ht="15" customHeight="1" thickBot="1" x14ac:dyDescent="0.3">
      <c r="A167" s="2320"/>
      <c r="B167" s="639"/>
      <c r="C167" s="640"/>
      <c r="D167" s="640"/>
      <c r="E167" s="641"/>
      <c r="F167" s="642"/>
      <c r="G167" s="641"/>
      <c r="H167" s="643" t="s">
        <v>235</v>
      </c>
      <c r="I167" s="644"/>
      <c r="J167" s="640"/>
      <c r="K167" s="645" t="s">
        <v>234</v>
      </c>
      <c r="L167" s="646"/>
      <c r="M167" s="646"/>
      <c r="N167" s="647"/>
      <c r="Q167" s="49"/>
      <c r="R167" s="49"/>
      <c r="S167" s="49"/>
      <c r="T167" s="49"/>
      <c r="U167" s="49"/>
      <c r="V167" s="49"/>
      <c r="W167" s="49"/>
      <c r="X167" s="63"/>
    </row>
    <row r="169" spans="1:29" ht="15.75" thickBot="1" x14ac:dyDescent="0.3">
      <c r="A169" s="23" t="s">
        <v>16</v>
      </c>
      <c r="B169" s="2219" t="s">
        <v>222</v>
      </c>
      <c r="C169" s="2219"/>
      <c r="D169" s="2219"/>
      <c r="E169" s="2219"/>
      <c r="F169" s="2219"/>
      <c r="G169" s="2219"/>
      <c r="H169" s="2219"/>
      <c r="I169" s="2219"/>
      <c r="J169" s="2219"/>
      <c r="K169" s="2219"/>
      <c r="L169" s="2219"/>
      <c r="M169" s="2219"/>
      <c r="N169" s="2219"/>
    </row>
    <row r="170" spans="1:29" ht="23.25" customHeight="1" x14ac:dyDescent="0.25">
      <c r="A170" s="2320" t="s">
        <v>222</v>
      </c>
      <c r="B170" s="2292" t="s">
        <v>222</v>
      </c>
      <c r="C170" s="2293"/>
      <c r="D170" s="2293"/>
      <c r="E170" s="2293"/>
      <c r="F170" s="2293"/>
      <c r="G170" s="2293"/>
      <c r="H170" s="2293"/>
      <c r="I170" s="2293"/>
      <c r="J170" s="2293"/>
      <c r="K170" s="2293"/>
      <c r="L170" s="2293"/>
      <c r="M170" s="2293"/>
      <c r="N170" s="2294"/>
    </row>
    <row r="171" spans="1:29" x14ac:dyDescent="0.25">
      <c r="A171" s="2320"/>
      <c r="B171" s="248"/>
      <c r="C171" s="190"/>
      <c r="D171" s="190"/>
      <c r="E171" s="190"/>
      <c r="F171" s="190"/>
      <c r="G171" s="190"/>
      <c r="H171" s="190"/>
      <c r="I171" s="190"/>
      <c r="J171" s="190"/>
      <c r="K171" s="190"/>
      <c r="L171" s="190"/>
      <c r="M171" s="190"/>
      <c r="N171" s="191"/>
    </row>
    <row r="172" spans="1:29" ht="15" customHeight="1" x14ac:dyDescent="0.25">
      <c r="A172" s="2320"/>
      <c r="B172" s="194"/>
      <c r="C172" s="195"/>
      <c r="D172" s="195"/>
      <c r="E172" s="204" t="s">
        <v>171</v>
      </c>
      <c r="F172" s="205" t="s">
        <v>170</v>
      </c>
      <c r="G172" s="2312" t="s">
        <v>168</v>
      </c>
      <c r="H172" s="2312"/>
      <c r="I172" s="2312" t="s">
        <v>169</v>
      </c>
      <c r="J172" s="2313"/>
      <c r="K172" s="195"/>
      <c r="L172" s="195"/>
      <c r="M172" s="195"/>
      <c r="N172" s="196"/>
    </row>
    <row r="173" spans="1:29" x14ac:dyDescent="0.25">
      <c r="A173" s="2320"/>
      <c r="B173" s="194"/>
      <c r="C173" s="195"/>
      <c r="D173" s="195"/>
      <c r="E173" s="206">
        <v>0.72799999999999998</v>
      </c>
      <c r="F173" s="203">
        <v>0.42</v>
      </c>
      <c r="G173" s="2314">
        <v>1.1240000000000001</v>
      </c>
      <c r="H173" s="2314"/>
      <c r="I173" s="2315">
        <v>16</v>
      </c>
      <c r="J173" s="2316"/>
      <c r="K173" s="195"/>
      <c r="L173" s="195"/>
      <c r="M173" s="195"/>
      <c r="N173" s="196"/>
    </row>
    <row r="174" spans="1:29" ht="15.75" thickBot="1" x14ac:dyDescent="0.3">
      <c r="A174" s="2320"/>
      <c r="B174" s="194"/>
      <c r="C174" s="195"/>
      <c r="D174" s="195"/>
      <c r="E174" s="207">
        <v>0.70399999999999996</v>
      </c>
      <c r="F174" s="208">
        <v>0.48</v>
      </c>
      <c r="G174" s="2317">
        <v>1.1399999999999999</v>
      </c>
      <c r="H174" s="2317"/>
      <c r="I174" s="2318">
        <v>18</v>
      </c>
      <c r="J174" s="2319"/>
      <c r="K174" s="195"/>
      <c r="L174" s="195"/>
      <c r="M174" s="195"/>
      <c r="N174" s="196"/>
    </row>
    <row r="175" spans="1:29" x14ac:dyDescent="0.25">
      <c r="A175" s="2320"/>
      <c r="B175" s="2309" t="s">
        <v>184</v>
      </c>
      <c r="C175" s="2310"/>
      <c r="D175" s="2310"/>
      <c r="E175" s="2310"/>
      <c r="F175" s="2310"/>
      <c r="G175" s="2310"/>
      <c r="H175" s="2310"/>
      <c r="I175" s="2310"/>
      <c r="J175" s="2310"/>
      <c r="K175" s="2310"/>
      <c r="L175" s="2310"/>
      <c r="M175" s="2310"/>
      <c r="N175" s="2311"/>
      <c r="P175" s="2376" t="s">
        <v>236</v>
      </c>
      <c r="Q175" s="2377"/>
      <c r="R175" s="2377"/>
      <c r="S175" s="2377"/>
      <c r="T175" s="2377"/>
      <c r="U175" s="2377"/>
      <c r="V175" s="2377"/>
      <c r="W175" s="2377"/>
      <c r="X175" s="2377"/>
      <c r="Y175" s="2377"/>
      <c r="Z175" s="2377"/>
      <c r="AA175" s="2377"/>
      <c r="AB175" s="2377"/>
      <c r="AC175" s="2378"/>
    </row>
    <row r="176" spans="1:29" x14ac:dyDescent="0.25">
      <c r="A176" s="2320"/>
      <c r="B176" s="2303" t="s">
        <v>182</v>
      </c>
      <c r="C176" s="2304"/>
      <c r="D176" s="2304"/>
      <c r="E176" s="2304"/>
      <c r="F176" s="2304"/>
      <c r="G176" s="2304"/>
      <c r="H176" s="2304"/>
      <c r="I176" s="2304"/>
      <c r="J176" s="2304"/>
      <c r="K176" s="2304"/>
      <c r="L176" s="2304"/>
      <c r="M176" s="2304"/>
      <c r="N176" s="2305"/>
      <c r="P176" s="2379"/>
      <c r="Q176" s="2380"/>
      <c r="R176" s="2380"/>
      <c r="S176" s="2380"/>
      <c r="T176" s="2380"/>
      <c r="U176" s="2380"/>
      <c r="V176" s="2380"/>
      <c r="W176" s="2380"/>
      <c r="X176" s="2380"/>
      <c r="Y176" s="2380"/>
      <c r="Z176" s="2380"/>
      <c r="AA176" s="2380"/>
      <c r="AB176" s="2380"/>
      <c r="AC176" s="2381"/>
    </row>
    <row r="177" spans="1:29" ht="16.5" thickBot="1" x14ac:dyDescent="0.3">
      <c r="A177" s="2320"/>
      <c r="B177" s="213" t="s">
        <v>180</v>
      </c>
      <c r="C177" s="215" t="s">
        <v>176</v>
      </c>
      <c r="D177" s="215" t="s">
        <v>181</v>
      </c>
      <c r="E177" s="216" t="s">
        <v>178</v>
      </c>
      <c r="F177" s="212" t="s">
        <v>176</v>
      </c>
      <c r="G177" s="215" t="s">
        <v>180</v>
      </c>
      <c r="H177" s="215" t="s">
        <v>177</v>
      </c>
      <c r="I177" s="216" t="s">
        <v>178</v>
      </c>
      <c r="J177" s="212" t="s">
        <v>177</v>
      </c>
      <c r="K177" s="215" t="s">
        <v>180</v>
      </c>
      <c r="L177" s="215" t="s">
        <v>176</v>
      </c>
      <c r="M177" s="217" t="s">
        <v>178</v>
      </c>
      <c r="N177" s="214"/>
      <c r="P177" s="2382"/>
      <c r="Q177" s="2383"/>
      <c r="R177" s="2383"/>
      <c r="S177" s="2383"/>
      <c r="T177" s="2383"/>
      <c r="U177" s="2383"/>
      <c r="V177" s="2383"/>
      <c r="W177" s="2383"/>
      <c r="X177" s="2383"/>
      <c r="Y177" s="2383"/>
      <c r="Z177" s="2383"/>
      <c r="AA177" s="2383"/>
      <c r="AB177" s="2383"/>
      <c r="AC177" s="2384"/>
    </row>
    <row r="178" spans="1:29" ht="15.75" x14ac:dyDescent="0.25">
      <c r="A178" s="2320"/>
      <c r="B178" s="264">
        <v>1</v>
      </c>
      <c r="C178" s="265">
        <f>B178*10</f>
        <v>10</v>
      </c>
      <c r="D178" s="265">
        <f>C178*10</f>
        <v>100</v>
      </c>
      <c r="E178" s="266">
        <f>D178*10</f>
        <v>1000</v>
      </c>
      <c r="F178" s="267">
        <v>10</v>
      </c>
      <c r="G178" s="265">
        <f>F178/10</f>
        <v>1</v>
      </c>
      <c r="H178" s="268">
        <f>F178*10</f>
        <v>100</v>
      </c>
      <c r="I178" s="269">
        <f>F178*100</f>
        <v>1000</v>
      </c>
      <c r="J178" s="267">
        <v>10</v>
      </c>
      <c r="K178" s="268">
        <f>L178/10</f>
        <v>0.1</v>
      </c>
      <c r="L178" s="268">
        <f>J178/10</f>
        <v>1</v>
      </c>
      <c r="M178" s="270">
        <f>J178*10</f>
        <v>100</v>
      </c>
      <c r="N178" s="271"/>
    </row>
    <row r="179" spans="1:29" x14ac:dyDescent="0.25">
      <c r="A179" s="2320"/>
      <c r="B179" s="2306" t="s">
        <v>183</v>
      </c>
      <c r="C179" s="2307"/>
      <c r="D179" s="2307"/>
      <c r="E179" s="2307"/>
      <c r="F179" s="2307"/>
      <c r="G179" s="2307"/>
      <c r="H179" s="2307"/>
      <c r="I179" s="2307"/>
      <c r="J179" s="2307"/>
      <c r="K179" s="2307"/>
      <c r="L179" s="2307"/>
      <c r="M179" s="2307"/>
      <c r="N179" s="2308"/>
    </row>
    <row r="180" spans="1:29" x14ac:dyDescent="0.25">
      <c r="A180" s="2320"/>
      <c r="B180" s="261"/>
      <c r="C180" s="262"/>
      <c r="D180" s="262"/>
      <c r="E180" s="262"/>
      <c r="F180" s="262"/>
      <c r="G180" s="262"/>
      <c r="H180" s="262"/>
      <c r="I180" s="262"/>
      <c r="J180" s="262"/>
      <c r="K180" s="262"/>
      <c r="L180" s="262"/>
      <c r="M180" s="262"/>
      <c r="N180" s="263"/>
    </row>
    <row r="181" spans="1:29" x14ac:dyDescent="0.25">
      <c r="A181" s="2320"/>
      <c r="B181" s="2364" t="s">
        <v>215</v>
      </c>
      <c r="C181" s="2365"/>
      <c r="D181" s="2365"/>
      <c r="E181" s="2365"/>
      <c r="F181" s="2365"/>
      <c r="G181" s="2365"/>
      <c r="H181" s="2365"/>
      <c r="I181" s="2370" t="s">
        <v>216</v>
      </c>
      <c r="J181" s="2365"/>
      <c r="K181" s="2365"/>
      <c r="L181" s="2365"/>
      <c r="M181" s="2365"/>
      <c r="N181" s="2371"/>
    </row>
    <row r="182" spans="1:29" ht="15" customHeight="1" x14ac:dyDescent="0.25">
      <c r="A182" s="2320"/>
      <c r="B182" s="2366" t="s">
        <v>220</v>
      </c>
      <c r="C182" s="2367"/>
      <c r="D182" s="2367"/>
      <c r="E182" s="2367"/>
      <c r="F182" s="2367"/>
      <c r="G182" s="2367"/>
      <c r="H182" s="2367"/>
      <c r="I182" s="2368" t="s">
        <v>217</v>
      </c>
      <c r="J182" s="2367"/>
      <c r="K182" s="2367"/>
      <c r="L182" s="2367"/>
      <c r="M182" s="2367"/>
      <c r="N182" s="2369"/>
    </row>
    <row r="183" spans="1:29" x14ac:dyDescent="0.25">
      <c r="A183" s="2320"/>
      <c r="B183" s="2366"/>
      <c r="C183" s="2367"/>
      <c r="D183" s="2367"/>
      <c r="E183" s="2367"/>
      <c r="F183" s="2367"/>
      <c r="G183" s="2367"/>
      <c r="H183" s="2367"/>
      <c r="I183" s="2368"/>
      <c r="J183" s="2367"/>
      <c r="K183" s="2367"/>
      <c r="L183" s="2367"/>
      <c r="M183" s="2367"/>
      <c r="N183" s="2369"/>
    </row>
    <row r="184" spans="1:29" x14ac:dyDescent="0.25">
      <c r="A184" s="2320"/>
      <c r="B184" s="2366"/>
      <c r="C184" s="2367"/>
      <c r="D184" s="2367"/>
      <c r="E184" s="2367"/>
      <c r="F184" s="2367"/>
      <c r="G184" s="2367"/>
      <c r="H184" s="2367"/>
      <c r="I184" s="2368"/>
      <c r="J184" s="2367"/>
      <c r="K184" s="2367"/>
      <c r="L184" s="2367"/>
      <c r="M184" s="2367"/>
      <c r="N184" s="2369"/>
    </row>
    <row r="185" spans="1:29" x14ac:dyDescent="0.25">
      <c r="A185" s="2320"/>
      <c r="B185" s="2372" t="s">
        <v>218</v>
      </c>
      <c r="C185" s="2373"/>
      <c r="D185" s="2373"/>
      <c r="E185" s="2373"/>
      <c r="F185" s="2373"/>
      <c r="G185" s="2373"/>
      <c r="H185" s="2373"/>
      <c r="I185" s="2374" t="s">
        <v>219</v>
      </c>
      <c r="J185" s="2373"/>
      <c r="K185" s="2373"/>
      <c r="L185" s="2373"/>
      <c r="M185" s="2373"/>
      <c r="N185" s="2375"/>
    </row>
    <row r="186" spans="1:29" x14ac:dyDescent="0.25">
      <c r="A186" s="2320"/>
      <c r="B186" s="194"/>
      <c r="C186" s="195"/>
      <c r="D186" s="195"/>
      <c r="E186" s="195"/>
      <c r="F186" s="195"/>
      <c r="G186" s="195"/>
      <c r="H186" s="195"/>
      <c r="I186" s="195"/>
      <c r="J186" s="195"/>
      <c r="K186" s="195"/>
      <c r="L186" s="195"/>
      <c r="M186" s="195"/>
      <c r="N186" s="196"/>
    </row>
    <row r="187" spans="1:29" x14ac:dyDescent="0.25">
      <c r="A187" s="2320"/>
      <c r="B187" s="105" t="s">
        <v>166</v>
      </c>
      <c r="C187" s="202" t="s">
        <v>167</v>
      </c>
      <c r="D187" s="195"/>
      <c r="E187" s="195"/>
      <c r="F187" s="195"/>
      <c r="G187" s="195"/>
      <c r="H187" s="195"/>
      <c r="I187" s="195"/>
      <c r="J187" s="195"/>
      <c r="K187" s="195"/>
      <c r="L187" s="195"/>
      <c r="M187" s="195"/>
      <c r="N187" s="196"/>
    </row>
    <row r="188" spans="1:29" ht="15.75" thickBot="1" x14ac:dyDescent="0.3">
      <c r="A188" s="2320"/>
      <c r="B188" s="197"/>
      <c r="C188" s="198"/>
      <c r="D188" s="198"/>
      <c r="E188" s="198"/>
      <c r="F188" s="198"/>
      <c r="G188" s="199"/>
      <c r="H188" s="200"/>
      <c r="I188" s="200"/>
      <c r="J188" s="200"/>
      <c r="K188" s="200"/>
      <c r="L188" s="200"/>
      <c r="M188" s="200"/>
      <c r="N188" s="201"/>
    </row>
    <row r="190" spans="1:29" ht="15.75" thickBot="1" x14ac:dyDescent="0.3">
      <c r="A190" s="23" t="s">
        <v>16</v>
      </c>
      <c r="B190" s="2219" t="s">
        <v>224</v>
      </c>
      <c r="C190" s="2219"/>
      <c r="D190" s="2219"/>
      <c r="E190" s="2219"/>
      <c r="F190" s="2219"/>
      <c r="G190" s="2219"/>
      <c r="H190" s="2219"/>
      <c r="I190" s="2219"/>
      <c r="J190" s="2219"/>
      <c r="K190" s="2219"/>
      <c r="L190" s="2219"/>
      <c r="M190" s="2219"/>
      <c r="N190" s="2219"/>
    </row>
    <row r="191" spans="1:29" ht="23.25" x14ac:dyDescent="0.25">
      <c r="A191" s="2291" t="s">
        <v>224</v>
      </c>
      <c r="B191" s="2292" t="s">
        <v>224</v>
      </c>
      <c r="C191" s="2293"/>
      <c r="D191" s="2293"/>
      <c r="E191" s="2293"/>
      <c r="F191" s="2293"/>
      <c r="G191" s="2293"/>
      <c r="H191" s="2293"/>
      <c r="I191" s="2293"/>
      <c r="J191" s="2293"/>
      <c r="K191" s="2293"/>
      <c r="L191" s="2293"/>
      <c r="M191" s="2293"/>
      <c r="N191" s="2294"/>
    </row>
    <row r="192" spans="1:29" ht="15.75" x14ac:dyDescent="0.25">
      <c r="A192" s="2291"/>
      <c r="B192" s="181"/>
      <c r="C192" s="162"/>
      <c r="D192" s="162"/>
      <c r="E192" s="162"/>
      <c r="F192" s="162"/>
      <c r="G192" s="162"/>
      <c r="H192" s="162"/>
      <c r="I192" s="2295" t="s">
        <v>165</v>
      </c>
      <c r="J192" s="2295"/>
      <c r="K192" s="2295"/>
      <c r="L192" s="2297" t="s">
        <v>63</v>
      </c>
      <c r="M192" s="2299">
        <v>1.5</v>
      </c>
      <c r="N192" s="2301" t="s">
        <v>179</v>
      </c>
    </row>
    <row r="193" spans="1:14" ht="15.75" x14ac:dyDescent="0.25">
      <c r="A193" s="2291"/>
      <c r="B193" s="228"/>
      <c r="C193" s="180" t="s">
        <v>27</v>
      </c>
      <c r="D193" s="180" t="s">
        <v>161</v>
      </c>
      <c r="E193" s="229"/>
      <c r="F193" s="230"/>
      <c r="G193" s="231"/>
      <c r="H193" s="230"/>
      <c r="I193" s="2296"/>
      <c r="J193" s="2296"/>
      <c r="K193" s="2296"/>
      <c r="L193" s="2298"/>
      <c r="M193" s="2300"/>
      <c r="N193" s="2302"/>
    </row>
    <row r="194" spans="1:14" ht="15.75" x14ac:dyDescent="0.25">
      <c r="A194" s="2291"/>
      <c r="B194" s="183"/>
      <c r="C194" s="167"/>
      <c r="D194" s="167"/>
      <c r="E194" s="171"/>
      <c r="F194" s="171"/>
      <c r="G194" s="173"/>
      <c r="H194" s="218"/>
      <c r="I194" s="218"/>
      <c r="J194" s="218"/>
      <c r="K194" s="218"/>
      <c r="L194" s="218"/>
      <c r="M194" s="218"/>
      <c r="N194" s="232"/>
    </row>
    <row r="195" spans="1:14" ht="15.75" customHeight="1" x14ac:dyDescent="0.25">
      <c r="A195" s="2291"/>
      <c r="B195" s="86"/>
      <c r="C195" s="49"/>
      <c r="D195" s="222" t="s">
        <v>189</v>
      </c>
      <c r="E195" s="167"/>
      <c r="F195" s="223">
        <f>SUM(F197:F201)</f>
        <v>1.4999999999999998</v>
      </c>
      <c r="G195" s="172"/>
      <c r="H195" s="2346" t="s">
        <v>18</v>
      </c>
      <c r="I195" s="2346"/>
      <c r="J195" s="2346"/>
      <c r="K195" s="2346"/>
      <c r="L195" s="2346"/>
      <c r="M195" s="2346"/>
      <c r="N195" s="2347"/>
    </row>
    <row r="196" spans="1:14" ht="15.75" x14ac:dyDescent="0.25">
      <c r="A196" s="2291"/>
      <c r="B196" s="86"/>
      <c r="C196" s="618" t="s">
        <v>19</v>
      </c>
      <c r="D196" s="178"/>
      <c r="E196" s="178"/>
      <c r="F196" s="171"/>
      <c r="G196" s="171"/>
      <c r="H196" s="218"/>
      <c r="I196" s="218"/>
      <c r="J196" s="218"/>
      <c r="K196" s="218"/>
      <c r="L196" s="218"/>
      <c r="M196" s="218"/>
      <c r="N196" s="232"/>
    </row>
    <row r="197" spans="1:14" ht="15.75" x14ac:dyDescent="0.25">
      <c r="A197" s="2291"/>
      <c r="B197" s="86"/>
      <c r="C197" s="189">
        <v>1</v>
      </c>
      <c r="D197" s="170" t="s">
        <v>156</v>
      </c>
      <c r="E197" s="170"/>
      <c r="F197" s="187">
        <f>IF(C197="","",(C197/C203)*M192)</f>
        <v>0.87209302325581384</v>
      </c>
      <c r="G197" s="164">
        <f>IF(ISBLANK(C197),0,F197/F195)</f>
        <v>0.58139534883720934</v>
      </c>
      <c r="H197" s="2348" t="s">
        <v>185</v>
      </c>
      <c r="I197" s="2348"/>
      <c r="J197" s="2348"/>
      <c r="K197" s="2348"/>
      <c r="L197" s="2348"/>
      <c r="M197" s="2348"/>
      <c r="N197" s="2349"/>
    </row>
    <row r="198" spans="1:14" ht="15.75" x14ac:dyDescent="0.25">
      <c r="A198" s="2291"/>
      <c r="B198" s="86"/>
      <c r="C198" s="189">
        <v>0.44</v>
      </c>
      <c r="D198" s="170" t="s">
        <v>33</v>
      </c>
      <c r="E198" s="170"/>
      <c r="F198" s="187">
        <f>IF(C198="","",(C198/C203)*M192)</f>
        <v>0.38372093023255804</v>
      </c>
      <c r="G198" s="164">
        <f>IF(ISBLANK(C198),0,F198/F195)</f>
        <v>0.25581395348837205</v>
      </c>
      <c r="H198" s="2352"/>
      <c r="I198" s="2352"/>
      <c r="J198" s="2352"/>
      <c r="K198" s="2352"/>
      <c r="L198" s="2352"/>
      <c r="M198" s="2352"/>
      <c r="N198" s="2353"/>
    </row>
    <row r="199" spans="1:14" x14ac:dyDescent="0.25">
      <c r="A199" s="2291"/>
      <c r="B199" s="86"/>
      <c r="C199" s="227"/>
      <c r="D199" s="227"/>
      <c r="E199" s="227"/>
      <c r="F199" s="227"/>
      <c r="G199" s="227"/>
      <c r="H199" s="227"/>
      <c r="I199" s="227"/>
      <c r="J199" s="227"/>
      <c r="K199" s="227"/>
      <c r="L199" s="227"/>
      <c r="M199" s="227"/>
      <c r="N199" s="233"/>
    </row>
    <row r="200" spans="1:14" ht="15.75" x14ac:dyDescent="0.25">
      <c r="A200" s="2291"/>
      <c r="B200" s="86"/>
      <c r="C200" s="189">
        <v>0.14000000000000001</v>
      </c>
      <c r="D200" s="170" t="s">
        <v>186</v>
      </c>
      <c r="E200" s="170"/>
      <c r="F200" s="187">
        <f>IF(C200="","",(C200/C203)*M192)</f>
        <v>0.12209302325581395</v>
      </c>
      <c r="G200" s="164">
        <f>IF(ISBLANK(C200),0,F200/F195)</f>
        <v>8.1395348837209308E-2</v>
      </c>
      <c r="H200" s="2360" t="s">
        <v>187</v>
      </c>
      <c r="I200" s="2360"/>
      <c r="J200" s="2360"/>
      <c r="K200" s="2360"/>
      <c r="L200" s="2360"/>
      <c r="M200" s="2360"/>
      <c r="N200" s="2361"/>
    </row>
    <row r="201" spans="1:14" ht="15.75" x14ac:dyDescent="0.25">
      <c r="A201" s="2291"/>
      <c r="B201" s="188"/>
      <c r="C201" s="189">
        <v>0.14000000000000001</v>
      </c>
      <c r="D201" s="170" t="s">
        <v>188</v>
      </c>
      <c r="E201" s="171"/>
      <c r="F201" s="187">
        <f>IF(C201="","",(C201/C203)*M192)</f>
        <v>0.12209302325581395</v>
      </c>
      <c r="G201" s="164">
        <f>IF(ISBLANK(C201),0,F201/F195)</f>
        <v>8.1395348837209308E-2</v>
      </c>
      <c r="H201" s="2362"/>
      <c r="I201" s="2362"/>
      <c r="J201" s="2362"/>
      <c r="K201" s="2362"/>
      <c r="L201" s="2362"/>
      <c r="M201" s="2362"/>
      <c r="N201" s="2363"/>
    </row>
    <row r="202" spans="1:14" ht="15.75" x14ac:dyDescent="0.25">
      <c r="A202" s="2291"/>
      <c r="B202" s="188"/>
      <c r="C202" s="170"/>
      <c r="D202" s="170"/>
      <c r="E202" s="171"/>
      <c r="F202" s="187"/>
      <c r="G202" s="164"/>
      <c r="H202" s="218"/>
      <c r="I202" s="218"/>
      <c r="J202" s="218"/>
      <c r="K202" s="218"/>
      <c r="L202" s="218"/>
      <c r="M202" s="218"/>
      <c r="N202" s="232"/>
    </row>
    <row r="203" spans="1:14" ht="15.75" x14ac:dyDescent="0.25">
      <c r="A203" s="2291"/>
      <c r="B203" s="188"/>
      <c r="C203" s="224">
        <f>SUM(C197:C201)</f>
        <v>1.7200000000000002</v>
      </c>
      <c r="D203" s="225" t="s">
        <v>190</v>
      </c>
      <c r="E203" s="171"/>
      <c r="F203" s="172"/>
      <c r="G203" s="168"/>
      <c r="H203" s="218"/>
      <c r="I203" s="218"/>
      <c r="J203" s="218"/>
      <c r="K203" s="218"/>
      <c r="L203" s="218"/>
      <c r="M203" s="218"/>
      <c r="N203" s="232"/>
    </row>
    <row r="204" spans="1:14" ht="16.5" thickBot="1" x14ac:dyDescent="0.3">
      <c r="A204" s="2291"/>
      <c r="B204" s="870" t="s">
        <v>19</v>
      </c>
      <c r="C204" s="871" t="s">
        <v>712</v>
      </c>
      <c r="D204" s="235"/>
      <c r="E204" s="236"/>
      <c r="F204" s="237"/>
      <c r="G204" s="238"/>
      <c r="H204" s="239"/>
      <c r="I204" s="239"/>
      <c r="J204" s="239"/>
      <c r="K204" s="239"/>
      <c r="L204" s="239"/>
      <c r="M204" s="239"/>
      <c r="N204" s="240"/>
    </row>
    <row r="205" spans="1:14" ht="15.75" x14ac:dyDescent="0.25">
      <c r="B205" s="241"/>
      <c r="C205" s="242"/>
      <c r="D205" s="242"/>
      <c r="E205" s="243"/>
      <c r="F205" s="244"/>
      <c r="G205" s="245"/>
      <c r="H205" s="246"/>
      <c r="I205" s="246"/>
      <c r="J205" s="247"/>
      <c r="K205" s="247"/>
      <c r="L205" s="247"/>
      <c r="M205" s="247"/>
      <c r="N205" s="247"/>
    </row>
    <row r="206" spans="1:14" ht="15.75" thickBot="1" x14ac:dyDescent="0.3">
      <c r="A206" s="23" t="s">
        <v>16</v>
      </c>
      <c r="B206" s="2219" t="s">
        <v>226</v>
      </c>
      <c r="C206" s="2219"/>
      <c r="D206" s="2219"/>
      <c r="E206" s="2219"/>
      <c r="F206" s="2219"/>
      <c r="G206" s="2219"/>
      <c r="H206" s="2219"/>
      <c r="I206" s="2219"/>
      <c r="J206" s="2219"/>
      <c r="K206" s="2219"/>
      <c r="L206" s="2219"/>
      <c r="M206" s="2219"/>
      <c r="N206" s="2219"/>
    </row>
    <row r="207" spans="1:14" ht="23.25" x14ac:dyDescent="0.25">
      <c r="A207" s="2291" t="s">
        <v>226</v>
      </c>
      <c r="B207" s="2292" t="s">
        <v>226</v>
      </c>
      <c r="C207" s="2293"/>
      <c r="D207" s="2293"/>
      <c r="E207" s="2293"/>
      <c r="F207" s="2293"/>
      <c r="G207" s="2293"/>
      <c r="H207" s="2293"/>
      <c r="I207" s="2293"/>
      <c r="J207" s="2293"/>
      <c r="K207" s="2293"/>
      <c r="L207" s="2293"/>
      <c r="M207" s="2293"/>
      <c r="N207" s="2294"/>
    </row>
    <row r="208" spans="1:14" ht="15.75" x14ac:dyDescent="0.25">
      <c r="A208" s="2291"/>
      <c r="B208" s="181"/>
      <c r="C208" s="162"/>
      <c r="D208" s="162"/>
      <c r="E208" s="162"/>
      <c r="F208" s="162"/>
      <c r="G208" s="162"/>
      <c r="H208" s="162"/>
      <c r="I208" s="2295" t="s">
        <v>165</v>
      </c>
      <c r="J208" s="2295"/>
      <c r="K208" s="2295"/>
      <c r="L208" s="2297" t="s">
        <v>63</v>
      </c>
      <c r="M208" s="2299">
        <v>1.5</v>
      </c>
      <c r="N208" s="2301" t="s">
        <v>179</v>
      </c>
    </row>
    <row r="209" spans="1:14" ht="15.75" x14ac:dyDescent="0.25">
      <c r="A209" s="2291"/>
      <c r="B209" s="228"/>
      <c r="C209" s="180" t="s">
        <v>27</v>
      </c>
      <c r="D209" s="180" t="s">
        <v>161</v>
      </c>
      <c r="E209" s="229"/>
      <c r="F209" s="230"/>
      <c r="G209" s="231"/>
      <c r="H209" s="230"/>
      <c r="I209" s="2296"/>
      <c r="J209" s="2296"/>
      <c r="K209" s="2296"/>
      <c r="L209" s="2298"/>
      <c r="M209" s="2300"/>
      <c r="N209" s="2302"/>
    </row>
    <row r="210" spans="1:14" ht="15.75" x14ac:dyDescent="0.25">
      <c r="A210" s="2291"/>
      <c r="B210" s="183"/>
      <c r="C210" s="167"/>
      <c r="D210" s="167"/>
      <c r="E210" s="171"/>
      <c r="F210" s="171"/>
      <c r="G210" s="173"/>
      <c r="H210" s="218"/>
      <c r="I210" s="218"/>
      <c r="J210" s="218"/>
      <c r="K210" s="218"/>
      <c r="L210" s="218"/>
      <c r="M210" s="218"/>
      <c r="N210" s="232"/>
    </row>
    <row r="211" spans="1:14" ht="15.75" customHeight="1" x14ac:dyDescent="0.25">
      <c r="A211" s="2291"/>
      <c r="B211" s="86"/>
      <c r="C211" s="49"/>
      <c r="D211" s="222" t="s">
        <v>189</v>
      </c>
      <c r="E211" s="167"/>
      <c r="F211" s="223">
        <f>SUM(F213:F220)</f>
        <v>1.4999999999999998</v>
      </c>
      <c r="G211" s="172"/>
      <c r="H211" s="2346" t="s">
        <v>18</v>
      </c>
      <c r="I211" s="2346"/>
      <c r="J211" s="2346"/>
      <c r="K211" s="2346"/>
      <c r="L211" s="2346"/>
      <c r="M211" s="2346"/>
      <c r="N211" s="2347"/>
    </row>
    <row r="212" spans="1:14" ht="15.75" x14ac:dyDescent="0.25">
      <c r="A212" s="2291"/>
      <c r="B212" s="86"/>
      <c r="C212" s="618" t="s">
        <v>19</v>
      </c>
      <c r="D212" s="178"/>
      <c r="E212" s="178"/>
      <c r="F212" s="171"/>
      <c r="G212" s="171"/>
      <c r="H212" s="218"/>
      <c r="I212" s="218"/>
      <c r="J212" s="218"/>
      <c r="K212" s="218"/>
      <c r="L212" s="218"/>
      <c r="M212" s="218"/>
      <c r="N212" s="232"/>
    </row>
    <row r="213" spans="1:14" ht="15.75" x14ac:dyDescent="0.25">
      <c r="A213" s="2291"/>
      <c r="B213" s="86"/>
      <c r="C213" s="189">
        <v>0.2</v>
      </c>
      <c r="D213" s="170" t="s">
        <v>195</v>
      </c>
      <c r="E213" s="170"/>
      <c r="F213" s="187">
        <f>IF(C213="","",(C213/C222)*M208)</f>
        <v>0.26132404181184665</v>
      </c>
      <c r="G213" s="164">
        <f>IF(ISBLANK(C213),0,F213/F211)</f>
        <v>0.17421602787456447</v>
      </c>
      <c r="H213" s="2348" t="s">
        <v>204</v>
      </c>
      <c r="I213" s="2348"/>
      <c r="J213" s="2348"/>
      <c r="K213" s="2348"/>
      <c r="L213" s="2348"/>
      <c r="M213" s="2348"/>
      <c r="N213" s="2349"/>
    </row>
    <row r="214" spans="1:14" ht="15.75" x14ac:dyDescent="0.25">
      <c r="A214" s="2291"/>
      <c r="B214" s="86"/>
      <c r="C214" s="189">
        <v>0.15</v>
      </c>
      <c r="D214" s="170" t="s">
        <v>197</v>
      </c>
      <c r="E214" s="170"/>
      <c r="F214" s="187">
        <f>IF(C214="","",(C214/C222)*M208)</f>
        <v>0.19599303135888499</v>
      </c>
      <c r="G214" s="164">
        <f>IF(ISBLANK(C214),0,F214/F211)</f>
        <v>0.13066202090592335</v>
      </c>
      <c r="H214" s="2350"/>
      <c r="I214" s="2350"/>
      <c r="J214" s="2350"/>
      <c r="K214" s="2350"/>
      <c r="L214" s="2350"/>
      <c r="M214" s="2350"/>
      <c r="N214" s="2351"/>
    </row>
    <row r="215" spans="1:14" ht="15.75" x14ac:dyDescent="0.25">
      <c r="A215" s="2291"/>
      <c r="B215" s="254" t="s">
        <v>200</v>
      </c>
      <c r="C215" s="189">
        <v>8.0000000000000002E-3</v>
      </c>
      <c r="D215" s="170" t="s">
        <v>198</v>
      </c>
      <c r="E215" s="170"/>
      <c r="F215" s="187">
        <f>IF(C215="","",(C215/C222)*M208)</f>
        <v>1.0452961672473867E-2</v>
      </c>
      <c r="G215" s="164">
        <f>IF(ISBLANK(C215),0,F215/F211)</f>
        <v>6.9686411149825793E-3</v>
      </c>
      <c r="H215" s="2352"/>
      <c r="I215" s="2352"/>
      <c r="J215" s="2352"/>
      <c r="K215" s="2352"/>
      <c r="L215" s="2352"/>
      <c r="M215" s="2352"/>
      <c r="N215" s="2353"/>
    </row>
    <row r="216" spans="1:14" ht="15.75" x14ac:dyDescent="0.25">
      <c r="A216" s="2291"/>
      <c r="B216" s="86"/>
      <c r="C216" s="170"/>
      <c r="D216" s="170"/>
      <c r="E216" s="170"/>
      <c r="F216" s="187"/>
      <c r="G216" s="164"/>
      <c r="H216" s="249"/>
      <c r="I216" s="249"/>
      <c r="J216" s="249"/>
      <c r="K216" s="249"/>
      <c r="L216" s="249"/>
      <c r="M216" s="249"/>
      <c r="N216" s="250"/>
    </row>
    <row r="217" spans="1:14" x14ac:dyDescent="0.25">
      <c r="A217" s="2291"/>
      <c r="B217" s="86"/>
      <c r="C217" s="618" t="s">
        <v>19</v>
      </c>
      <c r="D217" s="227"/>
      <c r="E217" s="227"/>
      <c r="F217" s="227"/>
      <c r="G217" s="227"/>
      <c r="H217" s="227"/>
      <c r="I217" s="227"/>
      <c r="J217" s="227"/>
      <c r="K217" s="227"/>
      <c r="L217" s="227"/>
      <c r="M217" s="227"/>
      <c r="N217" s="233"/>
    </row>
    <row r="218" spans="1:14" ht="15.75" x14ac:dyDescent="0.25">
      <c r="A218" s="2291"/>
      <c r="B218" s="86"/>
      <c r="C218" s="189">
        <v>0.4</v>
      </c>
      <c r="D218" s="170" t="s">
        <v>195</v>
      </c>
      <c r="E218" s="170"/>
      <c r="F218" s="187">
        <f>IF(C218="","",(C218/C222)*M208)</f>
        <v>0.5226480836236933</v>
      </c>
      <c r="G218" s="164">
        <f>IF(ISBLANK(C218),0,F218/F211)</f>
        <v>0.34843205574912894</v>
      </c>
      <c r="H218" s="2360" t="s">
        <v>196</v>
      </c>
      <c r="I218" s="2360"/>
      <c r="J218" s="2360"/>
      <c r="K218" s="2360"/>
      <c r="L218" s="2360"/>
      <c r="M218" s="2360"/>
      <c r="N218" s="2361"/>
    </row>
    <row r="219" spans="1:14" ht="15.75" customHeight="1" x14ac:dyDescent="0.25">
      <c r="A219" s="2291"/>
      <c r="B219" s="86"/>
      <c r="C219" s="189">
        <v>0.33</v>
      </c>
      <c r="D219" s="2354" t="s">
        <v>205</v>
      </c>
      <c r="E219" s="2354"/>
      <c r="F219" s="187">
        <f>IF(C219="","",(C219/C222)*M208)</f>
        <v>0.43118466898954699</v>
      </c>
      <c r="G219" s="164">
        <f>IF(ISBLANK(C219),0,F219/F211)</f>
        <v>0.28745644599303138</v>
      </c>
      <c r="H219" s="2420"/>
      <c r="I219" s="2420"/>
      <c r="J219" s="2420"/>
      <c r="K219" s="2420"/>
      <c r="L219" s="2420"/>
      <c r="M219" s="2420"/>
      <c r="N219" s="2421"/>
    </row>
    <row r="220" spans="1:14" ht="15.75" x14ac:dyDescent="0.25">
      <c r="A220" s="2291"/>
      <c r="B220" s="188"/>
      <c r="C220" s="189">
        <v>0.06</v>
      </c>
      <c r="D220" s="170" t="s">
        <v>199</v>
      </c>
      <c r="E220" s="171"/>
      <c r="F220" s="187">
        <f>IF(C220="","",(C220/C222)*M208)</f>
        <v>7.8397212543554001E-2</v>
      </c>
      <c r="G220" s="164">
        <f>IF(ISBLANK(C220),0,F220/F211)</f>
        <v>5.2264808362369339E-2</v>
      </c>
      <c r="H220" s="2362"/>
      <c r="I220" s="2362"/>
      <c r="J220" s="2362"/>
      <c r="K220" s="2362"/>
      <c r="L220" s="2362"/>
      <c r="M220" s="2362"/>
      <c r="N220" s="2363"/>
    </row>
    <row r="221" spans="1:14" ht="15.75" x14ac:dyDescent="0.25">
      <c r="A221" s="2291"/>
      <c r="B221" s="188"/>
      <c r="C221" s="170"/>
      <c r="D221" s="170"/>
      <c r="E221" s="171"/>
      <c r="F221" s="187"/>
      <c r="G221" s="164"/>
      <c r="H221" s="218"/>
      <c r="I221" s="218"/>
      <c r="J221" s="218"/>
      <c r="K221" s="218"/>
      <c r="L221" s="218"/>
      <c r="M221" s="218"/>
      <c r="N221" s="232"/>
    </row>
    <row r="222" spans="1:14" ht="15.75" x14ac:dyDescent="0.25">
      <c r="A222" s="2291"/>
      <c r="B222" s="188"/>
      <c r="C222" s="224">
        <f>SUM(C213:C220)</f>
        <v>1.1480000000000001</v>
      </c>
      <c r="D222" s="225" t="s">
        <v>190</v>
      </c>
      <c r="E222" s="171"/>
      <c r="F222" s="172"/>
      <c r="G222" s="168"/>
      <c r="H222" s="218"/>
      <c r="I222" s="218"/>
      <c r="J222" s="218"/>
      <c r="K222" s="218"/>
      <c r="L222" s="218"/>
      <c r="M222" s="218"/>
      <c r="N222" s="232"/>
    </row>
    <row r="223" spans="1:14" ht="15.75" x14ac:dyDescent="0.25">
      <c r="A223" s="2291"/>
      <c r="B223" s="188"/>
      <c r="C223" s="224"/>
      <c r="D223" s="225"/>
      <c r="E223" s="171"/>
      <c r="F223" s="172"/>
      <c r="G223" s="168"/>
      <c r="H223" s="218"/>
      <c r="I223" s="218"/>
      <c r="J223" s="218"/>
      <c r="K223" s="218"/>
      <c r="L223" s="218"/>
      <c r="M223" s="218"/>
      <c r="N223" s="232"/>
    </row>
    <row r="224" spans="1:14" ht="15.75" x14ac:dyDescent="0.25">
      <c r="A224" s="2291"/>
      <c r="B224" s="253" t="s">
        <v>206</v>
      </c>
      <c r="C224" s="224"/>
      <c r="D224" s="225"/>
      <c r="E224" s="171"/>
      <c r="F224" s="172"/>
      <c r="G224" s="168"/>
      <c r="H224" s="218"/>
      <c r="I224" s="218"/>
      <c r="J224" s="218"/>
      <c r="K224" s="218"/>
      <c r="L224" s="218"/>
      <c r="M224" s="218"/>
      <c r="N224" s="232"/>
    </row>
    <row r="225" spans="1:29" ht="15.75" x14ac:dyDescent="0.25">
      <c r="A225" s="2291"/>
      <c r="B225" s="253" t="s">
        <v>201</v>
      </c>
      <c r="C225" s="224"/>
      <c r="D225" s="225"/>
      <c r="E225" s="171"/>
      <c r="F225" s="172"/>
      <c r="G225" s="168"/>
      <c r="H225" s="218"/>
      <c r="I225" s="218"/>
      <c r="J225" s="218"/>
      <c r="K225" s="218"/>
      <c r="L225" s="218"/>
      <c r="M225" s="218"/>
      <c r="N225" s="232"/>
    </row>
    <row r="226" spans="1:29" ht="15.75" x14ac:dyDescent="0.25">
      <c r="A226" s="2291"/>
      <c r="B226" s="105" t="s">
        <v>202</v>
      </c>
      <c r="C226" s="251" t="s">
        <v>203</v>
      </c>
      <c r="D226" s="225"/>
      <c r="E226" s="171"/>
      <c r="F226" s="172"/>
      <c r="G226" s="168"/>
      <c r="H226" s="218"/>
      <c r="I226" s="218"/>
      <c r="J226" s="218"/>
      <c r="K226" s="218"/>
      <c r="L226" s="218"/>
      <c r="M226" s="218"/>
      <c r="N226" s="232"/>
    </row>
    <row r="227" spans="1:29" ht="16.5" thickBot="1" x14ac:dyDescent="0.3">
      <c r="A227" s="2291"/>
      <c r="B227" s="872" t="s">
        <v>19</v>
      </c>
      <c r="C227" s="873" t="s">
        <v>712</v>
      </c>
      <c r="D227" s="235"/>
      <c r="E227" s="236"/>
      <c r="F227" s="237"/>
      <c r="G227" s="238"/>
      <c r="H227" s="239"/>
      <c r="I227" s="239"/>
      <c r="J227" s="239"/>
      <c r="K227" s="239"/>
      <c r="L227" s="239"/>
      <c r="M227" s="239"/>
      <c r="N227" s="240"/>
    </row>
    <row r="229" spans="1:29" ht="15.75" thickBot="1" x14ac:dyDescent="0.3">
      <c r="A229" s="23" t="s">
        <v>16</v>
      </c>
      <c r="B229" s="2219" t="s">
        <v>227</v>
      </c>
      <c r="C229" s="2219"/>
      <c r="D229" s="2219"/>
      <c r="E229" s="2219"/>
      <c r="F229" s="2219"/>
      <c r="G229" s="2219"/>
      <c r="H229" s="2219"/>
      <c r="I229" s="2219"/>
      <c r="J229" s="2219"/>
      <c r="K229" s="2219"/>
      <c r="L229" s="2219"/>
      <c r="M229" s="2219"/>
      <c r="N229" s="2219"/>
    </row>
    <row r="230" spans="1:29" ht="23.25" x14ac:dyDescent="0.25">
      <c r="A230" s="2291" t="s">
        <v>227</v>
      </c>
      <c r="B230" s="2292" t="s">
        <v>227</v>
      </c>
      <c r="C230" s="2293"/>
      <c r="D230" s="2293"/>
      <c r="E230" s="2293"/>
      <c r="F230" s="2293"/>
      <c r="G230" s="2293"/>
      <c r="H230" s="2293"/>
      <c r="I230" s="2293"/>
      <c r="J230" s="2293"/>
      <c r="K230" s="2293"/>
      <c r="L230" s="2293"/>
      <c r="M230" s="2293"/>
      <c r="N230" s="2294"/>
    </row>
    <row r="231" spans="1:29" ht="15.75" x14ac:dyDescent="0.25">
      <c r="A231" s="2291"/>
      <c r="B231" s="181"/>
      <c r="C231" s="162"/>
      <c r="D231" s="162"/>
      <c r="E231" s="162"/>
      <c r="F231" s="162"/>
      <c r="G231" s="162"/>
      <c r="H231" s="162"/>
      <c r="I231" s="2295" t="s">
        <v>165</v>
      </c>
      <c r="J231" s="2295"/>
      <c r="K231" s="2295"/>
      <c r="L231" s="2297" t="s">
        <v>63</v>
      </c>
      <c r="M231" s="2299">
        <v>2</v>
      </c>
      <c r="N231" s="2301" t="s">
        <v>179</v>
      </c>
    </row>
    <row r="232" spans="1:29" ht="15.75" x14ac:dyDescent="0.25">
      <c r="A232" s="2291"/>
      <c r="B232" s="228"/>
      <c r="C232" s="180" t="s">
        <v>27</v>
      </c>
      <c r="D232" s="180" t="s">
        <v>161</v>
      </c>
      <c r="E232" s="229"/>
      <c r="F232" s="230"/>
      <c r="G232" s="231"/>
      <c r="H232" s="230"/>
      <c r="I232" s="2296"/>
      <c r="J232" s="2296"/>
      <c r="K232" s="2296"/>
      <c r="L232" s="2298"/>
      <c r="M232" s="2300"/>
      <c r="N232" s="2302"/>
    </row>
    <row r="233" spans="1:29" ht="15.75" x14ac:dyDescent="0.25">
      <c r="A233" s="2291"/>
      <c r="B233" s="183"/>
      <c r="C233" s="167"/>
      <c r="D233" s="167"/>
      <c r="E233" s="171"/>
      <c r="F233" s="171"/>
      <c r="G233" s="173"/>
      <c r="H233" s="218"/>
      <c r="I233" s="218"/>
      <c r="J233" s="218"/>
      <c r="K233" s="218"/>
      <c r="L233" s="218"/>
      <c r="M233" s="218"/>
      <c r="N233" s="232"/>
    </row>
    <row r="234" spans="1:29" ht="15.75" customHeight="1" x14ac:dyDescent="0.25">
      <c r="A234" s="2291"/>
      <c r="B234" s="86"/>
      <c r="C234" s="49"/>
      <c r="D234" s="222" t="s">
        <v>189</v>
      </c>
      <c r="E234" s="167"/>
      <c r="F234" s="223">
        <f>SUM(F236:F240)</f>
        <v>2</v>
      </c>
      <c r="G234" s="172"/>
      <c r="H234" s="2346" t="s">
        <v>18</v>
      </c>
      <c r="I234" s="2346"/>
      <c r="J234" s="2346"/>
      <c r="K234" s="2346"/>
      <c r="L234" s="2346"/>
      <c r="M234" s="2346"/>
      <c r="N234" s="2347"/>
    </row>
    <row r="235" spans="1:29" ht="16.5" thickBot="1" x14ac:dyDescent="0.3">
      <c r="A235" s="2291"/>
      <c r="B235" s="86"/>
      <c r="C235" s="618" t="s">
        <v>19</v>
      </c>
      <c r="D235" s="178"/>
      <c r="E235" s="178"/>
      <c r="F235" s="171"/>
      <c r="G235" s="171"/>
      <c r="H235" s="218"/>
      <c r="I235" s="218"/>
      <c r="J235" s="218"/>
      <c r="K235" s="218"/>
      <c r="L235" s="218"/>
      <c r="M235" s="218"/>
      <c r="N235" s="232"/>
    </row>
    <row r="236" spans="1:29" ht="15.75" customHeight="1" x14ac:dyDescent="0.25">
      <c r="A236" s="2291"/>
      <c r="B236" s="86"/>
      <c r="C236" s="189">
        <v>1</v>
      </c>
      <c r="D236" s="170" t="s">
        <v>171</v>
      </c>
      <c r="E236" s="170"/>
      <c r="F236" s="187">
        <f>IF(C236="","",(C236/C243)*M231)</f>
        <v>1.2779552715654952</v>
      </c>
      <c r="G236" s="164">
        <f>IF(ISBLANK(C236),0,F236/F234)</f>
        <v>0.63897763578274758</v>
      </c>
      <c r="H236" s="2348" t="s">
        <v>185</v>
      </c>
      <c r="I236" s="2348"/>
      <c r="J236" s="2348"/>
      <c r="K236" s="2348"/>
      <c r="L236" s="2348"/>
      <c r="M236" s="2348"/>
      <c r="N236" s="2349"/>
      <c r="P236" s="2376" t="s">
        <v>236</v>
      </c>
      <c r="Q236" s="2377"/>
      <c r="R236" s="2377"/>
      <c r="S236" s="2377"/>
      <c r="T236" s="2377"/>
      <c r="U236" s="2377"/>
      <c r="V236" s="2377"/>
      <c r="W236" s="2377"/>
      <c r="X236" s="2377"/>
      <c r="Y236" s="2377"/>
      <c r="Z236" s="2377"/>
      <c r="AA236" s="2377"/>
      <c r="AB236" s="2377"/>
      <c r="AC236" s="2378"/>
    </row>
    <row r="237" spans="1:29" ht="15.75" customHeight="1" x14ac:dyDescent="0.25">
      <c r="A237" s="2291"/>
      <c r="B237" s="86"/>
      <c r="C237" s="189">
        <v>0.45</v>
      </c>
      <c r="D237" s="170" t="s">
        <v>33</v>
      </c>
      <c r="E237" s="170"/>
      <c r="F237" s="187">
        <f>IF(C237="","",(C237/C243)*M231)</f>
        <v>0.57507987220447288</v>
      </c>
      <c r="G237" s="164">
        <f>IF(ISBLANK(C237),0,F237/F234)</f>
        <v>0.28753993610223644</v>
      </c>
      <c r="H237" s="2350"/>
      <c r="I237" s="2350"/>
      <c r="J237" s="2350"/>
      <c r="K237" s="2350"/>
      <c r="L237" s="2350"/>
      <c r="M237" s="2350"/>
      <c r="N237" s="2351"/>
      <c r="P237" s="2379"/>
      <c r="Q237" s="2380"/>
      <c r="R237" s="2380"/>
      <c r="S237" s="2380"/>
      <c r="T237" s="2380"/>
      <c r="U237" s="2380"/>
      <c r="V237" s="2380"/>
      <c r="W237" s="2380"/>
      <c r="X237" s="2380"/>
      <c r="Y237" s="2380"/>
      <c r="Z237" s="2380"/>
      <c r="AA237" s="2380"/>
      <c r="AB237" s="2380"/>
      <c r="AC237" s="2381"/>
    </row>
    <row r="238" spans="1:29" ht="16.5" customHeight="1" thickBot="1" x14ac:dyDescent="0.3">
      <c r="A238" s="2291"/>
      <c r="B238" s="86"/>
      <c r="C238" s="189">
        <v>6.5000000000000002E-2</v>
      </c>
      <c r="D238" s="170" t="s">
        <v>207</v>
      </c>
      <c r="E238" s="170"/>
      <c r="F238" s="187">
        <f>IF(C238="","",(C238/C243)*M231)</f>
        <v>8.3067092651757199E-2</v>
      </c>
      <c r="G238" s="164">
        <f>IF(ISBLANK(C238),0,F238/F234)</f>
        <v>4.1533546325878599E-2</v>
      </c>
      <c r="H238" s="2352"/>
      <c r="I238" s="2352"/>
      <c r="J238" s="2352"/>
      <c r="K238" s="2352"/>
      <c r="L238" s="2352"/>
      <c r="M238" s="2352"/>
      <c r="N238" s="2353"/>
      <c r="P238" s="2382"/>
      <c r="Q238" s="2383"/>
      <c r="R238" s="2383"/>
      <c r="S238" s="2383"/>
      <c r="T238" s="2383"/>
      <c r="U238" s="2383"/>
      <c r="V238" s="2383"/>
      <c r="W238" s="2383"/>
      <c r="X238" s="2383"/>
      <c r="Y238" s="2383"/>
      <c r="Z238" s="2383"/>
      <c r="AA238" s="2383"/>
      <c r="AB238" s="2383"/>
      <c r="AC238" s="2384"/>
    </row>
    <row r="239" spans="1:29" x14ac:dyDescent="0.25">
      <c r="A239" s="2291"/>
      <c r="B239" s="86"/>
      <c r="C239" s="618" t="s">
        <v>19</v>
      </c>
      <c r="D239" s="227"/>
      <c r="E239" s="227"/>
      <c r="F239" s="227"/>
      <c r="G239" s="227"/>
      <c r="H239" s="227"/>
      <c r="I239" s="227"/>
      <c r="J239" s="227"/>
      <c r="K239" s="227"/>
      <c r="L239" s="227"/>
      <c r="M239" s="227"/>
      <c r="N239" s="233"/>
    </row>
    <row r="240" spans="1:29" ht="15.75" x14ac:dyDescent="0.25">
      <c r="A240" s="2291"/>
      <c r="B240" s="86"/>
      <c r="C240" s="189">
        <v>0.05</v>
      </c>
      <c r="D240" s="170" t="s">
        <v>209</v>
      </c>
      <c r="E240" s="170"/>
      <c r="F240" s="187">
        <f>IF(C240="","",(C240/C243)*M231)</f>
        <v>6.3897763578274772E-2</v>
      </c>
      <c r="G240" s="164">
        <f>IF(ISBLANK(C240),0,F240/F234)</f>
        <v>3.1948881789137386E-2</v>
      </c>
      <c r="H240" s="2360" t="s">
        <v>214</v>
      </c>
      <c r="I240" s="2360"/>
      <c r="J240" s="2360"/>
      <c r="K240" s="2360"/>
      <c r="L240" s="2360"/>
      <c r="M240" s="2360"/>
      <c r="N240" s="2361"/>
    </row>
    <row r="241" spans="1:14" ht="15.75" customHeight="1" x14ac:dyDescent="0.25">
      <c r="A241" s="2291"/>
      <c r="B241" s="86"/>
      <c r="C241" s="257">
        <v>1</v>
      </c>
      <c r="D241" s="2354" t="s">
        <v>208</v>
      </c>
      <c r="E241" s="2354"/>
      <c r="F241" s="258">
        <f>IF(C241="","",(C241/C243)*M231)</f>
        <v>1.2779552715654952</v>
      </c>
      <c r="G241" s="164" t="s">
        <v>210</v>
      </c>
      <c r="H241" s="2362"/>
      <c r="I241" s="2362"/>
      <c r="J241" s="2362"/>
      <c r="K241" s="2362"/>
      <c r="L241" s="2362"/>
      <c r="M241" s="2362"/>
      <c r="N241" s="2363"/>
    </row>
    <row r="242" spans="1:14" ht="15.75" x14ac:dyDescent="0.25">
      <c r="A242" s="2291"/>
      <c r="B242" s="188"/>
      <c r="C242" s="170"/>
      <c r="D242" s="170"/>
      <c r="E242" s="171"/>
      <c r="F242" s="187"/>
      <c r="G242" s="164"/>
      <c r="H242" s="218"/>
      <c r="I242" s="218"/>
      <c r="J242" s="218"/>
      <c r="K242" s="218"/>
      <c r="L242" s="218"/>
      <c r="M242" s="218"/>
      <c r="N242" s="232"/>
    </row>
    <row r="243" spans="1:14" ht="15.75" x14ac:dyDescent="0.25">
      <c r="A243" s="2291"/>
      <c r="B243" s="188"/>
      <c r="C243" s="224">
        <f>SUM(C236:C240)</f>
        <v>1.5649999999999999</v>
      </c>
      <c r="D243" s="225" t="s">
        <v>190</v>
      </c>
      <c r="E243" s="171"/>
      <c r="F243" s="172"/>
      <c r="G243" s="168"/>
      <c r="H243" s="218"/>
      <c r="I243" s="218"/>
      <c r="J243" s="218"/>
      <c r="K243" s="218"/>
      <c r="L243" s="218"/>
      <c r="M243" s="218"/>
      <c r="N243" s="232"/>
    </row>
    <row r="244" spans="1:14" ht="15.75" x14ac:dyDescent="0.25">
      <c r="A244" s="2291"/>
      <c r="B244" s="252" t="s">
        <v>211</v>
      </c>
      <c r="C244" s="224"/>
      <c r="D244" s="225"/>
      <c r="E244" s="171"/>
      <c r="F244" s="172"/>
      <c r="G244" s="168"/>
      <c r="H244" s="218"/>
      <c r="I244" s="218"/>
      <c r="J244" s="218"/>
      <c r="K244" s="218"/>
      <c r="L244" s="218"/>
      <c r="M244" s="218"/>
      <c r="N244" s="232"/>
    </row>
    <row r="245" spans="1:14" ht="15.75" customHeight="1" x14ac:dyDescent="0.25">
      <c r="A245" s="2291"/>
      <c r="B245" s="2358" t="s">
        <v>212</v>
      </c>
      <c r="C245" s="2359"/>
      <c r="D245" s="2355" t="s">
        <v>213</v>
      </c>
      <c r="E245" s="2356"/>
      <c r="F245" s="2356"/>
      <c r="G245" s="2356"/>
      <c r="H245" s="2356"/>
      <c r="I245" s="2356"/>
      <c r="J245" s="2356"/>
      <c r="K245" s="2356"/>
      <c r="L245" s="2356"/>
      <c r="M245" s="2356"/>
      <c r="N245" s="2357"/>
    </row>
    <row r="246" spans="1:14" ht="15.75" customHeight="1" x14ac:dyDescent="0.25">
      <c r="A246" s="2291"/>
      <c r="B246" s="2358"/>
      <c r="C246" s="2359"/>
      <c r="D246" s="2356"/>
      <c r="E246" s="2356"/>
      <c r="F246" s="2356"/>
      <c r="G246" s="2356"/>
      <c r="H246" s="2356"/>
      <c r="I246" s="2356"/>
      <c r="J246" s="2356"/>
      <c r="K246" s="2356"/>
      <c r="L246" s="2356"/>
      <c r="M246" s="2356"/>
      <c r="N246" s="2357"/>
    </row>
    <row r="247" spans="1:14" ht="16.5" thickBot="1" x14ac:dyDescent="0.3">
      <c r="A247" s="2291"/>
      <c r="B247" s="872" t="s">
        <v>19</v>
      </c>
      <c r="C247" s="873" t="s">
        <v>712</v>
      </c>
      <c r="D247" s="235"/>
      <c r="E247" s="236"/>
      <c r="F247" s="237"/>
      <c r="G247" s="238"/>
      <c r="H247" s="239"/>
      <c r="I247" s="239"/>
      <c r="J247" s="239"/>
      <c r="K247" s="239"/>
      <c r="L247" s="239"/>
      <c r="M247" s="239"/>
      <c r="N247" s="240"/>
    </row>
  </sheetData>
  <mergeCells count="153">
    <mergeCell ref="P120:AC122"/>
    <mergeCell ref="P175:AC177"/>
    <mergeCell ref="P236:AC238"/>
    <mergeCell ref="J78:N78"/>
    <mergeCell ref="R80:U80"/>
    <mergeCell ref="R82:U82"/>
    <mergeCell ref="AA42:AC44"/>
    <mergeCell ref="R42:V44"/>
    <mergeCell ref="R77:U77"/>
    <mergeCell ref="W77:Z78"/>
    <mergeCell ref="B229:N229"/>
    <mergeCell ref="B206:N206"/>
    <mergeCell ref="L208:L209"/>
    <mergeCell ref="M208:M209"/>
    <mergeCell ref="N208:N209"/>
    <mergeCell ref="H211:N211"/>
    <mergeCell ref="H218:N220"/>
    <mergeCell ref="H213:N215"/>
    <mergeCell ref="D219:E219"/>
    <mergeCell ref="H195:N195"/>
    <mergeCell ref="H197:N198"/>
    <mergeCell ref="H200:N201"/>
    <mergeCell ref="F131:F132"/>
    <mergeCell ref="G131:G132"/>
    <mergeCell ref="P12:AC14"/>
    <mergeCell ref="Q61:AC61"/>
    <mergeCell ref="S62:AA62"/>
    <mergeCell ref="S66:AA66"/>
    <mergeCell ref="S67:AA67"/>
    <mergeCell ref="S68:AA68"/>
    <mergeCell ref="Q70:AC70"/>
    <mergeCell ref="R72:U72"/>
    <mergeCell ref="Q74:AC75"/>
    <mergeCell ref="Q47:AC47"/>
    <mergeCell ref="Q48:AC48"/>
    <mergeCell ref="T58:AC59"/>
    <mergeCell ref="Q39:AC39"/>
    <mergeCell ref="Q40:AC40"/>
    <mergeCell ref="Q69:AC69"/>
    <mergeCell ref="A207:A227"/>
    <mergeCell ref="B207:N207"/>
    <mergeCell ref="I208:K209"/>
    <mergeCell ref="Q37:AC37"/>
    <mergeCell ref="P38:P87"/>
    <mergeCell ref="Q38:AC38"/>
    <mergeCell ref="A230:A247"/>
    <mergeCell ref="B230:N230"/>
    <mergeCell ref="I231:K232"/>
    <mergeCell ref="L231:L232"/>
    <mergeCell ref="M231:M232"/>
    <mergeCell ref="N231:N232"/>
    <mergeCell ref="H234:N234"/>
    <mergeCell ref="H236:N238"/>
    <mergeCell ref="D241:E241"/>
    <mergeCell ref="D245:N246"/>
    <mergeCell ref="B245:C246"/>
    <mergeCell ref="H240:N241"/>
    <mergeCell ref="B181:H181"/>
    <mergeCell ref="B182:H184"/>
    <mergeCell ref="I182:N184"/>
    <mergeCell ref="I181:N181"/>
    <mergeCell ref="B185:H185"/>
    <mergeCell ref="I185:N185"/>
    <mergeCell ref="A146:A167"/>
    <mergeCell ref="A170:A188"/>
    <mergeCell ref="B160:N161"/>
    <mergeCell ref="B170:N170"/>
    <mergeCell ref="B163:N163"/>
    <mergeCell ref="B164:C164"/>
    <mergeCell ref="G164:H166"/>
    <mergeCell ref="J164:J166"/>
    <mergeCell ref="L164:M166"/>
    <mergeCell ref="B166:C166"/>
    <mergeCell ref="I148:K149"/>
    <mergeCell ref="L148:L149"/>
    <mergeCell ref="M148:M149"/>
    <mergeCell ref="N148:N149"/>
    <mergeCell ref="B146:N146"/>
    <mergeCell ref="L151:M151"/>
    <mergeCell ref="F151:G151"/>
    <mergeCell ref="A191:A204"/>
    <mergeCell ref="B169:N169"/>
    <mergeCell ref="B190:N190"/>
    <mergeCell ref="B191:N191"/>
    <mergeCell ref="I192:K193"/>
    <mergeCell ref="L192:L193"/>
    <mergeCell ref="M192:M193"/>
    <mergeCell ref="N192:N193"/>
    <mergeCell ref="B176:N176"/>
    <mergeCell ref="B179:N179"/>
    <mergeCell ref="B175:N175"/>
    <mergeCell ref="G172:H172"/>
    <mergeCell ref="I172:J172"/>
    <mergeCell ref="G173:H173"/>
    <mergeCell ref="I173:J173"/>
    <mergeCell ref="G174:H174"/>
    <mergeCell ref="I174:J174"/>
    <mergeCell ref="B37:N37"/>
    <mergeCell ref="E74:I74"/>
    <mergeCell ref="L42:N42"/>
    <mergeCell ref="E75:I75"/>
    <mergeCell ref="E76:I76"/>
    <mergeCell ref="B29:N30"/>
    <mergeCell ref="N51:N52"/>
    <mergeCell ref="B52:C52"/>
    <mergeCell ref="F52:I52"/>
    <mergeCell ref="B53:B54"/>
    <mergeCell ref="C53:C54"/>
    <mergeCell ref="K51:K53"/>
    <mergeCell ref="L51:L53"/>
    <mergeCell ref="D133:D134"/>
    <mergeCell ref="A38:A87"/>
    <mergeCell ref="B38:N39"/>
    <mergeCell ref="B40:N41"/>
    <mergeCell ref="B43:N43"/>
    <mergeCell ref="B48:N48"/>
    <mergeCell ref="B49:I51"/>
    <mergeCell ref="K49:K50"/>
    <mergeCell ref="L49:L50"/>
    <mergeCell ref="J51:J52"/>
    <mergeCell ref="M51:M52"/>
    <mergeCell ref="C112:N113"/>
    <mergeCell ref="C117:N117"/>
    <mergeCell ref="C119:N120"/>
    <mergeCell ref="C124:N125"/>
    <mergeCell ref="D130:L130"/>
    <mergeCell ref="A90:A142"/>
    <mergeCell ref="D137:L137"/>
    <mergeCell ref="D138:L138"/>
    <mergeCell ref="B26:N27"/>
    <mergeCell ref="B18:N19"/>
    <mergeCell ref="B2:N3"/>
    <mergeCell ref="B5:N5"/>
    <mergeCell ref="B6:N6"/>
    <mergeCell ref="B7:N7"/>
    <mergeCell ref="B8:N8"/>
    <mergeCell ref="B9:N10"/>
    <mergeCell ref="B145:N145"/>
    <mergeCell ref="B89:N89"/>
    <mergeCell ref="B90:N91"/>
    <mergeCell ref="B96:B97"/>
    <mergeCell ref="C96:N97"/>
    <mergeCell ref="B103:N103"/>
    <mergeCell ref="J80:J82"/>
    <mergeCell ref="K80:K82"/>
    <mergeCell ref="L80:L82"/>
    <mergeCell ref="N82:N83"/>
    <mergeCell ref="J83:J84"/>
    <mergeCell ref="K83:K84"/>
    <mergeCell ref="L83:L84"/>
    <mergeCell ref="B86:N87"/>
    <mergeCell ref="B80:I81"/>
    <mergeCell ref="E131:E132"/>
  </mergeCells>
  <hyperlinks>
    <hyperlink ref="C187" r:id="rId1"/>
    <hyperlink ref="C226" r:id="rId2"/>
    <hyperlink ref="D245" r:id="rId3"/>
    <hyperlink ref="C84" r:id="rId4"/>
    <hyperlink ref="C85" r:id="rId5"/>
  </hyperlinks>
  <printOptions horizontalCentered="1"/>
  <pageMargins left="0.23622047244094491" right="0.23622047244094491" top="0.35433070866141736" bottom="0.35433070866141736" header="0.11811023622047245" footer="0.31496062992125984"/>
  <pageSetup paperSize="9" scale="71" orientation="portrait" r:id="rId6"/>
  <rowBreaks count="2" manualBreakCount="2">
    <brk id="36" max="14" man="1"/>
    <brk id="87" max="14" man="1"/>
  </rowBreaks>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571"/>
  <sheetViews>
    <sheetView tabSelected="1" topLeftCell="A34" workbookViewId="0">
      <selection activeCell="Q20" sqref="Q20"/>
    </sheetView>
  </sheetViews>
  <sheetFormatPr baseColWidth="10" defaultRowHeight="15" x14ac:dyDescent="0.25"/>
  <cols>
    <col min="1" max="1" width="3.42578125" customWidth="1"/>
    <col min="2" max="14" width="9.7109375" customWidth="1"/>
    <col min="16" max="16" width="3.42578125" customWidth="1"/>
    <col min="17" max="17" width="32" customWidth="1"/>
    <col min="18" max="29" width="9.7109375" customWidth="1"/>
  </cols>
  <sheetData>
    <row r="1" spans="1:1312" s="159" customFormat="1" ht="12" thickBot="1" x14ac:dyDescent="0.3">
      <c r="A1" s="156">
        <v>2.71</v>
      </c>
      <c r="B1" s="157">
        <v>9</v>
      </c>
      <c r="C1" s="157">
        <v>9</v>
      </c>
      <c r="D1" s="157">
        <v>9</v>
      </c>
      <c r="E1" s="157">
        <v>9</v>
      </c>
      <c r="F1" s="157">
        <v>9</v>
      </c>
      <c r="G1" s="157">
        <v>9</v>
      </c>
      <c r="H1" s="157">
        <v>9</v>
      </c>
      <c r="I1" s="157">
        <v>9</v>
      </c>
      <c r="J1" s="157">
        <v>9</v>
      </c>
      <c r="K1" s="157">
        <v>9</v>
      </c>
      <c r="L1" s="157">
        <v>9</v>
      </c>
      <c r="M1" s="157">
        <v>9</v>
      </c>
      <c r="N1" s="157">
        <v>9</v>
      </c>
      <c r="O1" s="157"/>
      <c r="P1" s="156">
        <v>2.71</v>
      </c>
      <c r="Q1" s="157">
        <v>9</v>
      </c>
      <c r="R1" s="157">
        <v>9</v>
      </c>
      <c r="S1" s="157">
        <v>9</v>
      </c>
      <c r="T1" s="157">
        <v>9</v>
      </c>
      <c r="U1" s="157">
        <v>9</v>
      </c>
      <c r="V1" s="157">
        <v>9</v>
      </c>
      <c r="W1" s="157">
        <v>9</v>
      </c>
      <c r="X1" s="157">
        <v>9</v>
      </c>
      <c r="Y1" s="157">
        <v>9</v>
      </c>
      <c r="Z1" s="157">
        <v>9</v>
      </c>
      <c r="AA1" s="157">
        <v>9</v>
      </c>
      <c r="AB1" s="157">
        <v>9</v>
      </c>
      <c r="AC1" s="157">
        <v>9</v>
      </c>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c r="IX1" s="158"/>
      <c r="IY1" s="158"/>
      <c r="IZ1" s="158"/>
      <c r="JA1" s="158"/>
      <c r="JB1" s="158"/>
      <c r="JC1" s="158"/>
      <c r="JD1" s="158"/>
      <c r="JE1" s="158"/>
      <c r="JF1" s="158"/>
      <c r="JG1" s="158"/>
      <c r="JH1" s="158"/>
      <c r="JI1" s="158"/>
      <c r="JJ1" s="158"/>
      <c r="JK1" s="158"/>
      <c r="JL1" s="158"/>
      <c r="JM1" s="158"/>
      <c r="JN1" s="158"/>
      <c r="JO1" s="158"/>
      <c r="JP1" s="158"/>
      <c r="JQ1" s="158"/>
      <c r="JR1" s="158"/>
      <c r="JS1" s="158"/>
      <c r="JT1" s="158"/>
      <c r="JU1" s="158"/>
      <c r="JV1" s="158"/>
      <c r="JW1" s="158"/>
      <c r="JX1" s="158"/>
      <c r="JY1" s="158"/>
      <c r="JZ1" s="158"/>
      <c r="KA1" s="158"/>
      <c r="KB1" s="158"/>
      <c r="KC1" s="158"/>
      <c r="KD1" s="158"/>
      <c r="KE1" s="158"/>
      <c r="KF1" s="158"/>
      <c r="KG1" s="158"/>
      <c r="KH1" s="158"/>
      <c r="KI1" s="158"/>
      <c r="KJ1" s="158"/>
      <c r="KK1" s="158"/>
      <c r="KL1" s="158"/>
      <c r="KM1" s="158"/>
      <c r="KN1" s="158"/>
      <c r="KO1" s="158"/>
      <c r="KP1" s="158"/>
      <c r="KQ1" s="158"/>
      <c r="KR1" s="158"/>
      <c r="KS1" s="158"/>
      <c r="KT1" s="158"/>
      <c r="KU1" s="158"/>
      <c r="KV1" s="158"/>
      <c r="KW1" s="158"/>
      <c r="KX1" s="158"/>
      <c r="KY1" s="158"/>
      <c r="KZ1" s="158"/>
      <c r="LA1" s="158"/>
      <c r="LB1" s="158"/>
      <c r="LC1" s="158"/>
      <c r="LD1" s="158"/>
      <c r="LE1" s="158"/>
      <c r="LF1" s="158"/>
      <c r="LG1" s="158"/>
      <c r="LH1" s="158"/>
      <c r="LI1" s="158"/>
      <c r="LJ1" s="158"/>
      <c r="LK1" s="158"/>
      <c r="LL1" s="158"/>
      <c r="LM1" s="158"/>
      <c r="LN1" s="158"/>
      <c r="LO1" s="158"/>
      <c r="LP1" s="158"/>
      <c r="LQ1" s="158"/>
      <c r="LR1" s="158"/>
      <c r="LS1" s="158"/>
      <c r="LT1" s="158"/>
      <c r="LU1" s="158"/>
      <c r="LV1" s="158"/>
      <c r="LW1" s="158"/>
      <c r="LX1" s="158"/>
      <c r="LY1" s="158"/>
      <c r="LZ1" s="158"/>
      <c r="MA1" s="158"/>
      <c r="MB1" s="158"/>
      <c r="MC1" s="158"/>
      <c r="MD1" s="158"/>
      <c r="ME1" s="158"/>
      <c r="MF1" s="158"/>
      <c r="MG1" s="158"/>
      <c r="MH1" s="158"/>
      <c r="MI1" s="158"/>
      <c r="MJ1" s="158"/>
      <c r="MK1" s="158"/>
      <c r="ML1" s="158"/>
      <c r="MM1" s="158"/>
      <c r="MN1" s="158"/>
      <c r="MO1" s="158"/>
      <c r="MP1" s="158"/>
      <c r="MQ1" s="158"/>
      <c r="MR1" s="158"/>
      <c r="MS1" s="158"/>
      <c r="MT1" s="158"/>
      <c r="MU1" s="158"/>
      <c r="MV1" s="158"/>
      <c r="MW1" s="158"/>
      <c r="MX1" s="158"/>
      <c r="MY1" s="158"/>
      <c r="MZ1" s="158"/>
      <c r="NA1" s="158"/>
      <c r="NB1" s="158"/>
      <c r="NC1" s="158"/>
      <c r="ND1" s="158"/>
      <c r="NE1" s="158"/>
      <c r="NF1" s="158"/>
      <c r="NG1" s="158"/>
      <c r="NH1" s="158"/>
      <c r="NI1" s="158"/>
      <c r="NJ1" s="158"/>
      <c r="NK1" s="158"/>
      <c r="NL1" s="158"/>
      <c r="NM1" s="158"/>
      <c r="NN1" s="158"/>
      <c r="NO1" s="158"/>
      <c r="NP1" s="158"/>
      <c r="NQ1" s="158"/>
      <c r="NR1" s="158"/>
      <c r="NS1" s="158"/>
      <c r="NT1" s="158"/>
      <c r="NU1" s="158"/>
      <c r="NV1" s="158"/>
      <c r="NW1" s="158"/>
      <c r="NX1" s="158"/>
      <c r="NY1" s="158"/>
      <c r="NZ1" s="158"/>
      <c r="OA1" s="158"/>
      <c r="OB1" s="158"/>
      <c r="OC1" s="158"/>
      <c r="OD1" s="158"/>
      <c r="OE1" s="158"/>
      <c r="OF1" s="158"/>
      <c r="OG1" s="158"/>
      <c r="OH1" s="158"/>
      <c r="OI1" s="158"/>
      <c r="OJ1" s="158"/>
      <c r="OK1" s="158"/>
      <c r="OL1" s="158"/>
      <c r="OM1" s="158"/>
      <c r="ON1" s="158"/>
      <c r="OO1" s="158"/>
      <c r="OP1" s="158"/>
      <c r="OQ1" s="158"/>
      <c r="OR1" s="158"/>
      <c r="OS1" s="158"/>
      <c r="OT1" s="158"/>
      <c r="OU1" s="158"/>
      <c r="OV1" s="158"/>
      <c r="OW1" s="158"/>
      <c r="OX1" s="158"/>
      <c r="OY1" s="158"/>
      <c r="OZ1" s="158"/>
      <c r="PA1" s="158"/>
      <c r="PB1" s="158"/>
      <c r="PC1" s="158"/>
      <c r="PD1" s="158"/>
      <c r="PE1" s="158"/>
      <c r="PF1" s="158"/>
      <c r="PG1" s="158"/>
      <c r="PH1" s="158"/>
      <c r="PI1" s="158"/>
      <c r="PJ1" s="158"/>
      <c r="PK1" s="158"/>
      <c r="PL1" s="158"/>
      <c r="PM1" s="158"/>
      <c r="PN1" s="158"/>
      <c r="PO1" s="158"/>
      <c r="PP1" s="158"/>
      <c r="PQ1" s="158"/>
      <c r="PR1" s="158"/>
      <c r="PS1" s="158"/>
      <c r="PT1" s="158"/>
      <c r="PU1" s="158"/>
      <c r="PV1" s="158"/>
      <c r="PW1" s="158"/>
      <c r="PX1" s="158"/>
      <c r="PY1" s="158"/>
      <c r="PZ1" s="158"/>
      <c r="QA1" s="158"/>
      <c r="QB1" s="158"/>
      <c r="QC1" s="158"/>
      <c r="QD1" s="158"/>
      <c r="QE1" s="158"/>
      <c r="QF1" s="158"/>
      <c r="QG1" s="158"/>
      <c r="QH1" s="158"/>
      <c r="QI1" s="158"/>
      <c r="QJ1" s="158"/>
      <c r="QK1" s="158"/>
      <c r="QL1" s="158"/>
      <c r="QM1" s="158"/>
      <c r="QN1" s="158"/>
      <c r="QO1" s="158"/>
      <c r="QP1" s="158"/>
      <c r="QQ1" s="158"/>
      <c r="QR1" s="158"/>
      <c r="QS1" s="158"/>
      <c r="QT1" s="158"/>
      <c r="QU1" s="158"/>
      <c r="QV1" s="158"/>
      <c r="QW1" s="158"/>
      <c r="QX1" s="158"/>
      <c r="QY1" s="158"/>
      <c r="QZ1" s="158"/>
      <c r="RA1" s="158"/>
      <c r="RB1" s="158"/>
      <c r="RC1" s="158"/>
      <c r="RD1" s="158"/>
      <c r="RE1" s="158"/>
      <c r="RF1" s="158"/>
      <c r="RG1" s="158"/>
      <c r="RH1" s="158"/>
      <c r="RI1" s="158"/>
      <c r="RJ1" s="158"/>
      <c r="RK1" s="158"/>
      <c r="RL1" s="158"/>
      <c r="RM1" s="158"/>
      <c r="RN1" s="158"/>
      <c r="RO1" s="158"/>
      <c r="RP1" s="158"/>
      <c r="RQ1" s="158"/>
      <c r="RR1" s="158"/>
      <c r="RS1" s="158"/>
      <c r="RT1" s="158"/>
      <c r="RU1" s="158"/>
      <c r="RV1" s="158"/>
      <c r="RW1" s="158"/>
      <c r="RX1" s="158"/>
      <c r="RY1" s="158"/>
      <c r="RZ1" s="158"/>
      <c r="SA1" s="158"/>
      <c r="SB1" s="158"/>
      <c r="SC1" s="158"/>
      <c r="SD1" s="158"/>
      <c r="SE1" s="158"/>
      <c r="SF1" s="158"/>
      <c r="SG1" s="158"/>
      <c r="SH1" s="158"/>
      <c r="SI1" s="158"/>
      <c r="SJ1" s="158"/>
      <c r="SK1" s="158"/>
      <c r="SL1" s="158"/>
      <c r="SM1" s="158"/>
      <c r="SN1" s="158"/>
      <c r="SO1" s="158"/>
      <c r="SP1" s="158"/>
      <c r="SQ1" s="158"/>
      <c r="SR1" s="158"/>
      <c r="SS1" s="158"/>
      <c r="ST1" s="158"/>
      <c r="SU1" s="158"/>
      <c r="SV1" s="158"/>
      <c r="SW1" s="158"/>
      <c r="SX1" s="158"/>
      <c r="SY1" s="158"/>
      <c r="SZ1" s="158"/>
      <c r="TA1" s="158"/>
      <c r="TB1" s="158"/>
      <c r="TC1" s="158"/>
      <c r="TD1" s="158"/>
      <c r="TE1" s="158"/>
      <c r="TF1" s="158"/>
      <c r="TG1" s="158"/>
      <c r="TH1" s="158"/>
      <c r="TI1" s="158"/>
      <c r="TJ1" s="158"/>
      <c r="TK1" s="158"/>
      <c r="TL1" s="158"/>
      <c r="TM1" s="158"/>
      <c r="TN1" s="158"/>
      <c r="TO1" s="158"/>
      <c r="TP1" s="158"/>
      <c r="TQ1" s="158"/>
      <c r="TR1" s="158"/>
      <c r="TS1" s="158"/>
      <c r="TT1" s="158"/>
      <c r="TU1" s="158"/>
      <c r="TV1" s="158"/>
      <c r="TW1" s="158"/>
      <c r="TX1" s="158"/>
      <c r="TY1" s="158"/>
      <c r="TZ1" s="158"/>
      <c r="UA1" s="158"/>
      <c r="UB1" s="158"/>
      <c r="UC1" s="158"/>
      <c r="UD1" s="158"/>
      <c r="UE1" s="158"/>
      <c r="UF1" s="158"/>
      <c r="UG1" s="158"/>
      <c r="UH1" s="158"/>
      <c r="UI1" s="158"/>
      <c r="UJ1" s="158"/>
      <c r="UK1" s="158"/>
      <c r="UL1" s="158"/>
      <c r="UM1" s="158"/>
      <c r="UN1" s="158"/>
      <c r="UO1" s="158"/>
      <c r="UP1" s="158"/>
      <c r="UQ1" s="158"/>
      <c r="UR1" s="158"/>
      <c r="US1" s="158"/>
      <c r="UT1" s="158"/>
      <c r="UU1" s="158"/>
      <c r="UV1" s="158"/>
      <c r="UW1" s="158"/>
      <c r="UX1" s="158"/>
      <c r="UY1" s="158"/>
      <c r="UZ1" s="158"/>
      <c r="VA1" s="158"/>
      <c r="VB1" s="158"/>
      <c r="VC1" s="158"/>
      <c r="VD1" s="158"/>
      <c r="VE1" s="158"/>
      <c r="VF1" s="158"/>
      <c r="VG1" s="158"/>
      <c r="VH1" s="158"/>
      <c r="VI1" s="158"/>
      <c r="VJ1" s="158"/>
      <c r="VK1" s="158"/>
      <c r="VL1" s="158"/>
      <c r="VM1" s="158"/>
      <c r="VN1" s="158"/>
      <c r="VO1" s="158"/>
      <c r="VP1" s="158"/>
      <c r="VQ1" s="158"/>
      <c r="VR1" s="158"/>
      <c r="VS1" s="158"/>
      <c r="VT1" s="158"/>
      <c r="VU1" s="158"/>
      <c r="VV1" s="158"/>
      <c r="VW1" s="158"/>
      <c r="VX1" s="158"/>
      <c r="VY1" s="158"/>
      <c r="VZ1" s="158"/>
      <c r="WA1" s="158"/>
      <c r="WB1" s="158"/>
      <c r="WC1" s="158"/>
      <c r="WD1" s="158"/>
      <c r="WE1" s="158"/>
      <c r="WF1" s="158"/>
      <c r="WG1" s="158"/>
      <c r="WH1" s="158"/>
      <c r="WI1" s="158"/>
      <c r="WJ1" s="158"/>
      <c r="WK1" s="158"/>
      <c r="WL1" s="158"/>
      <c r="WM1" s="158"/>
      <c r="WN1" s="158"/>
      <c r="WO1" s="158"/>
      <c r="WP1" s="158"/>
      <c r="WQ1" s="158"/>
      <c r="WR1" s="158"/>
      <c r="WS1" s="158"/>
      <c r="WT1" s="158"/>
      <c r="WU1" s="158"/>
      <c r="WV1" s="158"/>
      <c r="WW1" s="158"/>
      <c r="WX1" s="158"/>
      <c r="WY1" s="158"/>
      <c r="WZ1" s="158"/>
      <c r="XA1" s="158"/>
      <c r="XB1" s="158"/>
      <c r="XC1" s="158"/>
      <c r="XD1" s="158"/>
      <c r="XE1" s="158"/>
      <c r="XF1" s="158"/>
      <c r="XG1" s="158"/>
      <c r="XH1" s="158"/>
      <c r="XI1" s="158"/>
      <c r="XJ1" s="158"/>
      <c r="XK1" s="158"/>
      <c r="XL1" s="158"/>
      <c r="XM1" s="158"/>
      <c r="XN1" s="158"/>
      <c r="XO1" s="158"/>
      <c r="XP1" s="158"/>
      <c r="XQ1" s="158"/>
      <c r="XR1" s="158"/>
      <c r="XS1" s="158"/>
      <c r="XT1" s="158"/>
      <c r="XU1" s="158"/>
      <c r="XV1" s="158"/>
      <c r="XW1" s="158"/>
      <c r="XX1" s="158"/>
      <c r="XY1" s="158"/>
      <c r="XZ1" s="158"/>
      <c r="YA1" s="158"/>
      <c r="YB1" s="158"/>
      <c r="YC1" s="158"/>
      <c r="YD1" s="158"/>
      <c r="YE1" s="158"/>
      <c r="YF1" s="158"/>
      <c r="YG1" s="158"/>
      <c r="YH1" s="158"/>
      <c r="YI1" s="158"/>
      <c r="YJ1" s="158"/>
      <c r="YK1" s="158"/>
      <c r="YL1" s="158"/>
      <c r="YM1" s="158"/>
      <c r="YN1" s="158"/>
      <c r="YO1" s="158"/>
      <c r="YP1" s="158"/>
      <c r="YQ1" s="158"/>
      <c r="YR1" s="158"/>
      <c r="YS1" s="158"/>
      <c r="YT1" s="158"/>
      <c r="YU1" s="158"/>
      <c r="YV1" s="158"/>
      <c r="YW1" s="158"/>
      <c r="YX1" s="158"/>
      <c r="YY1" s="158"/>
      <c r="YZ1" s="158"/>
      <c r="ZA1" s="158"/>
      <c r="ZB1" s="158"/>
      <c r="ZC1" s="158"/>
      <c r="ZD1" s="158"/>
      <c r="ZE1" s="158"/>
      <c r="ZF1" s="158"/>
      <c r="ZG1" s="158"/>
      <c r="ZH1" s="158"/>
      <c r="ZI1" s="158"/>
      <c r="ZJ1" s="158"/>
      <c r="ZK1" s="158"/>
      <c r="ZL1" s="158"/>
      <c r="ZM1" s="158"/>
      <c r="ZN1" s="158"/>
      <c r="ZO1" s="158"/>
      <c r="ZP1" s="158"/>
      <c r="ZQ1" s="158"/>
      <c r="ZR1" s="158"/>
      <c r="ZS1" s="158"/>
      <c r="ZT1" s="158"/>
      <c r="ZU1" s="158"/>
      <c r="ZV1" s="158"/>
      <c r="ZW1" s="158"/>
      <c r="ZX1" s="158"/>
      <c r="ZY1" s="158"/>
      <c r="ZZ1" s="158"/>
      <c r="AAA1" s="158"/>
      <c r="AAB1" s="158"/>
      <c r="AAC1" s="158"/>
      <c r="AAD1" s="158"/>
      <c r="AAE1" s="158"/>
      <c r="AAF1" s="158"/>
      <c r="AAG1" s="158"/>
      <c r="AAH1" s="158"/>
      <c r="AAI1" s="158"/>
      <c r="AAJ1" s="158"/>
      <c r="AAK1" s="158"/>
      <c r="AAL1" s="158"/>
      <c r="AAM1" s="158"/>
      <c r="AAN1" s="158"/>
      <c r="AAO1" s="158"/>
      <c r="AAP1" s="158"/>
      <c r="AAQ1" s="158"/>
      <c r="AAR1" s="158"/>
      <c r="AAS1" s="158"/>
      <c r="AAT1" s="158"/>
      <c r="AAU1" s="158"/>
      <c r="AAV1" s="158"/>
      <c r="AAW1" s="158"/>
      <c r="AAX1" s="158"/>
      <c r="AAY1" s="158"/>
      <c r="AAZ1" s="158"/>
      <c r="ABA1" s="158"/>
      <c r="ABB1" s="158"/>
      <c r="ABC1" s="158"/>
      <c r="ABD1" s="158"/>
      <c r="ABE1" s="158"/>
      <c r="ABF1" s="158"/>
      <c r="ABG1" s="158"/>
      <c r="ABH1" s="158"/>
      <c r="ABI1" s="158"/>
      <c r="ABJ1" s="158"/>
      <c r="ABK1" s="158"/>
      <c r="ABL1" s="158"/>
      <c r="ABM1" s="158"/>
      <c r="ABN1" s="158"/>
      <c r="ABO1" s="158"/>
      <c r="ABP1" s="158"/>
      <c r="ABQ1" s="158"/>
      <c r="ABR1" s="158"/>
      <c r="ABS1" s="158"/>
      <c r="ABT1" s="158"/>
      <c r="ABU1" s="158"/>
      <c r="ABV1" s="158"/>
      <c r="ABW1" s="158"/>
      <c r="ABX1" s="158"/>
      <c r="ABY1" s="158"/>
      <c r="ABZ1" s="158"/>
      <c r="ACA1" s="158"/>
      <c r="ACB1" s="158"/>
      <c r="ACC1" s="158"/>
      <c r="ACD1" s="158"/>
      <c r="ACE1" s="158"/>
      <c r="ACF1" s="158"/>
      <c r="ACG1" s="158"/>
      <c r="ACH1" s="158"/>
      <c r="ACI1" s="158"/>
      <c r="ACJ1" s="158"/>
      <c r="ACK1" s="158"/>
      <c r="ACL1" s="158"/>
      <c r="ACM1" s="158"/>
      <c r="ACN1" s="158"/>
      <c r="ACO1" s="158"/>
      <c r="ACP1" s="158"/>
      <c r="ACQ1" s="158"/>
      <c r="ACR1" s="158"/>
      <c r="ACS1" s="158"/>
      <c r="ACT1" s="158"/>
      <c r="ACU1" s="158"/>
      <c r="ACV1" s="158"/>
      <c r="ACW1" s="158"/>
      <c r="ACX1" s="158"/>
      <c r="ACY1" s="158"/>
      <c r="ACZ1" s="158"/>
      <c r="ADA1" s="158"/>
      <c r="ADB1" s="158"/>
      <c r="ADC1" s="158"/>
      <c r="ADD1" s="158"/>
      <c r="ADE1" s="158"/>
      <c r="ADF1" s="158"/>
      <c r="ADG1" s="158"/>
      <c r="ADH1" s="158"/>
      <c r="ADI1" s="158"/>
      <c r="ADJ1" s="158"/>
      <c r="ADK1" s="158"/>
      <c r="ADL1" s="158"/>
      <c r="ADM1" s="158"/>
      <c r="ADN1" s="158"/>
      <c r="ADO1" s="158"/>
      <c r="ADP1" s="158"/>
      <c r="ADQ1" s="158"/>
      <c r="ADR1" s="158"/>
      <c r="ADS1" s="158"/>
      <c r="ADT1" s="158"/>
      <c r="ADU1" s="158"/>
      <c r="ADV1" s="158"/>
      <c r="ADW1" s="158"/>
      <c r="ADX1" s="158"/>
      <c r="ADY1" s="158"/>
      <c r="ADZ1" s="158"/>
      <c r="AEA1" s="158"/>
      <c r="AEB1" s="158"/>
      <c r="AEC1" s="158"/>
      <c r="AED1" s="158"/>
      <c r="AEE1" s="158"/>
      <c r="AEF1" s="158"/>
      <c r="AEG1" s="158"/>
      <c r="AEH1" s="158"/>
      <c r="AEI1" s="158"/>
      <c r="AEJ1" s="158"/>
      <c r="AEK1" s="158"/>
      <c r="AEL1" s="158"/>
      <c r="AEM1" s="158"/>
      <c r="AEN1" s="158"/>
      <c r="AEO1" s="158"/>
      <c r="AEP1" s="158"/>
      <c r="AEQ1" s="158"/>
      <c r="AER1" s="158"/>
      <c r="AES1" s="158"/>
      <c r="AET1" s="158"/>
      <c r="AEU1" s="158"/>
      <c r="AEV1" s="158"/>
      <c r="AEW1" s="158"/>
      <c r="AEX1" s="158"/>
      <c r="AEY1" s="158"/>
      <c r="AEZ1" s="158"/>
      <c r="AFA1" s="158"/>
      <c r="AFB1" s="158"/>
      <c r="AFC1" s="158"/>
      <c r="AFD1" s="158"/>
      <c r="AFE1" s="158"/>
      <c r="AFF1" s="158"/>
      <c r="AFG1" s="158"/>
      <c r="AFH1" s="158"/>
      <c r="AFI1" s="158"/>
      <c r="AFJ1" s="158"/>
      <c r="AFK1" s="158"/>
      <c r="AFL1" s="158"/>
      <c r="AFM1" s="158"/>
      <c r="AFN1" s="158"/>
      <c r="AFO1" s="158"/>
      <c r="AFP1" s="158"/>
      <c r="AFQ1" s="158"/>
      <c r="AFR1" s="158"/>
      <c r="AFS1" s="158"/>
      <c r="AFT1" s="158"/>
      <c r="AFU1" s="158"/>
      <c r="AFV1" s="158"/>
      <c r="AFW1" s="158"/>
      <c r="AFX1" s="158"/>
      <c r="AFY1" s="158"/>
      <c r="AFZ1" s="158"/>
      <c r="AGA1" s="158"/>
      <c r="AGB1" s="158"/>
      <c r="AGC1" s="158"/>
      <c r="AGD1" s="158"/>
      <c r="AGE1" s="158"/>
      <c r="AGF1" s="158"/>
      <c r="AGG1" s="158"/>
      <c r="AGH1" s="158"/>
      <c r="AGI1" s="158"/>
      <c r="AGJ1" s="158"/>
      <c r="AGK1" s="158"/>
      <c r="AGL1" s="158"/>
      <c r="AGM1" s="158"/>
      <c r="AGN1" s="158"/>
      <c r="AGO1" s="158"/>
      <c r="AGP1" s="158"/>
      <c r="AGQ1" s="158"/>
      <c r="AGR1" s="158"/>
      <c r="AGS1" s="158"/>
      <c r="AGT1" s="158"/>
      <c r="AGU1" s="158"/>
      <c r="AGV1" s="158"/>
      <c r="AGW1" s="158"/>
      <c r="AGX1" s="158"/>
      <c r="AGY1" s="158"/>
      <c r="AGZ1" s="158"/>
      <c r="AHA1" s="158"/>
      <c r="AHB1" s="158"/>
      <c r="AHC1" s="158"/>
      <c r="AHD1" s="158"/>
      <c r="AHE1" s="158"/>
      <c r="AHF1" s="158"/>
      <c r="AHG1" s="158"/>
      <c r="AHH1" s="158"/>
      <c r="AHI1" s="158"/>
      <c r="AHJ1" s="158"/>
      <c r="AHK1" s="158"/>
      <c r="AHL1" s="158"/>
      <c r="AHM1" s="158"/>
      <c r="AHN1" s="158"/>
      <c r="AHO1" s="158"/>
      <c r="AHP1" s="158"/>
      <c r="AHQ1" s="158"/>
      <c r="AHR1" s="158"/>
      <c r="AHS1" s="158"/>
      <c r="AHT1" s="158"/>
      <c r="AHU1" s="158"/>
      <c r="AHV1" s="158"/>
      <c r="AHW1" s="158"/>
      <c r="AHX1" s="158"/>
      <c r="AHY1" s="158"/>
      <c r="AHZ1" s="158"/>
      <c r="AIA1" s="158"/>
      <c r="AIB1" s="158"/>
      <c r="AIC1" s="158"/>
      <c r="AID1" s="158"/>
      <c r="AIE1" s="158"/>
      <c r="AIF1" s="158"/>
      <c r="AIG1" s="158"/>
      <c r="AIH1" s="158"/>
      <c r="AII1" s="158"/>
      <c r="AIJ1" s="158"/>
      <c r="AIK1" s="158"/>
      <c r="AIL1" s="158"/>
      <c r="AIM1" s="158"/>
      <c r="AIN1" s="158"/>
      <c r="AIO1" s="158"/>
      <c r="AIP1" s="158"/>
      <c r="AIQ1" s="158"/>
      <c r="AIR1" s="158"/>
      <c r="AIS1" s="158"/>
      <c r="AIT1" s="158"/>
      <c r="AIU1" s="158"/>
      <c r="AIV1" s="158"/>
      <c r="AIW1" s="158"/>
      <c r="AIX1" s="158"/>
      <c r="AIY1" s="158"/>
      <c r="AIZ1" s="158"/>
      <c r="AJA1" s="158"/>
      <c r="AJB1" s="158"/>
      <c r="AJC1" s="158"/>
      <c r="AJD1" s="158"/>
      <c r="AJE1" s="158"/>
      <c r="AJF1" s="158"/>
      <c r="AJG1" s="158"/>
      <c r="AJH1" s="158"/>
      <c r="AJI1" s="158"/>
      <c r="AJJ1" s="158"/>
      <c r="AJK1" s="158"/>
      <c r="AJL1" s="158"/>
      <c r="AJM1" s="158"/>
      <c r="AJN1" s="158"/>
      <c r="AJO1" s="158"/>
      <c r="AJP1" s="158"/>
      <c r="AJQ1" s="158"/>
      <c r="AJR1" s="158"/>
      <c r="AJS1" s="158"/>
      <c r="AJT1" s="158"/>
      <c r="AJU1" s="158"/>
      <c r="AJV1" s="158"/>
      <c r="AJW1" s="158"/>
      <c r="AJX1" s="158"/>
      <c r="AJY1" s="158"/>
      <c r="AJZ1" s="158"/>
      <c r="AKA1" s="158"/>
      <c r="AKB1" s="158"/>
      <c r="AKC1" s="158"/>
      <c r="AKD1" s="158"/>
      <c r="AKE1" s="158"/>
      <c r="AKF1" s="158"/>
      <c r="AKG1" s="158"/>
      <c r="AKH1" s="158"/>
      <c r="AKI1" s="158"/>
      <c r="AKJ1" s="158"/>
      <c r="AKK1" s="158"/>
      <c r="AKL1" s="158"/>
      <c r="AKM1" s="158"/>
      <c r="AKN1" s="158"/>
      <c r="AKO1" s="158"/>
      <c r="AKP1" s="158"/>
      <c r="AKQ1" s="158"/>
      <c r="AKR1" s="158"/>
      <c r="AKS1" s="158"/>
      <c r="AKT1" s="158"/>
      <c r="AKU1" s="158"/>
      <c r="AKV1" s="158"/>
      <c r="AKW1" s="158"/>
      <c r="AKX1" s="158"/>
      <c r="AKY1" s="158"/>
      <c r="AKZ1" s="158"/>
      <c r="ALA1" s="158"/>
      <c r="ALB1" s="158"/>
      <c r="ALC1" s="158"/>
      <c r="ALD1" s="158"/>
      <c r="ALE1" s="158"/>
      <c r="ALF1" s="158"/>
      <c r="ALG1" s="158"/>
      <c r="ALH1" s="158"/>
      <c r="ALI1" s="158"/>
      <c r="ALJ1" s="158"/>
      <c r="ALK1" s="158"/>
      <c r="ALL1" s="158"/>
      <c r="ALM1" s="158"/>
      <c r="ALN1" s="158"/>
      <c r="ALO1" s="158"/>
      <c r="ALP1" s="158"/>
      <c r="ALQ1" s="158"/>
      <c r="ALR1" s="158"/>
      <c r="ALS1" s="158"/>
      <c r="ALT1" s="158"/>
      <c r="ALU1" s="158"/>
      <c r="ALV1" s="158"/>
      <c r="ALW1" s="158"/>
      <c r="ALX1" s="158"/>
      <c r="ALY1" s="158"/>
      <c r="ALZ1" s="158"/>
      <c r="AMA1" s="158"/>
      <c r="AMB1" s="158"/>
      <c r="AMC1" s="158"/>
      <c r="AMD1" s="158"/>
      <c r="AME1" s="158"/>
      <c r="AMF1" s="158"/>
      <c r="AMG1" s="158"/>
      <c r="AMH1" s="158"/>
      <c r="AMI1" s="158"/>
      <c r="AMJ1" s="158"/>
      <c r="AMK1" s="158"/>
      <c r="AML1" s="158"/>
      <c r="AMM1" s="158"/>
      <c r="AMN1" s="158"/>
      <c r="AMO1" s="158"/>
      <c r="AMP1" s="158"/>
      <c r="AMQ1" s="158"/>
      <c r="AMR1" s="158"/>
      <c r="AMS1" s="158"/>
      <c r="AMT1" s="158"/>
      <c r="AMU1" s="158"/>
      <c r="AMV1" s="158"/>
      <c r="AMW1" s="158"/>
      <c r="AMX1" s="158"/>
      <c r="AMY1" s="158"/>
      <c r="AMZ1" s="158"/>
      <c r="ANA1" s="158"/>
      <c r="ANB1" s="158"/>
      <c r="ANC1" s="158"/>
      <c r="AND1" s="158"/>
      <c r="ANE1" s="158"/>
      <c r="ANF1" s="158"/>
      <c r="ANG1" s="158"/>
      <c r="ANH1" s="158"/>
      <c r="ANI1" s="158"/>
      <c r="ANJ1" s="158"/>
      <c r="ANK1" s="158"/>
      <c r="ANL1" s="158"/>
      <c r="ANM1" s="158"/>
      <c r="ANN1" s="158"/>
      <c r="ANO1" s="158"/>
      <c r="ANP1" s="158"/>
      <c r="ANQ1" s="158"/>
      <c r="ANR1" s="158"/>
      <c r="ANS1" s="158"/>
      <c r="ANT1" s="158"/>
      <c r="ANU1" s="158"/>
      <c r="ANV1" s="158"/>
      <c r="ANW1" s="158"/>
      <c r="ANX1" s="158"/>
      <c r="ANY1" s="158"/>
      <c r="ANZ1" s="158"/>
      <c r="AOA1" s="158"/>
      <c r="AOB1" s="158"/>
      <c r="AOC1" s="158"/>
      <c r="AOD1" s="158"/>
      <c r="AOE1" s="158"/>
      <c r="AOF1" s="158"/>
      <c r="AOG1" s="158"/>
      <c r="AOH1" s="158"/>
      <c r="AOI1" s="158"/>
      <c r="AOJ1" s="158"/>
      <c r="AOK1" s="158"/>
      <c r="AOL1" s="158"/>
      <c r="AOM1" s="158"/>
      <c r="AON1" s="158"/>
      <c r="AOO1" s="158"/>
      <c r="AOP1" s="158"/>
      <c r="AOQ1" s="158"/>
      <c r="AOR1" s="158"/>
      <c r="AOS1" s="158"/>
      <c r="AOT1" s="158"/>
      <c r="AOU1" s="158"/>
      <c r="AOV1" s="158"/>
      <c r="AOW1" s="158"/>
      <c r="AOX1" s="158"/>
      <c r="AOY1" s="158"/>
      <c r="AOZ1" s="158"/>
      <c r="APA1" s="158"/>
      <c r="APB1" s="158"/>
      <c r="APC1" s="158"/>
      <c r="APD1" s="158"/>
      <c r="APE1" s="158"/>
      <c r="APF1" s="158"/>
      <c r="APG1" s="158"/>
      <c r="APH1" s="158"/>
      <c r="API1" s="158"/>
      <c r="APJ1" s="158"/>
      <c r="APK1" s="158"/>
      <c r="APL1" s="158"/>
      <c r="APM1" s="158"/>
      <c r="APN1" s="158"/>
      <c r="APO1" s="158"/>
      <c r="APP1" s="158"/>
      <c r="APQ1" s="158"/>
      <c r="APR1" s="158"/>
      <c r="APS1" s="158"/>
      <c r="APT1" s="158"/>
      <c r="APU1" s="158"/>
      <c r="APV1" s="158"/>
      <c r="APW1" s="158"/>
      <c r="APX1" s="158"/>
      <c r="APY1" s="158"/>
      <c r="APZ1" s="158"/>
      <c r="AQA1" s="158"/>
      <c r="AQB1" s="158"/>
      <c r="AQC1" s="158"/>
      <c r="AQD1" s="158"/>
      <c r="AQE1" s="158"/>
      <c r="AQF1" s="158"/>
      <c r="AQG1" s="158"/>
      <c r="AQH1" s="158"/>
      <c r="AQI1" s="158"/>
      <c r="AQJ1" s="158"/>
      <c r="AQK1" s="158"/>
      <c r="AQL1" s="158"/>
      <c r="AQM1" s="158"/>
      <c r="AQN1" s="158"/>
      <c r="AQO1" s="158"/>
      <c r="AQP1" s="158"/>
      <c r="AQQ1" s="158"/>
      <c r="AQR1" s="158"/>
      <c r="AQS1" s="158"/>
      <c r="AQT1" s="158"/>
      <c r="AQU1" s="158"/>
      <c r="AQV1" s="158"/>
      <c r="AQW1" s="158"/>
      <c r="AQX1" s="158"/>
      <c r="AQY1" s="158"/>
      <c r="AQZ1" s="158"/>
      <c r="ARA1" s="158"/>
      <c r="ARB1" s="158"/>
      <c r="ARC1" s="158"/>
      <c r="ARD1" s="158"/>
      <c r="ARE1" s="158"/>
      <c r="ARF1" s="158"/>
      <c r="ARG1" s="158"/>
      <c r="ARH1" s="158"/>
      <c r="ARI1" s="158"/>
      <c r="ARJ1" s="158"/>
      <c r="ARK1" s="158"/>
      <c r="ARL1" s="158"/>
      <c r="ARM1" s="158"/>
      <c r="ARN1" s="158"/>
      <c r="ARO1" s="158"/>
      <c r="ARP1" s="158"/>
      <c r="ARQ1" s="158"/>
      <c r="ARR1" s="158"/>
      <c r="ARS1" s="158"/>
      <c r="ART1" s="158"/>
      <c r="ARU1" s="158"/>
      <c r="ARV1" s="158"/>
      <c r="ARW1" s="158"/>
      <c r="ARX1" s="158"/>
      <c r="ARY1" s="158"/>
      <c r="ARZ1" s="158"/>
      <c r="ASA1" s="158"/>
      <c r="ASB1" s="158"/>
      <c r="ASC1" s="158"/>
      <c r="ASD1" s="158"/>
      <c r="ASE1" s="158"/>
      <c r="ASF1" s="158"/>
      <c r="ASG1" s="158"/>
      <c r="ASH1" s="158"/>
      <c r="ASI1" s="158"/>
      <c r="ASJ1" s="158"/>
      <c r="ASK1" s="158"/>
      <c r="ASL1" s="158"/>
      <c r="ASM1" s="158"/>
      <c r="ASN1" s="158"/>
      <c r="ASO1" s="158"/>
      <c r="ASP1" s="158"/>
      <c r="ASQ1" s="158"/>
      <c r="ASR1" s="158"/>
      <c r="ASS1" s="158"/>
      <c r="AST1" s="158"/>
      <c r="ASU1" s="158"/>
      <c r="ASV1" s="158"/>
      <c r="ASW1" s="158"/>
      <c r="ASX1" s="158"/>
      <c r="ASY1" s="158"/>
      <c r="ASZ1" s="158"/>
      <c r="ATA1" s="158"/>
      <c r="ATB1" s="158"/>
      <c r="ATC1" s="158"/>
      <c r="ATD1" s="158"/>
      <c r="ATE1" s="158"/>
      <c r="ATF1" s="158"/>
      <c r="ATG1" s="158"/>
      <c r="ATH1" s="158"/>
      <c r="ATI1" s="158"/>
      <c r="ATJ1" s="158"/>
      <c r="ATK1" s="158"/>
      <c r="ATL1" s="158"/>
      <c r="ATM1" s="158"/>
      <c r="ATN1" s="158"/>
      <c r="ATO1" s="158"/>
      <c r="ATP1" s="158"/>
      <c r="ATQ1" s="158"/>
      <c r="ATR1" s="158"/>
      <c r="ATS1" s="158"/>
      <c r="ATT1" s="158"/>
      <c r="ATU1" s="158"/>
      <c r="ATV1" s="158"/>
      <c r="ATW1" s="158"/>
      <c r="ATX1" s="158"/>
      <c r="ATY1" s="158"/>
      <c r="ATZ1" s="158"/>
      <c r="AUA1" s="158"/>
      <c r="AUB1" s="158"/>
      <c r="AUC1" s="158"/>
      <c r="AUD1" s="158"/>
      <c r="AUE1" s="158"/>
      <c r="AUF1" s="158"/>
      <c r="AUG1" s="158"/>
      <c r="AUH1" s="158"/>
      <c r="AUI1" s="158"/>
      <c r="AUJ1" s="158"/>
      <c r="AUK1" s="158"/>
      <c r="AUL1" s="158"/>
      <c r="AUM1" s="158"/>
      <c r="AUN1" s="158"/>
      <c r="AUO1" s="158"/>
      <c r="AUP1" s="158"/>
      <c r="AUQ1" s="158"/>
      <c r="AUR1" s="158"/>
      <c r="AUS1" s="158"/>
      <c r="AUT1" s="158"/>
      <c r="AUU1" s="158"/>
      <c r="AUV1" s="158"/>
      <c r="AUW1" s="158"/>
      <c r="AUX1" s="158"/>
      <c r="AUY1" s="158"/>
      <c r="AUZ1" s="158"/>
      <c r="AVA1" s="158"/>
      <c r="AVB1" s="158"/>
      <c r="AVC1" s="158"/>
      <c r="AVD1" s="158"/>
      <c r="AVE1" s="158"/>
      <c r="AVF1" s="158"/>
      <c r="AVG1" s="158"/>
      <c r="AVH1" s="158"/>
      <c r="AVI1" s="158"/>
      <c r="AVJ1" s="158"/>
      <c r="AVK1" s="158"/>
      <c r="AVL1" s="158"/>
      <c r="AVM1" s="158"/>
      <c r="AVN1" s="158"/>
      <c r="AVO1" s="158"/>
      <c r="AVP1" s="158"/>
      <c r="AVQ1" s="158"/>
      <c r="AVR1" s="158"/>
      <c r="AVS1" s="158"/>
      <c r="AVT1" s="158"/>
      <c r="AVU1" s="158"/>
      <c r="AVV1" s="158"/>
      <c r="AVW1" s="158"/>
      <c r="AVX1" s="158"/>
      <c r="AVY1" s="158"/>
      <c r="AVZ1" s="158"/>
      <c r="AWA1" s="158"/>
      <c r="AWB1" s="158"/>
      <c r="AWC1" s="158"/>
      <c r="AWD1" s="158"/>
      <c r="AWE1" s="158"/>
      <c r="AWF1" s="158"/>
      <c r="AWG1" s="158"/>
      <c r="AWH1" s="158"/>
      <c r="AWI1" s="158"/>
      <c r="AWJ1" s="158"/>
      <c r="AWK1" s="158"/>
      <c r="AWL1" s="158"/>
      <c r="AWM1" s="158"/>
      <c r="AWN1" s="158"/>
      <c r="AWO1" s="158"/>
      <c r="AWP1" s="158"/>
      <c r="AWQ1" s="158"/>
      <c r="AWR1" s="158"/>
      <c r="AWS1" s="158"/>
      <c r="AWT1" s="158"/>
      <c r="AWU1" s="158"/>
      <c r="AWV1" s="158"/>
      <c r="AWW1" s="158"/>
      <c r="AWX1" s="158"/>
      <c r="AWY1" s="158"/>
      <c r="AWZ1" s="158"/>
      <c r="AXA1" s="158"/>
      <c r="AXB1" s="158"/>
      <c r="AXC1" s="158"/>
      <c r="AXD1" s="158"/>
      <c r="AXE1" s="158"/>
      <c r="AXF1" s="158"/>
      <c r="AXG1" s="158"/>
      <c r="AXH1" s="158"/>
      <c r="AXI1" s="158"/>
      <c r="AXJ1" s="158"/>
      <c r="AXK1" s="158"/>
      <c r="AXL1" s="158"/>
    </row>
    <row r="2" spans="1:1312" s="611" customFormat="1" ht="20.25" customHeight="1" x14ac:dyDescent="0.25">
      <c r="B2" s="2210" t="s">
        <v>0</v>
      </c>
      <c r="C2" s="2211"/>
      <c r="D2" s="2211"/>
      <c r="E2" s="2211"/>
      <c r="F2" s="2211"/>
      <c r="G2" s="2211"/>
      <c r="H2" s="2211"/>
      <c r="I2" s="2211"/>
      <c r="J2" s="2211"/>
      <c r="K2" s="2211"/>
      <c r="L2" s="2211"/>
      <c r="M2" s="2211"/>
      <c r="N2" s="2212"/>
      <c r="O2" s="282"/>
      <c r="P2" s="278"/>
      <c r="Q2" s="278"/>
      <c r="R2" s="278"/>
      <c r="S2" s="278"/>
      <c r="T2" s="278"/>
      <c r="U2" s="278"/>
      <c r="V2" s="278"/>
      <c r="W2" s="278"/>
      <c r="X2" s="278"/>
      <c r="Y2" s="278"/>
      <c r="Z2" s="278"/>
      <c r="AA2" s="278"/>
      <c r="AB2" s="278"/>
      <c r="AC2" s="278"/>
    </row>
    <row r="3" spans="1:1312" s="611" customFormat="1" ht="15.75" customHeight="1" thickBot="1" x14ac:dyDescent="0.3">
      <c r="B3" s="2213"/>
      <c r="C3" s="2214"/>
      <c r="D3" s="2214"/>
      <c r="E3" s="2214"/>
      <c r="F3" s="2214"/>
      <c r="G3" s="2214"/>
      <c r="H3" s="2214"/>
      <c r="I3" s="2214"/>
      <c r="J3" s="2214"/>
      <c r="K3" s="2214"/>
      <c r="L3" s="2214"/>
      <c r="M3" s="2214"/>
      <c r="N3" s="2215"/>
      <c r="O3" s="282"/>
      <c r="P3" s="278"/>
      <c r="Q3" s="278"/>
      <c r="R3" s="278"/>
      <c r="S3" s="278"/>
      <c r="T3" s="278"/>
      <c r="U3" s="278"/>
      <c r="V3" s="278"/>
      <c r="W3" s="278"/>
      <c r="X3" s="278"/>
      <c r="Y3" s="278"/>
      <c r="Z3" s="278"/>
      <c r="AA3" s="278"/>
      <c r="AB3" s="278"/>
      <c r="AC3" s="278"/>
    </row>
    <row r="4" spans="1:1312" s="611" customFormat="1" ht="15.75" customHeight="1" x14ac:dyDescent="0.25">
      <c r="A4" s="27" t="str">
        <f ca="1">CELL("nomfichier",A1)</f>
        <v>F:\Bureau\[fiches apprentis Patissiers.xlsx]pates levées Divers</v>
      </c>
      <c r="B4" s="1"/>
      <c r="C4" s="1"/>
      <c r="D4" s="1"/>
      <c r="E4" s="1"/>
      <c r="F4" s="1"/>
      <c r="G4" s="1"/>
      <c r="H4" s="1"/>
      <c r="I4" s="1"/>
      <c r="J4" s="1"/>
      <c r="K4" s="1"/>
      <c r="L4" s="1"/>
      <c r="M4" s="1"/>
      <c r="N4" s="1"/>
      <c r="O4" s="282"/>
      <c r="P4" s="278"/>
      <c r="Q4" s="278"/>
      <c r="R4" s="278"/>
      <c r="S4" s="278"/>
      <c r="T4" s="278"/>
      <c r="U4" s="278"/>
      <c r="V4" s="278"/>
      <c r="W4" s="278"/>
      <c r="X4" s="278"/>
      <c r="Y4" s="278"/>
      <c r="Z4" s="278"/>
      <c r="AA4" s="278"/>
      <c r="AB4" s="278"/>
      <c r="AC4" s="278"/>
    </row>
    <row r="5" spans="1:1312" s="611" customFormat="1" ht="15.75" customHeight="1" x14ac:dyDescent="0.25">
      <c r="B5" s="2216" t="s">
        <v>154</v>
      </c>
      <c r="C5" s="2216"/>
      <c r="D5" s="2216"/>
      <c r="E5" s="2216"/>
      <c r="F5" s="2216"/>
      <c r="G5" s="2216"/>
      <c r="H5" s="2216"/>
      <c r="I5" s="2216"/>
      <c r="J5" s="2216"/>
      <c r="K5" s="2216"/>
      <c r="L5" s="2216"/>
      <c r="M5" s="2216"/>
      <c r="N5" s="2216"/>
      <c r="O5" s="282"/>
      <c r="P5" s="279"/>
      <c r="Q5" s="279"/>
      <c r="R5" s="279"/>
      <c r="S5" s="279"/>
      <c r="T5" s="278"/>
      <c r="U5" s="278"/>
      <c r="V5" s="278"/>
      <c r="W5" s="278"/>
      <c r="X5" s="278"/>
      <c r="Y5" s="278"/>
      <c r="Z5" s="278"/>
      <c r="AA5" s="278"/>
      <c r="AB5" s="278"/>
      <c r="AC5" s="278"/>
    </row>
    <row r="6" spans="1:1312" s="611" customFormat="1" ht="15.75" x14ac:dyDescent="0.25">
      <c r="B6" s="2217" t="s">
        <v>1</v>
      </c>
      <c r="C6" s="2217"/>
      <c r="D6" s="2217"/>
      <c r="E6" s="2217"/>
      <c r="F6" s="2217"/>
      <c r="G6" s="2217"/>
      <c r="H6" s="2217"/>
      <c r="I6" s="2217"/>
      <c r="J6" s="2217"/>
      <c r="K6" s="2217"/>
      <c r="L6" s="2217"/>
      <c r="M6" s="2217"/>
      <c r="N6" s="2217"/>
      <c r="O6" s="282"/>
      <c r="P6" s="280"/>
      <c r="Q6" s="280"/>
      <c r="R6" s="280"/>
      <c r="S6" s="280"/>
      <c r="T6" s="278"/>
      <c r="U6" s="278"/>
      <c r="V6" s="278"/>
      <c r="W6" s="278"/>
      <c r="X6" s="278"/>
      <c r="Y6" s="278"/>
      <c r="Z6" s="278"/>
      <c r="AA6" s="278"/>
      <c r="AB6" s="278"/>
      <c r="AC6" s="278"/>
    </row>
    <row r="7" spans="1:1312" s="611" customFormat="1" ht="15.75" customHeight="1" x14ac:dyDescent="0.25">
      <c r="B7" s="2217" t="s">
        <v>2</v>
      </c>
      <c r="C7" s="2217"/>
      <c r="D7" s="2217"/>
      <c r="E7" s="2217"/>
      <c r="F7" s="2217"/>
      <c r="G7" s="2217"/>
      <c r="H7" s="2217"/>
      <c r="I7" s="2217"/>
      <c r="J7" s="2217"/>
      <c r="K7" s="2217"/>
      <c r="L7" s="2217"/>
      <c r="M7" s="2217"/>
      <c r="N7" s="2217"/>
      <c r="O7" s="282"/>
      <c r="P7" s="280"/>
      <c r="Q7" s="280"/>
      <c r="R7" s="280"/>
      <c r="S7" s="280"/>
      <c r="T7" s="278"/>
      <c r="U7" s="278"/>
      <c r="V7" s="278"/>
      <c r="W7" s="278"/>
      <c r="X7" s="278"/>
      <c r="Y7" s="278"/>
      <c r="Z7" s="278"/>
      <c r="AA7" s="278"/>
      <c r="AB7" s="278"/>
      <c r="AC7" s="278"/>
    </row>
    <row r="8" spans="1:1312" s="611" customFormat="1" ht="15.75" customHeight="1" x14ac:dyDescent="0.25">
      <c r="B8" s="2217" t="s">
        <v>3</v>
      </c>
      <c r="C8" s="2217"/>
      <c r="D8" s="2217"/>
      <c r="E8" s="2217"/>
      <c r="F8" s="2217"/>
      <c r="G8" s="2217"/>
      <c r="H8" s="2217"/>
      <c r="I8" s="2217"/>
      <c r="J8" s="2217"/>
      <c r="K8" s="2217"/>
      <c r="L8" s="2217"/>
      <c r="M8" s="2217"/>
      <c r="N8" s="2217"/>
      <c r="O8" s="282"/>
      <c r="P8" s="280"/>
      <c r="Q8" s="280"/>
      <c r="R8" s="280"/>
      <c r="S8" s="280"/>
      <c r="T8" s="278"/>
      <c r="U8" s="278"/>
      <c r="V8" s="278"/>
      <c r="W8" s="278"/>
      <c r="X8" s="278"/>
      <c r="Y8" s="278"/>
      <c r="Z8" s="278"/>
      <c r="AA8" s="278"/>
      <c r="AB8" s="278"/>
      <c r="AC8" s="278"/>
    </row>
    <row r="9" spans="1:1312" s="611" customFormat="1" ht="15.75" customHeight="1" x14ac:dyDescent="0.25">
      <c r="B9" s="2218" t="s">
        <v>503</v>
      </c>
      <c r="C9" s="2218"/>
      <c r="D9" s="2218"/>
      <c r="E9" s="2218"/>
      <c r="F9" s="2218"/>
      <c r="G9" s="2218"/>
      <c r="H9" s="2218"/>
      <c r="I9" s="2218"/>
      <c r="J9" s="2218"/>
      <c r="K9" s="2218"/>
      <c r="L9" s="2218"/>
      <c r="M9" s="2218"/>
      <c r="N9" s="2218"/>
      <c r="O9" s="282"/>
      <c r="P9" s="281"/>
      <c r="Q9" s="281"/>
      <c r="R9" s="281"/>
      <c r="S9" s="281"/>
      <c r="T9" s="278"/>
      <c r="U9" s="278"/>
      <c r="V9" s="278"/>
      <c r="W9" s="278"/>
      <c r="X9" s="278"/>
      <c r="Y9" s="278"/>
      <c r="Z9" s="278"/>
      <c r="AA9" s="278"/>
      <c r="AB9" s="278"/>
      <c r="AC9" s="278"/>
    </row>
    <row r="10" spans="1:1312" s="611" customFormat="1" x14ac:dyDescent="0.25">
      <c r="B10" s="2218"/>
      <c r="C10" s="2218"/>
      <c r="D10" s="2218"/>
      <c r="E10" s="2218"/>
      <c r="F10" s="2218"/>
      <c r="G10" s="2218"/>
      <c r="H10" s="2218"/>
      <c r="I10" s="2218"/>
      <c r="J10" s="2218"/>
      <c r="K10" s="2218"/>
      <c r="L10" s="2218"/>
      <c r="M10" s="2218"/>
      <c r="N10" s="2218"/>
      <c r="O10" s="282"/>
      <c r="P10" s="278"/>
      <c r="Q10" s="278"/>
      <c r="R10" s="278"/>
      <c r="S10" s="278"/>
      <c r="T10" s="278"/>
      <c r="U10" s="278"/>
      <c r="V10" s="278"/>
      <c r="W10" s="278"/>
      <c r="X10" s="278"/>
      <c r="Y10" s="278"/>
      <c r="Z10" s="278"/>
      <c r="AA10" s="278"/>
      <c r="AB10" s="278"/>
      <c r="AC10" s="278"/>
    </row>
    <row r="11" spans="1:1312" s="611" customFormat="1" ht="15.75" thickBot="1" x14ac:dyDescent="0.3">
      <c r="B11" s="221"/>
      <c r="C11" s="221"/>
      <c r="D11" s="221"/>
      <c r="E11" s="221"/>
      <c r="F11" s="221"/>
      <c r="G11" s="221"/>
      <c r="H11" s="221"/>
      <c r="I11" s="221"/>
      <c r="J11" s="221"/>
      <c r="K11" s="221"/>
      <c r="L11" s="221"/>
      <c r="M11" s="221"/>
      <c r="N11" s="221"/>
      <c r="O11" s="282"/>
      <c r="P11" s="278"/>
      <c r="Q11" s="278"/>
      <c r="R11" s="278"/>
      <c r="S11" s="278"/>
      <c r="T11" s="278"/>
      <c r="U11" s="278"/>
      <c r="V11" s="278"/>
      <c r="W11" s="278"/>
      <c r="X11" s="278"/>
      <c r="Y11" s="278"/>
      <c r="Z11" s="278"/>
      <c r="AA11" s="278"/>
      <c r="AB11" s="278"/>
      <c r="AC11" s="278"/>
    </row>
    <row r="12" spans="1:1312" s="611" customFormat="1" ht="20.25" customHeight="1" x14ac:dyDescent="0.25">
      <c r="B12" s="3" t="s">
        <v>155</v>
      </c>
      <c r="C12" s="613"/>
      <c r="D12" s="613"/>
      <c r="E12" s="613"/>
      <c r="F12" s="613"/>
      <c r="G12" s="613"/>
      <c r="H12" s="613"/>
      <c r="I12" s="613"/>
      <c r="J12" s="613"/>
      <c r="K12" s="613"/>
      <c r="L12" s="613"/>
      <c r="M12" s="613"/>
      <c r="N12" s="613"/>
      <c r="O12" s="282"/>
      <c r="P12" s="2376" t="s">
        <v>236</v>
      </c>
      <c r="Q12" s="2377"/>
      <c r="R12" s="2377"/>
      <c r="S12" s="2377"/>
      <c r="T12" s="2377"/>
      <c r="U12" s="2377"/>
      <c r="V12" s="2377"/>
      <c r="W12" s="2377"/>
      <c r="X12" s="2377"/>
      <c r="Y12" s="2377"/>
      <c r="Z12" s="2377"/>
      <c r="AA12" s="2377"/>
      <c r="AB12" s="2377"/>
      <c r="AC12" s="2378"/>
    </row>
    <row r="13" spans="1:1312" s="611" customFormat="1" ht="15" customHeight="1" x14ac:dyDescent="0.25">
      <c r="B13" s="613"/>
      <c r="C13" s="613"/>
      <c r="D13" s="613"/>
      <c r="E13" s="613"/>
      <c r="F13" s="613"/>
      <c r="G13" s="613"/>
      <c r="H13" s="613"/>
      <c r="I13" s="613"/>
      <c r="J13" s="613"/>
      <c r="K13" s="613"/>
      <c r="L13" s="613"/>
      <c r="M13" s="613"/>
      <c r="N13" s="613"/>
      <c r="O13" s="282"/>
      <c r="P13" s="2379"/>
      <c r="Q13" s="2380"/>
      <c r="R13" s="2380"/>
      <c r="S13" s="2380"/>
      <c r="T13" s="2380"/>
      <c r="U13" s="2380"/>
      <c r="V13" s="2380"/>
      <c r="W13" s="2380"/>
      <c r="X13" s="2380"/>
      <c r="Y13" s="2380"/>
      <c r="Z13" s="2380"/>
      <c r="AA13" s="2380"/>
      <c r="AB13" s="2380"/>
      <c r="AC13" s="2381"/>
    </row>
    <row r="14" spans="1:1312" s="611" customFormat="1" ht="15" customHeight="1" thickBot="1" x14ac:dyDescent="0.3">
      <c r="B14" s="4" t="s">
        <v>4</v>
      </c>
      <c r="C14" s="160"/>
      <c r="D14" s="160"/>
      <c r="E14" s="160"/>
      <c r="F14" s="160"/>
      <c r="G14" s="160"/>
      <c r="H14" s="160"/>
      <c r="I14" s="160"/>
      <c r="J14" s="160"/>
      <c r="K14" s="160"/>
      <c r="L14" s="160"/>
      <c r="M14" s="160"/>
      <c r="N14" s="160"/>
      <c r="O14" s="282"/>
      <c r="P14" s="2382"/>
      <c r="Q14" s="2383"/>
      <c r="R14" s="2383"/>
      <c r="S14" s="2383"/>
      <c r="T14" s="2383"/>
      <c r="U14" s="2383"/>
      <c r="V14" s="2383"/>
      <c r="W14" s="2383"/>
      <c r="X14" s="2383"/>
      <c r="Y14" s="2383"/>
      <c r="Z14" s="2383"/>
      <c r="AA14" s="2383"/>
      <c r="AB14" s="2383"/>
      <c r="AC14" s="2384"/>
    </row>
    <row r="15" spans="1:1312" s="611" customFormat="1" x14ac:dyDescent="0.25">
      <c r="B15" s="5" t="s">
        <v>150</v>
      </c>
      <c r="C15" s="160"/>
      <c r="D15" s="160"/>
      <c r="E15" s="160"/>
      <c r="F15" s="160"/>
      <c r="G15" s="160"/>
      <c r="H15" s="160"/>
      <c r="I15" s="160"/>
      <c r="J15" s="160"/>
      <c r="K15" s="160"/>
      <c r="L15" s="160"/>
      <c r="M15" s="160"/>
      <c r="N15" s="160"/>
      <c r="O15" s="282"/>
      <c r="P15" s="278"/>
      <c r="Q15" s="278"/>
      <c r="R15" s="278"/>
      <c r="S15" s="278"/>
      <c r="T15" s="278"/>
      <c r="U15" s="278"/>
      <c r="V15" s="278"/>
      <c r="W15" s="278"/>
      <c r="X15" s="278"/>
      <c r="Y15" s="278"/>
      <c r="Z15" s="278"/>
      <c r="AA15" s="278"/>
      <c r="AB15" s="278"/>
      <c r="AC15" s="278"/>
    </row>
    <row r="16" spans="1:1312" s="611" customFormat="1" x14ac:dyDescent="0.25">
      <c r="B16" s="5"/>
      <c r="C16" s="160"/>
      <c r="D16" s="160"/>
      <c r="E16" s="160"/>
      <c r="F16" s="160"/>
      <c r="G16" s="160"/>
      <c r="H16" s="160"/>
      <c r="I16" s="160"/>
      <c r="J16" s="160"/>
      <c r="K16" s="160"/>
      <c r="L16" s="160"/>
      <c r="M16" s="160"/>
      <c r="N16" s="160"/>
      <c r="O16" s="282"/>
      <c r="P16" s="278"/>
      <c r="Q16" s="278"/>
      <c r="R16" s="278"/>
      <c r="S16" s="278"/>
      <c r="T16" s="278"/>
      <c r="U16" s="278"/>
      <c r="V16" s="278"/>
      <c r="W16" s="278"/>
      <c r="X16" s="278"/>
      <c r="Y16" s="278"/>
      <c r="Z16" s="278"/>
      <c r="AA16" s="278"/>
      <c r="AB16" s="278"/>
      <c r="AC16" s="278"/>
    </row>
    <row r="17" spans="2:29" s="611" customFormat="1" x14ac:dyDescent="0.25">
      <c r="B17" s="4" t="s">
        <v>5</v>
      </c>
      <c r="C17" s="160"/>
      <c r="D17" s="160"/>
      <c r="E17" s="160"/>
      <c r="F17" s="160"/>
      <c r="G17" s="160"/>
      <c r="H17" s="160"/>
      <c r="I17" s="160"/>
      <c r="J17" s="160"/>
      <c r="K17" s="160"/>
      <c r="L17" s="160"/>
      <c r="M17" s="160"/>
      <c r="N17" s="160"/>
      <c r="O17" s="282"/>
      <c r="P17" s="278"/>
      <c r="Q17" s="278"/>
      <c r="R17" s="278"/>
      <c r="S17" s="278"/>
      <c r="T17" s="278"/>
      <c r="U17" s="278"/>
      <c r="V17" s="278"/>
      <c r="W17" s="278"/>
      <c r="X17" s="278"/>
      <c r="Y17" s="278"/>
      <c r="Z17" s="278"/>
      <c r="AA17" s="278"/>
      <c r="AB17" s="278"/>
      <c r="AC17" s="278"/>
    </row>
    <row r="18" spans="2:29" s="611" customFormat="1" x14ac:dyDescent="0.25">
      <c r="B18" s="2209" t="s">
        <v>153</v>
      </c>
      <c r="C18" s="2209"/>
      <c r="D18" s="2209"/>
      <c r="E18" s="2209"/>
      <c r="F18" s="2209"/>
      <c r="G18" s="2209"/>
      <c r="H18" s="2209"/>
      <c r="I18" s="2209"/>
      <c r="J18" s="2209"/>
      <c r="K18" s="2209"/>
      <c r="L18" s="2209"/>
      <c r="M18" s="2209"/>
      <c r="N18" s="2209"/>
      <c r="O18" s="282"/>
      <c r="P18" s="278"/>
      <c r="Q18" s="278"/>
      <c r="R18" s="278"/>
      <c r="S18" s="278"/>
      <c r="T18" s="278"/>
      <c r="U18" s="278"/>
      <c r="V18" s="278"/>
      <c r="W18" s="278"/>
      <c r="X18" s="278"/>
      <c r="Y18" s="278"/>
      <c r="Z18" s="278"/>
      <c r="AA18" s="278"/>
      <c r="AB18" s="278"/>
      <c r="AC18" s="278"/>
    </row>
    <row r="19" spans="2:29" s="611" customFormat="1" x14ac:dyDescent="0.25">
      <c r="B19" s="2209"/>
      <c r="C19" s="2209"/>
      <c r="D19" s="2209"/>
      <c r="E19" s="2209"/>
      <c r="F19" s="2209"/>
      <c r="G19" s="2209"/>
      <c r="H19" s="2209"/>
      <c r="I19" s="2209"/>
      <c r="J19" s="2209"/>
      <c r="K19" s="2209"/>
      <c r="L19" s="2209"/>
      <c r="M19" s="2209"/>
      <c r="N19" s="2209"/>
      <c r="O19" s="282"/>
      <c r="P19" s="278"/>
      <c r="Q19" s="278"/>
      <c r="R19" s="278"/>
      <c r="S19" s="278"/>
      <c r="T19" s="278"/>
      <c r="U19" s="278"/>
      <c r="V19" s="278"/>
      <c r="W19" s="278"/>
      <c r="X19" s="278"/>
      <c r="Y19" s="278"/>
      <c r="Z19" s="278"/>
      <c r="AA19" s="278"/>
      <c r="AB19" s="278"/>
      <c r="AC19" s="278"/>
    </row>
    <row r="20" spans="2:29" s="611" customFormat="1" x14ac:dyDescent="0.25">
      <c r="B20" s="4" t="s">
        <v>6</v>
      </c>
      <c r="C20" s="160"/>
      <c r="D20" s="160"/>
      <c r="E20" s="160"/>
      <c r="F20" s="160"/>
      <c r="G20" s="160"/>
      <c r="H20" s="160"/>
      <c r="I20" s="160"/>
      <c r="J20" s="160"/>
      <c r="K20" s="160"/>
      <c r="L20" s="160"/>
      <c r="M20" s="160"/>
      <c r="N20" s="160"/>
      <c r="O20" s="282"/>
      <c r="P20" s="278"/>
      <c r="Q20" s="278"/>
      <c r="R20" s="278"/>
      <c r="S20" s="278"/>
      <c r="T20" s="278"/>
      <c r="U20" s="278"/>
      <c r="V20" s="278"/>
      <c r="W20" s="278"/>
      <c r="X20" s="278"/>
      <c r="Y20" s="278"/>
      <c r="Z20" s="278"/>
      <c r="AA20" s="278"/>
      <c r="AB20" s="278"/>
      <c r="AC20" s="278"/>
    </row>
    <row r="21" spans="2:29" s="611" customFormat="1" x14ac:dyDescent="0.25">
      <c r="B21" s="5" t="s">
        <v>7</v>
      </c>
      <c r="C21" s="161"/>
      <c r="D21" s="160"/>
      <c r="E21" s="160"/>
      <c r="F21" s="160"/>
      <c r="G21" s="160"/>
      <c r="H21" s="160"/>
      <c r="I21" s="160"/>
      <c r="J21" s="160"/>
      <c r="K21" s="160"/>
      <c r="L21" s="160"/>
      <c r="M21" s="160"/>
      <c r="N21" s="160"/>
      <c r="O21" s="282"/>
      <c r="P21" s="278"/>
      <c r="Q21" s="278"/>
      <c r="R21" s="278"/>
      <c r="S21" s="278"/>
      <c r="T21" s="278"/>
      <c r="U21" s="278"/>
      <c r="V21" s="278"/>
      <c r="W21" s="278"/>
      <c r="X21" s="278"/>
      <c r="Y21" s="278"/>
      <c r="Z21" s="278"/>
      <c r="AA21" s="278"/>
      <c r="AB21" s="278"/>
      <c r="AC21" s="278"/>
    </row>
    <row r="22" spans="2:29" s="611" customFormat="1" x14ac:dyDescent="0.25">
      <c r="B22" s="4" t="s">
        <v>8</v>
      </c>
      <c r="C22" s="160"/>
      <c r="D22" s="160"/>
      <c r="E22" s="160"/>
      <c r="F22" s="160"/>
      <c r="G22" s="160"/>
      <c r="H22" s="160"/>
      <c r="I22" s="160"/>
      <c r="J22" s="160"/>
      <c r="K22" s="160"/>
      <c r="L22" s="160"/>
      <c r="M22" s="160"/>
      <c r="N22" s="160"/>
      <c r="O22" s="282"/>
      <c r="P22" s="278"/>
      <c r="Q22" s="278"/>
      <c r="R22" s="278"/>
      <c r="S22" s="278"/>
      <c r="T22" s="278"/>
      <c r="U22" s="278"/>
      <c r="V22" s="278"/>
      <c r="W22" s="278"/>
      <c r="X22" s="278"/>
      <c r="Y22" s="278"/>
      <c r="Z22" s="278"/>
      <c r="AA22" s="278"/>
      <c r="AB22" s="278"/>
      <c r="AC22" s="278"/>
    </row>
    <row r="23" spans="2:29" s="611" customFormat="1" x14ac:dyDescent="0.25">
      <c r="B23" s="5" t="s">
        <v>151</v>
      </c>
      <c r="C23" s="160"/>
      <c r="D23" s="160"/>
      <c r="E23" s="160"/>
      <c r="F23" s="160"/>
      <c r="G23" s="160"/>
      <c r="H23" s="160"/>
      <c r="I23" s="160"/>
      <c r="J23" s="160"/>
      <c r="K23" s="160"/>
      <c r="L23" s="160"/>
      <c r="M23" s="160"/>
      <c r="N23" s="160"/>
      <c r="O23" s="282"/>
      <c r="P23" s="278"/>
      <c r="Q23" s="278"/>
      <c r="R23" s="278"/>
      <c r="S23" s="278"/>
      <c r="T23" s="278"/>
      <c r="U23" s="278"/>
      <c r="V23" s="278"/>
      <c r="W23" s="278"/>
      <c r="X23" s="278"/>
      <c r="Y23" s="278"/>
      <c r="Z23" s="278"/>
      <c r="AA23" s="278"/>
      <c r="AB23" s="278"/>
      <c r="AC23" s="278"/>
    </row>
    <row r="24" spans="2:29" s="611" customFormat="1" x14ac:dyDescent="0.25">
      <c r="B24" s="5"/>
      <c r="C24" s="160"/>
      <c r="D24" s="160"/>
      <c r="E24" s="160"/>
      <c r="F24" s="160"/>
      <c r="G24" s="160"/>
      <c r="H24" s="160"/>
      <c r="I24" s="160"/>
      <c r="J24" s="160"/>
      <c r="K24" s="160"/>
      <c r="L24" s="160"/>
      <c r="M24" s="160"/>
      <c r="N24" s="160"/>
      <c r="O24" s="282"/>
      <c r="P24" s="278"/>
      <c r="Q24" s="278"/>
      <c r="R24" s="278"/>
      <c r="S24" s="278"/>
      <c r="T24" s="278"/>
      <c r="U24" s="278"/>
      <c r="V24" s="278"/>
      <c r="W24" s="278"/>
      <c r="X24" s="278"/>
      <c r="Y24" s="278"/>
      <c r="Z24" s="278"/>
      <c r="AA24" s="278"/>
      <c r="AB24" s="278"/>
      <c r="AC24" s="278"/>
    </row>
    <row r="25" spans="2:29" s="611" customFormat="1" x14ac:dyDescent="0.25">
      <c r="B25" s="4" t="s">
        <v>9</v>
      </c>
      <c r="C25" s="160"/>
      <c r="D25" s="160"/>
      <c r="E25" s="160"/>
      <c r="F25" s="160"/>
      <c r="G25" s="160"/>
      <c r="H25" s="160"/>
      <c r="I25" s="160"/>
      <c r="J25" s="160"/>
      <c r="K25" s="160"/>
      <c r="L25" s="160"/>
      <c r="M25" s="160"/>
      <c r="N25" s="160"/>
      <c r="O25" s="282"/>
      <c r="P25" s="278"/>
      <c r="Q25" s="278"/>
      <c r="R25" s="278"/>
      <c r="S25" s="278"/>
      <c r="T25" s="278"/>
      <c r="U25" s="278"/>
      <c r="V25" s="278"/>
      <c r="W25" s="278"/>
      <c r="X25" s="278"/>
      <c r="Y25" s="278"/>
      <c r="Z25" s="278"/>
      <c r="AA25" s="278"/>
      <c r="AB25" s="278"/>
      <c r="AC25" s="278"/>
    </row>
    <row r="26" spans="2:29" s="611" customFormat="1" x14ac:dyDescent="0.25">
      <c r="B26" s="2209" t="s">
        <v>10</v>
      </c>
      <c r="C26" s="2209"/>
      <c r="D26" s="2209"/>
      <c r="E26" s="2209"/>
      <c r="F26" s="2209"/>
      <c r="G26" s="2209"/>
      <c r="H26" s="2209"/>
      <c r="I26" s="2209"/>
      <c r="J26" s="2209"/>
      <c r="K26" s="2209"/>
      <c r="L26" s="2209"/>
      <c r="M26" s="2209"/>
      <c r="N26" s="2209"/>
      <c r="O26" s="282"/>
      <c r="P26" s="278"/>
      <c r="Q26" s="278"/>
      <c r="R26" s="278"/>
      <c r="S26" s="278"/>
      <c r="T26" s="278"/>
      <c r="U26" s="278"/>
      <c r="V26" s="278"/>
      <c r="W26" s="278"/>
      <c r="X26" s="278"/>
      <c r="Y26" s="278"/>
      <c r="Z26" s="278"/>
      <c r="AA26" s="278"/>
      <c r="AB26" s="278"/>
      <c r="AC26" s="278"/>
    </row>
    <row r="27" spans="2:29" s="611" customFormat="1" x14ac:dyDescent="0.25">
      <c r="B27" s="2209"/>
      <c r="C27" s="2209"/>
      <c r="D27" s="2209"/>
      <c r="E27" s="2209"/>
      <c r="F27" s="2209"/>
      <c r="G27" s="2209"/>
      <c r="H27" s="2209"/>
      <c r="I27" s="2209"/>
      <c r="J27" s="2209"/>
      <c r="K27" s="2209"/>
      <c r="L27" s="2209"/>
      <c r="M27" s="2209"/>
      <c r="N27" s="2209"/>
      <c r="O27" s="282"/>
      <c r="P27" s="278"/>
      <c r="Q27" s="278"/>
      <c r="R27" s="278"/>
      <c r="S27" s="278"/>
      <c r="T27" s="278"/>
      <c r="U27" s="278"/>
      <c r="V27" s="278"/>
      <c r="W27" s="278"/>
      <c r="X27" s="278"/>
      <c r="Y27" s="278"/>
      <c r="Z27" s="278"/>
      <c r="AA27" s="278"/>
      <c r="AB27" s="278"/>
      <c r="AC27" s="278"/>
    </row>
    <row r="28" spans="2:29" s="611" customFormat="1" x14ac:dyDescent="0.25">
      <c r="B28" s="6" t="s">
        <v>11</v>
      </c>
      <c r="C28" s="160"/>
      <c r="D28" s="160"/>
      <c r="E28" s="160"/>
      <c r="F28" s="160"/>
      <c r="G28" s="160"/>
      <c r="H28" s="160"/>
      <c r="I28" s="160"/>
      <c r="J28" s="160"/>
      <c r="K28" s="160"/>
      <c r="L28" s="160"/>
      <c r="M28" s="160"/>
      <c r="N28" s="160"/>
      <c r="O28" s="282"/>
      <c r="P28" s="278"/>
      <c r="Q28" s="278"/>
      <c r="R28" s="278"/>
      <c r="S28" s="278"/>
      <c r="T28" s="278"/>
      <c r="U28" s="278"/>
      <c r="V28" s="278"/>
      <c r="W28" s="278"/>
      <c r="X28" s="278"/>
      <c r="Y28" s="278"/>
      <c r="Z28" s="278"/>
      <c r="AA28" s="278"/>
      <c r="AB28" s="278"/>
      <c r="AC28" s="278"/>
    </row>
    <row r="29" spans="2:29" s="611" customFormat="1" ht="15" customHeight="1" x14ac:dyDescent="0.25">
      <c r="B29" s="2209" t="s">
        <v>152</v>
      </c>
      <c r="C29" s="2209"/>
      <c r="D29" s="2209"/>
      <c r="E29" s="2209"/>
      <c r="F29" s="2209"/>
      <c r="G29" s="2209"/>
      <c r="H29" s="2209"/>
      <c r="I29" s="2209"/>
      <c r="J29" s="2209"/>
      <c r="K29" s="2209"/>
      <c r="L29" s="2209"/>
      <c r="M29" s="2209"/>
      <c r="N29" s="2209"/>
      <c r="O29" s="282"/>
      <c r="P29" s="278"/>
      <c r="Q29" s="278"/>
      <c r="R29" s="278"/>
      <c r="S29" s="278"/>
      <c r="T29" s="278"/>
      <c r="U29" s="278"/>
      <c r="V29" s="278"/>
      <c r="W29" s="278"/>
      <c r="X29" s="278"/>
      <c r="Y29" s="278"/>
      <c r="Z29" s="278"/>
      <c r="AA29" s="278"/>
      <c r="AB29" s="278"/>
      <c r="AC29" s="278"/>
    </row>
    <row r="30" spans="2:29" s="611" customFormat="1" x14ac:dyDescent="0.25">
      <c r="B30" s="2209"/>
      <c r="C30" s="2209"/>
      <c r="D30" s="2209"/>
      <c r="E30" s="2209"/>
      <c r="F30" s="2209"/>
      <c r="G30" s="2209"/>
      <c r="H30" s="2209"/>
      <c r="I30" s="2209"/>
      <c r="J30" s="2209"/>
      <c r="K30" s="2209"/>
      <c r="L30" s="2209"/>
      <c r="M30" s="2209"/>
      <c r="N30" s="2209"/>
      <c r="O30" s="282"/>
      <c r="P30" s="278"/>
      <c r="Q30" s="278"/>
      <c r="R30" s="278"/>
      <c r="S30" s="278"/>
      <c r="T30" s="278"/>
      <c r="U30" s="278"/>
      <c r="V30" s="278"/>
      <c r="W30" s="278"/>
      <c r="X30" s="278"/>
      <c r="Y30" s="278"/>
      <c r="Z30" s="278"/>
      <c r="AA30" s="278"/>
      <c r="AB30" s="278"/>
      <c r="AC30" s="278"/>
    </row>
    <row r="31" spans="2:29" s="611" customFormat="1" x14ac:dyDescent="0.25">
      <c r="B31" s="4" t="s">
        <v>12</v>
      </c>
      <c r="C31" s="160"/>
      <c r="D31" s="160"/>
      <c r="E31" s="160"/>
      <c r="F31" s="160"/>
      <c r="G31" s="160"/>
      <c r="H31" s="160"/>
      <c r="I31" s="160"/>
      <c r="J31" s="160"/>
      <c r="K31" s="160"/>
      <c r="L31" s="160"/>
      <c r="M31" s="160"/>
      <c r="N31" s="160"/>
      <c r="O31" s="282"/>
      <c r="P31" s="278"/>
      <c r="Q31" s="278"/>
      <c r="R31" s="278"/>
      <c r="S31" s="278"/>
      <c r="T31" s="278"/>
      <c r="U31" s="278"/>
      <c r="V31" s="278"/>
      <c r="W31" s="278"/>
      <c r="X31" s="278"/>
      <c r="Y31" s="278"/>
      <c r="Z31" s="278"/>
      <c r="AA31" s="278"/>
      <c r="AB31" s="278"/>
      <c r="AC31" s="278"/>
    </row>
    <row r="32" spans="2:29" s="611" customFormat="1" x14ac:dyDescent="0.25">
      <c r="B32" s="5" t="s">
        <v>13</v>
      </c>
      <c r="C32" s="160"/>
      <c r="D32" s="160"/>
      <c r="E32" s="160"/>
      <c r="F32" s="160"/>
      <c r="G32" s="160"/>
      <c r="H32" s="160"/>
      <c r="I32" s="160"/>
      <c r="J32" s="160"/>
      <c r="K32" s="160"/>
      <c r="L32" s="160"/>
      <c r="M32" s="160"/>
      <c r="N32" s="160"/>
      <c r="O32" s="282"/>
      <c r="P32" s="278"/>
      <c r="Q32" s="278"/>
      <c r="R32" s="278"/>
      <c r="S32" s="278"/>
      <c r="T32" s="278"/>
      <c r="U32" s="278"/>
      <c r="V32" s="278"/>
      <c r="W32" s="278"/>
      <c r="X32" s="278"/>
      <c r="Y32" s="278"/>
      <c r="Z32" s="278"/>
      <c r="AA32" s="278"/>
      <c r="AB32" s="278"/>
      <c r="AC32" s="278"/>
    </row>
    <row r="33" spans="1:29" s="611" customFormat="1" x14ac:dyDescent="0.25">
      <c r="B33" s="4" t="s">
        <v>14</v>
      </c>
      <c r="C33" s="160"/>
      <c r="D33" s="160"/>
      <c r="E33" s="160"/>
      <c r="F33" s="160"/>
      <c r="G33" s="160"/>
      <c r="H33" s="160"/>
      <c r="I33" s="160"/>
      <c r="J33" s="160"/>
      <c r="K33" s="160"/>
      <c r="L33" s="160"/>
      <c r="M33" s="160"/>
      <c r="N33" s="160"/>
      <c r="O33" s="282"/>
      <c r="P33" s="278"/>
      <c r="Q33" s="278"/>
      <c r="R33" s="278"/>
      <c r="S33" s="278"/>
      <c r="T33" s="278"/>
      <c r="U33" s="278"/>
      <c r="V33" s="278"/>
      <c r="W33" s="278"/>
      <c r="X33" s="278"/>
      <c r="Y33" s="278"/>
      <c r="Z33" s="278"/>
      <c r="AA33" s="278"/>
      <c r="AB33" s="278"/>
      <c r="AC33" s="278"/>
    </row>
    <row r="34" spans="1:29" s="611" customFormat="1" x14ac:dyDescent="0.25">
      <c r="B34" s="5" t="s">
        <v>15</v>
      </c>
      <c r="C34" s="160"/>
      <c r="D34" s="160"/>
      <c r="E34" s="160"/>
      <c r="F34" s="160"/>
      <c r="G34" s="160"/>
      <c r="H34" s="160"/>
      <c r="I34" s="160"/>
      <c r="J34" s="160"/>
      <c r="K34" s="160"/>
      <c r="L34" s="160"/>
      <c r="M34" s="160"/>
      <c r="N34" s="160"/>
      <c r="O34" s="282"/>
      <c r="P34" s="278"/>
      <c r="Q34" s="278"/>
      <c r="R34" s="278"/>
      <c r="S34" s="278"/>
      <c r="T34" s="278"/>
      <c r="U34" s="278"/>
      <c r="V34" s="278"/>
      <c r="W34" s="278"/>
      <c r="X34" s="278"/>
      <c r="Y34" s="278"/>
      <c r="Z34" s="278"/>
      <c r="AA34" s="278"/>
      <c r="AB34" s="278"/>
      <c r="AC34" s="278"/>
    </row>
    <row r="35" spans="1:29" s="611" customFormat="1" x14ac:dyDescent="0.25">
      <c r="B35" s="613"/>
      <c r="C35" s="613"/>
      <c r="D35" s="613"/>
      <c r="E35" s="613"/>
      <c r="F35" s="613"/>
      <c r="G35" s="613"/>
      <c r="H35" s="613"/>
      <c r="I35" s="613"/>
      <c r="J35" s="613"/>
      <c r="K35" s="613"/>
      <c r="L35" s="613"/>
      <c r="M35" s="613"/>
      <c r="N35" s="613"/>
      <c r="O35" s="282"/>
      <c r="P35" s="278"/>
      <c r="Q35" s="278"/>
      <c r="R35" s="278"/>
      <c r="S35" s="278"/>
      <c r="T35" s="278"/>
      <c r="U35" s="278"/>
      <c r="V35" s="278"/>
      <c r="W35" s="278"/>
      <c r="X35" s="278"/>
      <c r="Y35" s="278"/>
      <c r="Z35" s="278"/>
      <c r="AA35" s="278"/>
      <c r="AB35" s="278"/>
      <c r="AC35" s="278"/>
    </row>
    <row r="36" spans="1:29" s="535" customFormat="1" ht="15.75" thickBot="1" x14ac:dyDescent="0.3">
      <c r="A36" s="538" t="s">
        <v>16</v>
      </c>
      <c r="B36" s="2219" t="s">
        <v>524</v>
      </c>
      <c r="C36" s="2219"/>
      <c r="D36" s="2219"/>
      <c r="E36" s="2219"/>
      <c r="F36" s="2219"/>
      <c r="G36" s="2219"/>
      <c r="H36" s="2219"/>
      <c r="I36" s="2219"/>
      <c r="J36" s="2219"/>
      <c r="K36" s="2219"/>
      <c r="L36" s="2219"/>
      <c r="M36" s="2219"/>
      <c r="N36" s="2219"/>
      <c r="O36" s="282"/>
    </row>
    <row r="37" spans="1:29" s="535" customFormat="1" ht="23.25" customHeight="1" x14ac:dyDescent="0.25">
      <c r="A37" s="2320" t="s">
        <v>524</v>
      </c>
      <c r="B37" s="2292" t="s">
        <v>524</v>
      </c>
      <c r="C37" s="2293"/>
      <c r="D37" s="2293"/>
      <c r="E37" s="2293"/>
      <c r="F37" s="2293"/>
      <c r="G37" s="2293"/>
      <c r="H37" s="2293"/>
      <c r="I37" s="2293"/>
      <c r="J37" s="2293"/>
      <c r="K37" s="2293"/>
      <c r="L37" s="2293"/>
      <c r="M37" s="2293"/>
      <c r="N37" s="2294"/>
      <c r="O37" s="282"/>
    </row>
    <row r="38" spans="1:29" s="535" customFormat="1" ht="15.75" customHeight="1" x14ac:dyDescent="0.25">
      <c r="A38" s="2320"/>
      <c r="B38" s="2455"/>
      <c r="C38" s="2456"/>
      <c r="D38" s="2456"/>
      <c r="E38" s="2456"/>
      <c r="F38" s="2456"/>
      <c r="G38" s="2456"/>
      <c r="H38" s="2456"/>
      <c r="I38" s="2456"/>
      <c r="J38" s="2456"/>
      <c r="K38" s="2456"/>
      <c r="L38" s="2456"/>
      <c r="M38" s="2456"/>
      <c r="N38" s="2457"/>
      <c r="O38" s="282"/>
      <c r="Q38" s="611"/>
      <c r="R38" s="611"/>
      <c r="S38" s="611"/>
      <c r="T38" s="611"/>
      <c r="U38" s="611"/>
      <c r="V38" s="611"/>
      <c r="W38" s="611"/>
      <c r="X38" s="611"/>
      <c r="Y38" s="611"/>
    </row>
    <row r="39" spans="1:29" s="535" customFormat="1" ht="15.75" customHeight="1" x14ac:dyDescent="0.25">
      <c r="A39" s="2320"/>
      <c r="B39" s="613"/>
      <c r="C39" s="2512" t="s">
        <v>526</v>
      </c>
      <c r="D39" s="2512"/>
      <c r="E39" s="2512"/>
      <c r="F39" s="2522" t="s">
        <v>525</v>
      </c>
      <c r="G39" s="2522"/>
      <c r="H39" s="2522"/>
      <c r="I39" s="2"/>
      <c r="J39" s="2"/>
      <c r="K39" s="2"/>
      <c r="L39" s="2"/>
      <c r="M39" s="2"/>
      <c r="N39" s="182"/>
      <c r="O39" s="282"/>
      <c r="Q39" s="611"/>
      <c r="R39" s="611"/>
      <c r="S39" s="611"/>
      <c r="T39" s="611"/>
      <c r="U39" s="611"/>
      <c r="V39" s="611"/>
      <c r="W39" s="611"/>
      <c r="X39" s="611"/>
      <c r="Y39" s="611"/>
    </row>
    <row r="40" spans="1:29" s="535" customFormat="1" ht="15" customHeight="1" x14ac:dyDescent="0.25">
      <c r="A40" s="2320"/>
      <c r="B40" s="613"/>
      <c r="C40" s="2512"/>
      <c r="D40" s="2512"/>
      <c r="E40" s="2512"/>
      <c r="F40" s="2522"/>
      <c r="G40" s="2522"/>
      <c r="H40" s="2522"/>
      <c r="I40" s="624" t="s">
        <v>533</v>
      </c>
      <c r="J40" s="611"/>
      <c r="K40" s="611"/>
      <c r="L40" s="613"/>
      <c r="M40" s="613"/>
      <c r="N40" s="182"/>
      <c r="O40" s="282"/>
      <c r="Q40" s="611"/>
      <c r="R40" s="611"/>
      <c r="S40" s="611"/>
      <c r="T40" s="611"/>
      <c r="U40" s="611"/>
      <c r="V40" s="611"/>
      <c r="W40" s="611"/>
      <c r="X40" s="611"/>
      <c r="Y40" s="611"/>
    </row>
    <row r="41" spans="1:29" s="535" customFormat="1" ht="18.75" customHeight="1" x14ac:dyDescent="0.25">
      <c r="A41" s="2320"/>
      <c r="B41" s="613"/>
      <c r="C41" s="2523" t="s">
        <v>536</v>
      </c>
      <c r="D41" s="608">
        <v>10</v>
      </c>
      <c r="E41" s="613"/>
      <c r="F41" s="610" t="s">
        <v>63</v>
      </c>
      <c r="G41" s="600">
        <v>25</v>
      </c>
      <c r="H41" s="2"/>
      <c r="I41" s="2518" t="s">
        <v>535</v>
      </c>
      <c r="J41" s="603"/>
      <c r="K41" s="604"/>
      <c r="L41" s="2521" t="s">
        <v>534</v>
      </c>
      <c r="M41" s="613"/>
      <c r="N41" s="182"/>
      <c r="O41" s="282"/>
      <c r="Q41" s="611"/>
      <c r="R41" s="611"/>
      <c r="S41" s="611"/>
      <c r="T41" s="611"/>
      <c r="U41" s="611"/>
      <c r="V41" s="611"/>
      <c r="W41" s="611"/>
      <c r="X41" s="611"/>
      <c r="Y41" s="611"/>
    </row>
    <row r="42" spans="1:29" s="535" customFormat="1" ht="15.75" x14ac:dyDescent="0.25">
      <c r="A42" s="2320"/>
      <c r="B42" s="613"/>
      <c r="C42" s="2523"/>
      <c r="D42" s="618" t="s">
        <v>19</v>
      </c>
      <c r="E42" s="613"/>
      <c r="F42" s="171"/>
      <c r="G42" s="171"/>
      <c r="H42" s="2"/>
      <c r="I42" s="2519"/>
      <c r="J42" s="605"/>
      <c r="K42" s="606"/>
      <c r="L42" s="2521"/>
      <c r="M42" s="613"/>
      <c r="N42" s="186"/>
      <c r="O42" s="282"/>
      <c r="Q42" s="611"/>
      <c r="R42" s="611"/>
      <c r="S42" s="611"/>
      <c r="T42" s="611"/>
      <c r="U42" s="611"/>
      <c r="V42" s="611"/>
      <c r="W42" s="611"/>
      <c r="X42" s="611"/>
      <c r="Y42" s="611"/>
    </row>
    <row r="43" spans="1:29" s="535" customFormat="1" ht="15.75" x14ac:dyDescent="0.25">
      <c r="A43" s="2320"/>
      <c r="B43" s="613"/>
      <c r="C43" s="630">
        <f>D43/D41</f>
        <v>0.04</v>
      </c>
      <c r="D43" s="598">
        <v>0.4</v>
      </c>
      <c r="E43" s="2427" t="s">
        <v>527</v>
      </c>
      <c r="F43" s="2427"/>
      <c r="G43" s="614">
        <f>(D43/D41)*G41</f>
        <v>1</v>
      </c>
      <c r="H43" s="2"/>
      <c r="I43" s="2519"/>
      <c r="J43" s="605"/>
      <c r="K43" s="606"/>
      <c r="L43" s="2521"/>
      <c r="M43" s="613"/>
      <c r="N43" s="186"/>
      <c r="O43" s="282"/>
      <c r="Q43" s="611"/>
      <c r="R43" s="611"/>
      <c r="S43" s="611"/>
      <c r="T43" s="611"/>
      <c r="U43" s="611"/>
      <c r="V43" s="611"/>
      <c r="W43" s="611"/>
      <c r="X43" s="611"/>
      <c r="Y43" s="611"/>
    </row>
    <row r="44" spans="1:29" s="535" customFormat="1" ht="15.75" x14ac:dyDescent="0.25">
      <c r="A44" s="2320"/>
      <c r="B44" s="613"/>
      <c r="C44" s="630">
        <f>D44/D41</f>
        <v>1.2500000000000001E-2</v>
      </c>
      <c r="D44" s="598">
        <v>0.125</v>
      </c>
      <c r="E44" s="2427" t="s">
        <v>65</v>
      </c>
      <c r="F44" s="2427"/>
      <c r="G44" s="614">
        <f>(D44/D41)*G41</f>
        <v>0.3125</v>
      </c>
      <c r="H44" s="2"/>
      <c r="I44" s="2519"/>
      <c r="J44" s="605"/>
      <c r="K44" s="606"/>
      <c r="L44" s="2521"/>
      <c r="M44" s="613"/>
      <c r="N44" s="186"/>
      <c r="O44" s="282"/>
      <c r="Q44" s="611"/>
      <c r="R44" s="611"/>
      <c r="S44" s="611"/>
      <c r="T44" s="611"/>
      <c r="U44" s="611"/>
      <c r="V44" s="611"/>
      <c r="W44" s="611"/>
      <c r="X44" s="611"/>
      <c r="Y44" s="611"/>
    </row>
    <row r="45" spans="1:29" s="535" customFormat="1" ht="15.75" x14ac:dyDescent="0.25">
      <c r="A45" s="2320"/>
      <c r="B45" s="613"/>
      <c r="C45" s="630">
        <f>D45/D41</f>
        <v>1.6E-2</v>
      </c>
      <c r="D45" s="598">
        <v>0.16</v>
      </c>
      <c r="E45" s="2427" t="s">
        <v>528</v>
      </c>
      <c r="F45" s="2427"/>
      <c r="G45" s="614">
        <f>(D45/D41)*G41</f>
        <v>0.4</v>
      </c>
      <c r="H45" s="2"/>
      <c r="I45" s="2519"/>
      <c r="J45" s="605"/>
      <c r="K45" s="606"/>
      <c r="L45" s="2521"/>
      <c r="M45" s="613"/>
      <c r="N45" s="186"/>
      <c r="O45" s="282"/>
      <c r="Q45" s="611"/>
      <c r="R45" s="611"/>
      <c r="S45" s="611"/>
      <c r="T45" s="611"/>
      <c r="U45" s="611"/>
      <c r="V45" s="611"/>
      <c r="W45" s="611"/>
      <c r="X45" s="611"/>
      <c r="Y45" s="611"/>
    </row>
    <row r="46" spans="1:29" s="535" customFormat="1" ht="15.75" x14ac:dyDescent="0.25">
      <c r="A46" s="2320"/>
      <c r="B46" s="613"/>
      <c r="C46" s="630">
        <f>D46/D41</f>
        <v>1.2E-2</v>
      </c>
      <c r="D46" s="598">
        <v>0.12</v>
      </c>
      <c r="E46" s="2427" t="s">
        <v>529</v>
      </c>
      <c r="F46" s="2427"/>
      <c r="G46" s="614">
        <f>(D46/D41)*G41</f>
        <v>0.3</v>
      </c>
      <c r="H46" s="2"/>
      <c r="I46" s="2519"/>
      <c r="J46" s="605"/>
      <c r="K46" s="606"/>
      <c r="L46" s="2521"/>
      <c r="M46" s="613"/>
      <c r="N46" s="186"/>
      <c r="O46" s="282"/>
      <c r="Q46" s="611"/>
      <c r="R46" s="611"/>
      <c r="S46" s="611"/>
      <c r="T46" s="611"/>
      <c r="U46" s="611"/>
      <c r="V46" s="611"/>
      <c r="W46" s="611"/>
      <c r="X46" s="611"/>
      <c r="Y46" s="611"/>
    </row>
    <row r="47" spans="1:29" s="535" customFormat="1" ht="15.75" x14ac:dyDescent="0.25">
      <c r="A47" s="2320"/>
      <c r="B47" s="170"/>
      <c r="C47" s="628"/>
      <c r="D47" s="628"/>
      <c r="E47" s="170"/>
      <c r="F47" s="187"/>
      <c r="G47" s="629"/>
      <c r="H47" s="2"/>
      <c r="I47" s="2519"/>
      <c r="J47" s="605"/>
      <c r="K47" s="606"/>
      <c r="L47" s="2521"/>
      <c r="M47" s="613"/>
      <c r="N47" s="186"/>
      <c r="O47" s="282"/>
      <c r="Q47" s="611"/>
      <c r="R47" s="611"/>
      <c r="S47" s="611"/>
      <c r="T47" s="611"/>
      <c r="U47" s="611"/>
      <c r="V47" s="611"/>
      <c r="W47" s="611"/>
      <c r="X47" s="611"/>
      <c r="Y47" s="611"/>
    </row>
    <row r="48" spans="1:29" s="535" customFormat="1" ht="15.75" x14ac:dyDescent="0.25">
      <c r="A48" s="2320"/>
      <c r="B48" s="188"/>
      <c r="C48" s="614">
        <f>SUM(C43:C47)</f>
        <v>8.0500000000000002E-2</v>
      </c>
      <c r="D48" s="631">
        <f>SUM(D43:D47)</f>
        <v>0.80500000000000005</v>
      </c>
      <c r="E48" s="2473" t="s">
        <v>531</v>
      </c>
      <c r="F48" s="2473"/>
      <c r="G48" s="632">
        <f>SUM(G43:G47)</f>
        <v>2.0124999999999997</v>
      </c>
      <c r="H48" s="2"/>
      <c r="I48" s="2520"/>
      <c r="J48" s="601" t="s">
        <v>532</v>
      </c>
      <c r="K48" s="602"/>
      <c r="L48" s="2521"/>
      <c r="M48" s="613"/>
      <c r="N48" s="186"/>
      <c r="O48" s="282"/>
      <c r="Q48" s="611"/>
      <c r="R48" s="611"/>
      <c r="S48" s="611"/>
      <c r="T48" s="611"/>
      <c r="U48" s="611"/>
      <c r="V48" s="611"/>
      <c r="W48" s="611"/>
      <c r="X48" s="611"/>
      <c r="Y48" s="611"/>
    </row>
    <row r="49" spans="1:29" s="535" customFormat="1" ht="15.75" x14ac:dyDescent="0.25">
      <c r="A49" s="2320"/>
      <c r="B49" s="188"/>
      <c r="C49" s="172"/>
      <c r="D49" s="172"/>
      <c r="E49" s="172"/>
      <c r="F49" s="172"/>
      <c r="G49" s="168"/>
      <c r="H49" s="2"/>
      <c r="I49" s="617" t="s">
        <v>24</v>
      </c>
      <c r="J49" s="623"/>
      <c r="K49" s="623"/>
      <c r="L49" s="623"/>
      <c r="M49" s="613"/>
      <c r="N49" s="186"/>
      <c r="O49" s="282"/>
      <c r="R49" s="611"/>
      <c r="S49" s="611"/>
      <c r="T49" s="611"/>
      <c r="U49" s="611"/>
      <c r="V49" s="611"/>
      <c r="W49" s="611"/>
      <c r="X49" s="611"/>
      <c r="Y49" s="611"/>
    </row>
    <row r="50" spans="1:29" s="535" customFormat="1" ht="15" customHeight="1" x14ac:dyDescent="0.25">
      <c r="A50" s="2320"/>
      <c r="B50" s="188"/>
      <c r="C50" s="224"/>
      <c r="D50" s="225"/>
      <c r="E50" s="171"/>
      <c r="F50" s="172"/>
      <c r="G50" s="168"/>
      <c r="H50" s="179"/>
      <c r="I50" s="607" t="s">
        <v>530</v>
      </c>
      <c r="J50" s="225"/>
      <c r="K50" s="218"/>
      <c r="L50" s="218"/>
      <c r="M50" s="218"/>
      <c r="N50" s="186"/>
      <c r="O50" s="282"/>
      <c r="Q50" s="611"/>
      <c r="R50" s="611"/>
      <c r="S50" s="611"/>
      <c r="T50" s="611"/>
      <c r="U50" s="611"/>
      <c r="V50" s="611"/>
      <c r="W50" s="611"/>
      <c r="X50" s="611"/>
      <c r="Y50" s="611"/>
    </row>
    <row r="51" spans="1:29" s="535" customFormat="1" x14ac:dyDescent="0.25">
      <c r="A51" s="2320"/>
      <c r="B51" s="619" t="s">
        <v>19</v>
      </c>
      <c r="C51" s="627" t="s">
        <v>537</v>
      </c>
      <c r="D51" s="616"/>
      <c r="E51" s="616"/>
      <c r="F51" s="616"/>
      <c r="G51" s="616"/>
      <c r="H51" s="616"/>
      <c r="I51" s="616"/>
      <c r="J51" s="616"/>
      <c r="K51" s="616"/>
      <c r="L51" s="616"/>
      <c r="M51" s="616"/>
      <c r="N51" s="620"/>
      <c r="O51" s="282"/>
      <c r="Q51" s="611"/>
      <c r="T51" s="611"/>
      <c r="U51" s="611"/>
      <c r="V51" s="611"/>
      <c r="W51" s="611"/>
      <c r="X51" s="611"/>
      <c r="Y51" s="611"/>
    </row>
    <row r="52" spans="1:29" s="535" customFormat="1" x14ac:dyDescent="0.25">
      <c r="A52" s="2320"/>
      <c r="B52" s="625" t="s">
        <v>24</v>
      </c>
      <c r="C52" s="987" t="s">
        <v>538</v>
      </c>
      <c r="D52" s="621"/>
      <c r="E52" s="621"/>
      <c r="F52" s="621"/>
      <c r="G52" s="621"/>
      <c r="H52" s="621"/>
      <c r="I52" s="621"/>
      <c r="J52" s="621"/>
      <c r="K52" s="621"/>
      <c r="L52" s="621"/>
      <c r="M52" s="548" t="s">
        <v>489</v>
      </c>
      <c r="N52" s="622"/>
      <c r="O52" s="282"/>
      <c r="Q52" s="611"/>
      <c r="T52" s="611"/>
      <c r="U52" s="611"/>
      <c r="V52" s="611"/>
      <c r="W52" s="611"/>
      <c r="X52" s="611"/>
      <c r="Y52" s="611"/>
    </row>
    <row r="53" spans="1:29" s="611" customFormat="1" ht="15.75" thickBot="1" x14ac:dyDescent="0.3">
      <c r="A53" s="2320"/>
      <c r="B53" s="625"/>
      <c r="C53" s="626" t="s">
        <v>539</v>
      </c>
      <c r="D53" s="621"/>
      <c r="E53" s="621"/>
      <c r="F53" s="621"/>
      <c r="G53" s="621"/>
      <c r="H53" s="621"/>
      <c r="I53" s="621"/>
      <c r="J53" s="621"/>
      <c r="K53" s="621"/>
      <c r="L53" s="621"/>
      <c r="M53" s="621"/>
      <c r="N53" s="622"/>
      <c r="O53" s="282"/>
    </row>
    <row r="54" spans="1:29" s="611" customFormat="1" x14ac:dyDescent="0.25">
      <c r="A54" s="2320"/>
      <c r="B54" s="2524" t="s">
        <v>540</v>
      </c>
      <c r="C54" s="2525"/>
      <c r="D54" s="2525"/>
      <c r="E54" s="2525"/>
      <c r="F54" s="2525"/>
      <c r="G54" s="2525"/>
      <c r="H54" s="2525"/>
      <c r="I54" s="2525"/>
      <c r="J54" s="2525"/>
      <c r="K54" s="2525"/>
      <c r="L54" s="2525"/>
      <c r="M54" s="2525"/>
      <c r="N54" s="2526"/>
      <c r="O54" s="282"/>
    </row>
    <row r="55" spans="1:29" s="611" customFormat="1" ht="15.75" thickBot="1" x14ac:dyDescent="0.3">
      <c r="A55" s="2320"/>
      <c r="B55" s="2527"/>
      <c r="C55" s="2528"/>
      <c r="D55" s="2528"/>
      <c r="E55" s="2528"/>
      <c r="F55" s="2528"/>
      <c r="G55" s="2528"/>
      <c r="H55" s="2528"/>
      <c r="I55" s="2528"/>
      <c r="J55" s="2528"/>
      <c r="K55" s="2528"/>
      <c r="L55" s="2528"/>
      <c r="M55" s="2528"/>
      <c r="N55" s="2529"/>
      <c r="O55" s="282"/>
    </row>
    <row r="56" spans="1:29" x14ac:dyDescent="0.25">
      <c r="Q56" s="611"/>
      <c r="R56" s="611"/>
      <c r="S56" s="611"/>
      <c r="T56" s="611"/>
      <c r="U56" s="611"/>
      <c r="V56" s="611"/>
      <c r="W56" s="611"/>
      <c r="X56" s="611"/>
      <c r="Y56" s="611"/>
      <c r="Z56" s="611"/>
    </row>
    <row r="57" spans="1:29" s="611" customFormat="1" ht="15.75" thickBot="1" x14ac:dyDescent="0.3">
      <c r="A57" s="538" t="s">
        <v>16</v>
      </c>
      <c r="B57" s="2219" t="s">
        <v>541</v>
      </c>
      <c r="C57" s="2219"/>
      <c r="D57" s="2219"/>
      <c r="E57" s="2219"/>
      <c r="F57" s="2219"/>
      <c r="G57" s="2219"/>
      <c r="H57" s="2219"/>
      <c r="I57" s="2219"/>
      <c r="J57" s="2219"/>
      <c r="K57" s="2219"/>
      <c r="L57" s="2219"/>
      <c r="M57" s="2219"/>
      <c r="N57" s="2219"/>
      <c r="O57" s="282"/>
    </row>
    <row r="58" spans="1:29" s="611" customFormat="1" ht="23.25" customHeight="1" x14ac:dyDescent="0.25">
      <c r="A58" s="2320" t="s">
        <v>541</v>
      </c>
      <c r="B58" s="2292" t="s">
        <v>541</v>
      </c>
      <c r="C58" s="2293"/>
      <c r="D58" s="2293"/>
      <c r="E58" s="2293"/>
      <c r="F58" s="2293"/>
      <c r="G58" s="2293"/>
      <c r="H58" s="2293"/>
      <c r="I58" s="2293"/>
      <c r="J58" s="2293"/>
      <c r="K58" s="2293"/>
      <c r="L58" s="2293"/>
      <c r="M58" s="2293"/>
      <c r="N58" s="2294"/>
      <c r="O58" s="282"/>
    </row>
    <row r="59" spans="1:29" s="611" customFormat="1" ht="15.75" customHeight="1" x14ac:dyDescent="0.25">
      <c r="A59" s="2320"/>
      <c r="B59" s="2455"/>
      <c r="C59" s="2456"/>
      <c r="D59" s="2456"/>
      <c r="E59" s="2456"/>
      <c r="F59" s="2456"/>
      <c r="G59" s="2456"/>
      <c r="H59" s="2456"/>
      <c r="I59" s="2456"/>
      <c r="J59" s="2456"/>
      <c r="K59" s="2456"/>
      <c r="L59" s="2456"/>
      <c r="M59" s="2456"/>
      <c r="N59" s="2457"/>
      <c r="O59" s="282"/>
    </row>
    <row r="60" spans="1:29" s="611" customFormat="1" ht="15.75" customHeight="1" x14ac:dyDescent="0.25">
      <c r="A60" s="2320"/>
      <c r="B60" s="2500" t="s">
        <v>549</v>
      </c>
      <c r="C60" s="2501"/>
      <c r="D60" s="2501"/>
      <c r="E60" s="664"/>
      <c r="F60" s="664"/>
      <c r="G60" s="2508" t="s">
        <v>548</v>
      </c>
      <c r="H60" s="2508"/>
      <c r="I60" s="2509" t="s">
        <v>560</v>
      </c>
      <c r="J60" s="2509"/>
      <c r="L60" s="679"/>
      <c r="M60" s="679"/>
      <c r="N60" s="182"/>
      <c r="O60" s="282"/>
    </row>
    <row r="61" spans="1:29" s="611" customFormat="1" ht="15" customHeight="1" x14ac:dyDescent="0.25">
      <c r="A61" s="2320"/>
      <c r="B61" s="2502"/>
      <c r="C61" s="2503"/>
      <c r="D61" s="2503"/>
      <c r="E61" s="665"/>
      <c r="F61" s="665"/>
      <c r="G61" s="2452"/>
      <c r="H61" s="2452"/>
      <c r="I61" s="2453"/>
      <c r="J61" s="2453"/>
      <c r="K61" s="676"/>
      <c r="L61" s="2513" t="s">
        <v>561</v>
      </c>
      <c r="M61" s="2513"/>
      <c r="N61" s="182"/>
      <c r="O61" s="282"/>
    </row>
    <row r="62" spans="1:29" s="611" customFormat="1" ht="15" customHeight="1" x14ac:dyDescent="0.25">
      <c r="A62" s="2320"/>
      <c r="B62" s="2502"/>
      <c r="C62" s="2503"/>
      <c r="D62" s="2503"/>
      <c r="E62" s="665"/>
      <c r="F62" s="665"/>
      <c r="G62" s="2452"/>
      <c r="H62" s="2452"/>
      <c r="I62" s="2453"/>
      <c r="J62" s="2453"/>
      <c r="K62" s="613"/>
      <c r="L62" s="2513"/>
      <c r="M62" s="2513"/>
      <c r="N62" s="182"/>
      <c r="O62" s="282"/>
      <c r="Q62" s="684"/>
    </row>
    <row r="63" spans="1:29" s="611" customFormat="1" ht="15" customHeight="1" thickBot="1" x14ac:dyDescent="0.3">
      <c r="A63" s="2320"/>
      <c r="B63" s="2502"/>
      <c r="C63" s="2503"/>
      <c r="D63" s="2503"/>
      <c r="E63" s="663"/>
      <c r="F63" s="663"/>
      <c r="G63" s="2510" t="s">
        <v>76</v>
      </c>
      <c r="H63" s="2510"/>
      <c r="I63" s="2511" t="s">
        <v>76</v>
      </c>
      <c r="J63" s="2511"/>
      <c r="K63" s="613"/>
      <c r="L63" s="673">
        <f>IF(I78=0,0,INT(I78/C78))</f>
        <v>1</v>
      </c>
      <c r="M63" s="674">
        <f>I78-(L63*C78)</f>
        <v>2.4133333333333331</v>
      </c>
      <c r="N63" s="182"/>
      <c r="O63" s="282"/>
    </row>
    <row r="64" spans="1:29" s="611" customFormat="1" ht="18.75" customHeight="1" x14ac:dyDescent="0.25">
      <c r="A64" s="2320"/>
      <c r="B64" s="2505" t="s">
        <v>550</v>
      </c>
      <c r="C64" s="608">
        <v>24</v>
      </c>
      <c r="D64" s="613"/>
      <c r="E64" s="610"/>
      <c r="F64" s="613"/>
      <c r="G64" s="2436">
        <v>5</v>
      </c>
      <c r="H64" s="2436"/>
      <c r="I64" s="2436">
        <v>40</v>
      </c>
      <c r="J64" s="2436"/>
      <c r="K64" s="613"/>
      <c r="L64" s="673">
        <f>IF(M63=0,0,L63+1)</f>
        <v>2</v>
      </c>
      <c r="M64" s="675">
        <f>IF(M63=0,0,I78-(L64*C78))</f>
        <v>-1.206666666666667</v>
      </c>
      <c r="N64" s="85"/>
      <c r="O64" s="282"/>
      <c r="P64" s="2376" t="s">
        <v>236</v>
      </c>
      <c r="Q64" s="2377"/>
      <c r="R64" s="2377"/>
      <c r="S64" s="2377"/>
      <c r="T64" s="2377"/>
      <c r="U64" s="2377"/>
      <c r="V64" s="2377"/>
      <c r="W64" s="2377"/>
      <c r="X64" s="2377"/>
      <c r="Y64" s="2377"/>
      <c r="Z64" s="2377"/>
      <c r="AA64" s="2377"/>
      <c r="AB64" s="2377"/>
      <c r="AC64" s="2378"/>
    </row>
    <row r="65" spans="1:29" s="611" customFormat="1" ht="15.75" customHeight="1" x14ac:dyDescent="0.25">
      <c r="A65" s="2320"/>
      <c r="B65" s="2505"/>
      <c r="C65" s="618" t="s">
        <v>19</v>
      </c>
      <c r="D65" s="613"/>
      <c r="E65" s="613"/>
      <c r="F65" s="171"/>
      <c r="G65" s="2496" t="s">
        <v>24</v>
      </c>
      <c r="H65" s="2496"/>
      <c r="I65" s="2476" t="s">
        <v>25</v>
      </c>
      <c r="J65" s="2476"/>
      <c r="K65" s="613"/>
      <c r="L65" s="2504" t="s">
        <v>31</v>
      </c>
      <c r="M65" s="2504"/>
      <c r="N65" s="186"/>
      <c r="O65" s="282"/>
      <c r="P65" s="2379"/>
      <c r="Q65" s="2380"/>
      <c r="R65" s="2380"/>
      <c r="S65" s="2380"/>
      <c r="T65" s="2380"/>
      <c r="U65" s="2380"/>
      <c r="V65" s="2380"/>
      <c r="W65" s="2380"/>
      <c r="X65" s="2380"/>
      <c r="Y65" s="2380"/>
      <c r="Z65" s="2380"/>
      <c r="AA65" s="2380"/>
      <c r="AB65" s="2380"/>
      <c r="AC65" s="2381"/>
    </row>
    <row r="66" spans="1:29" s="611" customFormat="1" ht="16.5" customHeight="1" thickBot="1" x14ac:dyDescent="0.3">
      <c r="A66" s="2320"/>
      <c r="B66" s="548"/>
      <c r="C66" s="618"/>
      <c r="D66" s="613"/>
      <c r="E66" s="613"/>
      <c r="F66" s="171"/>
      <c r="G66" s="599"/>
      <c r="I66" s="615"/>
      <c r="K66" s="2477" t="s">
        <v>556</v>
      </c>
      <c r="L66" s="2477"/>
      <c r="M66" s="2477"/>
      <c r="N66" s="2478"/>
      <c r="O66" s="282"/>
      <c r="P66" s="2382"/>
      <c r="Q66" s="2383"/>
      <c r="R66" s="2383"/>
      <c r="S66" s="2383"/>
      <c r="T66" s="2383"/>
      <c r="U66" s="2383"/>
      <c r="V66" s="2383"/>
      <c r="W66" s="2383"/>
      <c r="X66" s="2383"/>
      <c r="Y66" s="2383"/>
      <c r="Z66" s="2383"/>
      <c r="AA66" s="2383"/>
      <c r="AB66" s="2383"/>
      <c r="AC66" s="2384"/>
    </row>
    <row r="67" spans="1:29" s="611" customFormat="1" ht="16.5" customHeight="1" x14ac:dyDescent="0.25">
      <c r="A67" s="2320"/>
      <c r="B67" s="2497">
        <f>C67/C64</f>
        <v>1.6666666666666666E-2</v>
      </c>
      <c r="C67" s="2498">
        <v>0.4</v>
      </c>
      <c r="D67" s="2495" t="s">
        <v>542</v>
      </c>
      <c r="E67" s="2495"/>
      <c r="F67" s="2495"/>
      <c r="G67" s="2470">
        <f>(B67*C64)*G64</f>
        <v>2</v>
      </c>
      <c r="H67" s="2470"/>
      <c r="I67" s="2470">
        <f>B67*I64</f>
        <v>0.66666666666666663</v>
      </c>
      <c r="J67" s="2470"/>
      <c r="K67" s="2514" t="s">
        <v>552</v>
      </c>
      <c r="L67" s="2514"/>
      <c r="M67" s="2514"/>
      <c r="N67" s="2515"/>
      <c r="O67" s="282"/>
    </row>
    <row r="68" spans="1:29" s="611" customFormat="1" ht="16.5" customHeight="1" x14ac:dyDescent="0.25">
      <c r="A68" s="2320"/>
      <c r="B68" s="2497"/>
      <c r="C68" s="2498"/>
      <c r="D68" s="2495"/>
      <c r="E68" s="2495"/>
      <c r="F68" s="2495"/>
      <c r="G68" s="2470"/>
      <c r="H68" s="2470"/>
      <c r="I68" s="2470"/>
      <c r="J68" s="2470"/>
      <c r="K68" s="2516"/>
      <c r="L68" s="2516"/>
      <c r="M68" s="2516"/>
      <c r="N68" s="2517"/>
      <c r="O68" s="282"/>
    </row>
    <row r="69" spans="1:29" s="611" customFormat="1" ht="15.75" x14ac:dyDescent="0.25">
      <c r="A69" s="2320"/>
      <c r="B69" s="614">
        <f>C69/C64</f>
        <v>4.1666666666666666E-3</v>
      </c>
      <c r="C69" s="598">
        <v>0.1</v>
      </c>
      <c r="D69" s="662" t="s">
        <v>551</v>
      </c>
      <c r="E69" s="613"/>
      <c r="F69" s="662"/>
      <c r="G69" s="2470">
        <f>(B69*C64)*G64</f>
        <v>0.5</v>
      </c>
      <c r="H69" s="2470"/>
      <c r="I69" s="2470">
        <f>B69*I64</f>
        <v>0.16666666666666666</v>
      </c>
      <c r="J69" s="2470"/>
      <c r="K69" s="2514" t="s">
        <v>187</v>
      </c>
      <c r="L69" s="2514"/>
      <c r="M69" s="2514"/>
      <c r="N69" s="2515"/>
      <c r="O69" s="282"/>
    </row>
    <row r="70" spans="1:29" s="611" customFormat="1" ht="15.75" x14ac:dyDescent="0.25">
      <c r="A70" s="2320"/>
      <c r="B70" s="614"/>
      <c r="C70" s="662"/>
      <c r="D70" s="662"/>
      <c r="E70" s="613"/>
      <c r="F70" s="662"/>
      <c r="G70" s="630"/>
      <c r="H70" s="678"/>
      <c r="I70" s="630"/>
      <c r="J70" s="678"/>
      <c r="K70" s="677"/>
      <c r="L70" s="548"/>
      <c r="M70" s="548"/>
      <c r="N70" s="186"/>
      <c r="O70" s="282"/>
    </row>
    <row r="71" spans="1:29" s="611" customFormat="1" ht="15.75" x14ac:dyDescent="0.25">
      <c r="A71" s="2320"/>
      <c r="B71" s="614"/>
      <c r="C71" s="662"/>
      <c r="D71" s="662" t="s">
        <v>543</v>
      </c>
      <c r="E71" s="613"/>
      <c r="F71" s="662"/>
      <c r="G71" s="630"/>
      <c r="H71" s="678"/>
      <c r="I71" s="630"/>
      <c r="J71" s="678"/>
      <c r="K71" s="677"/>
      <c r="L71" s="548"/>
      <c r="M71" s="548"/>
      <c r="N71" s="186"/>
      <c r="O71" s="282"/>
    </row>
    <row r="72" spans="1:29" s="611" customFormat="1" ht="16.5" customHeight="1" x14ac:dyDescent="0.25">
      <c r="A72" s="2320"/>
      <c r="B72" s="614">
        <f>C72/C64</f>
        <v>8.3333333333333329E-2</v>
      </c>
      <c r="C72" s="598">
        <v>2</v>
      </c>
      <c r="D72" s="662" t="s">
        <v>544</v>
      </c>
      <c r="E72" s="613"/>
      <c r="F72" s="662"/>
      <c r="G72" s="2470">
        <f>(B72*C64)*G64</f>
        <v>10</v>
      </c>
      <c r="H72" s="2470"/>
      <c r="I72" s="2470">
        <f>B72*I64</f>
        <v>3.333333333333333</v>
      </c>
      <c r="J72" s="2470"/>
      <c r="K72" s="2464" t="s">
        <v>553</v>
      </c>
      <c r="L72" s="2464"/>
      <c r="M72" s="2464"/>
      <c r="N72" s="2465"/>
      <c r="O72" s="282"/>
    </row>
    <row r="73" spans="1:29" s="611" customFormat="1" ht="15.75" x14ac:dyDescent="0.25">
      <c r="A73" s="2320"/>
      <c r="B73" s="614">
        <f>C73/C64</f>
        <v>2.4999999999999998E-2</v>
      </c>
      <c r="C73" s="598">
        <v>0.6</v>
      </c>
      <c r="D73" s="662" t="s">
        <v>547</v>
      </c>
      <c r="E73" s="613"/>
      <c r="F73" s="662"/>
      <c r="G73" s="2470">
        <f>(B73*C64)*G64</f>
        <v>3</v>
      </c>
      <c r="H73" s="2470"/>
      <c r="I73" s="2470">
        <f>B73*I64</f>
        <v>0.99999999999999989</v>
      </c>
      <c r="J73" s="2470"/>
      <c r="K73" s="2466"/>
      <c r="L73" s="2466"/>
      <c r="M73" s="2466"/>
      <c r="N73" s="2467"/>
      <c r="O73" s="282"/>
    </row>
    <row r="74" spans="1:29" s="611" customFormat="1" ht="15.75" x14ac:dyDescent="0.25">
      <c r="A74" s="2320"/>
      <c r="B74" s="614">
        <f>C74/C64</f>
        <v>1.6666666666666666E-2</v>
      </c>
      <c r="C74" s="598">
        <v>0.4</v>
      </c>
      <c r="D74" s="662" t="s">
        <v>33</v>
      </c>
      <c r="E74" s="613"/>
      <c r="F74" s="662"/>
      <c r="G74" s="2470">
        <f>(B74*C64)*G64</f>
        <v>2</v>
      </c>
      <c r="H74" s="2470"/>
      <c r="I74" s="2470">
        <f>B74*I64</f>
        <v>0.66666666666666663</v>
      </c>
      <c r="J74" s="2470"/>
      <c r="K74" s="2466"/>
      <c r="L74" s="2466"/>
      <c r="M74" s="2466"/>
      <c r="N74" s="2467"/>
      <c r="O74" s="282"/>
    </row>
    <row r="75" spans="1:29" s="611" customFormat="1" ht="15.75" x14ac:dyDescent="0.25">
      <c r="A75" s="2320"/>
      <c r="B75" s="614">
        <f>C75/C64</f>
        <v>8.3333333333333339E-4</v>
      </c>
      <c r="C75" s="598">
        <v>0.02</v>
      </c>
      <c r="D75" s="662" t="s">
        <v>545</v>
      </c>
      <c r="E75" s="613"/>
      <c r="F75" s="662"/>
      <c r="G75" s="2470">
        <f>(B75*C64)*G64</f>
        <v>0.1</v>
      </c>
      <c r="H75" s="2470"/>
      <c r="I75" s="2470">
        <f>B75*I64</f>
        <v>3.3333333333333333E-2</v>
      </c>
      <c r="J75" s="2470"/>
      <c r="K75" s="2468"/>
      <c r="L75" s="2468"/>
      <c r="M75" s="2468"/>
      <c r="N75" s="2469"/>
      <c r="O75" s="282"/>
    </row>
    <row r="76" spans="1:29" s="611" customFormat="1" ht="15.75" x14ac:dyDescent="0.25">
      <c r="A76" s="2320"/>
      <c r="B76" s="614">
        <f>C76/C64</f>
        <v>4.1666666666666666E-3</v>
      </c>
      <c r="C76" s="598">
        <v>0.1</v>
      </c>
      <c r="D76" s="662" t="s">
        <v>546</v>
      </c>
      <c r="E76" s="613"/>
      <c r="F76" s="662"/>
      <c r="G76" s="2470">
        <f>(B76*C64)*G64</f>
        <v>0.5</v>
      </c>
      <c r="H76" s="2470"/>
      <c r="I76" s="2470">
        <f>B76*I64</f>
        <v>0.16666666666666666</v>
      </c>
      <c r="J76" s="2470"/>
      <c r="K76" s="2514" t="s">
        <v>187</v>
      </c>
      <c r="L76" s="2514"/>
      <c r="M76" s="2514"/>
      <c r="N76" s="2515"/>
      <c r="O76" s="282"/>
    </row>
    <row r="77" spans="1:29" s="611" customFormat="1" ht="15.75" x14ac:dyDescent="0.25">
      <c r="A77" s="2320"/>
      <c r="B77" s="668"/>
      <c r="C77" s="628"/>
      <c r="D77" s="613"/>
      <c r="E77" s="170"/>
      <c r="F77" s="187"/>
      <c r="G77" s="629"/>
      <c r="I77" s="629"/>
      <c r="L77" s="548"/>
      <c r="M77" s="548"/>
      <c r="N77" s="186"/>
      <c r="O77" s="282"/>
    </row>
    <row r="78" spans="1:29" s="611" customFormat="1" ht="15.75" x14ac:dyDescent="0.25">
      <c r="A78" s="2320"/>
      <c r="B78" s="682">
        <f>SUM(B67:B77)</f>
        <v>0.15083333333333332</v>
      </c>
      <c r="C78" s="631">
        <f>SUM(C67:C77)</f>
        <v>3.62</v>
      </c>
      <c r="D78" s="2473" t="s">
        <v>531</v>
      </c>
      <c r="E78" s="2473"/>
      <c r="F78" s="2473"/>
      <c r="G78" s="2474">
        <f>SUM(G67:G77)</f>
        <v>18.100000000000001</v>
      </c>
      <c r="H78" s="2474"/>
      <c r="I78" s="2474">
        <f>SUM(I67:I77)</f>
        <v>6.0333333333333332</v>
      </c>
      <c r="J78" s="2474"/>
      <c r="K78" s="667"/>
      <c r="L78" s="548"/>
      <c r="M78" s="548"/>
      <c r="N78" s="186"/>
      <c r="O78" s="282"/>
    </row>
    <row r="79" spans="1:29" s="611" customFormat="1" ht="16.5" thickBot="1" x14ac:dyDescent="0.3">
      <c r="A79" s="2320"/>
      <c r="B79" s="188"/>
      <c r="C79" s="172"/>
      <c r="D79" s="172"/>
      <c r="E79" s="172"/>
      <c r="F79" s="172"/>
      <c r="G79" s="168"/>
      <c r="H79" s="613"/>
      <c r="I79" s="548"/>
      <c r="J79" s="548"/>
      <c r="K79" s="548"/>
      <c r="L79" s="548"/>
      <c r="M79" s="613"/>
      <c r="N79" s="186"/>
      <c r="O79" s="282"/>
    </row>
    <row r="80" spans="1:29" s="611" customFormat="1" ht="15" customHeight="1" x14ac:dyDescent="0.25">
      <c r="A80" s="2320"/>
      <c r="B80" s="2431" t="s">
        <v>559</v>
      </c>
      <c r="C80" s="2432"/>
      <c r="D80" s="2432"/>
      <c r="E80" s="2432"/>
      <c r="F80" s="2432"/>
      <c r="G80" s="2432"/>
      <c r="H80" s="2432"/>
      <c r="I80" s="2432"/>
      <c r="J80" s="2432"/>
      <c r="K80" s="2432"/>
      <c r="L80" s="2432"/>
      <c r="M80" s="2432"/>
      <c r="N80" s="2433"/>
      <c r="O80" s="282"/>
    </row>
    <row r="81" spans="1:29" s="611" customFormat="1" ht="15.75" customHeight="1" x14ac:dyDescent="0.25">
      <c r="A81" s="2320"/>
      <c r="B81" s="2506" t="s">
        <v>558</v>
      </c>
      <c r="C81" s="2507"/>
      <c r="D81" s="2507"/>
      <c r="E81" s="2507"/>
      <c r="F81" s="2507"/>
      <c r="G81" s="2507"/>
      <c r="H81" s="2507"/>
      <c r="I81" s="2507"/>
      <c r="J81" s="2507"/>
      <c r="K81" s="2507"/>
      <c r="L81" s="2507"/>
      <c r="M81" s="2507"/>
      <c r="N81" s="2440"/>
      <c r="O81" s="282"/>
    </row>
    <row r="82" spans="1:29" s="611" customFormat="1" ht="15" customHeight="1" x14ac:dyDescent="0.25">
      <c r="A82" s="2320"/>
      <c r="B82" s="2506" t="s">
        <v>557</v>
      </c>
      <c r="C82" s="2507"/>
      <c r="D82" s="2507"/>
      <c r="E82" s="2507"/>
      <c r="F82" s="2507"/>
      <c r="G82" s="2507"/>
      <c r="H82" s="2507"/>
      <c r="I82" s="2507"/>
      <c r="J82" s="2507"/>
      <c r="K82" s="2507"/>
      <c r="L82" s="2507"/>
      <c r="M82" s="2507"/>
      <c r="N82" s="2440"/>
      <c r="O82" s="282"/>
    </row>
    <row r="83" spans="1:29" s="611" customFormat="1" ht="15.75" customHeight="1" x14ac:dyDescent="0.25">
      <c r="A83" s="2320"/>
      <c r="B83" s="2506" t="s">
        <v>554</v>
      </c>
      <c r="C83" s="2507"/>
      <c r="D83" s="2507"/>
      <c r="E83" s="2507"/>
      <c r="F83" s="2507"/>
      <c r="G83" s="2507"/>
      <c r="H83" s="2507"/>
      <c r="I83" s="2507"/>
      <c r="J83" s="2507"/>
      <c r="K83" s="2507"/>
      <c r="L83" s="2507"/>
      <c r="M83" s="2507"/>
      <c r="N83" s="2440"/>
      <c r="O83" s="282"/>
    </row>
    <row r="84" spans="1:29" s="611" customFormat="1" ht="15.75" customHeight="1" x14ac:dyDescent="0.25">
      <c r="A84" s="2320"/>
      <c r="B84" s="2506" t="s">
        <v>555</v>
      </c>
      <c r="C84" s="2507"/>
      <c r="D84" s="2507"/>
      <c r="E84" s="2507"/>
      <c r="F84" s="2507"/>
      <c r="G84" s="2507"/>
      <c r="H84" s="2507"/>
      <c r="I84" s="2507"/>
      <c r="J84" s="2507"/>
      <c r="K84" s="2507"/>
      <c r="L84" s="2507"/>
      <c r="M84" s="2507"/>
      <c r="N84" s="2440"/>
      <c r="O84" s="282"/>
    </row>
    <row r="85" spans="1:29" s="611" customFormat="1" ht="15" customHeight="1" thickBot="1" x14ac:dyDescent="0.3">
      <c r="A85" s="2320"/>
      <c r="B85" s="188"/>
      <c r="C85" s="666"/>
      <c r="D85" s="225"/>
      <c r="E85" s="171"/>
      <c r="F85" s="172"/>
      <c r="G85" s="168"/>
      <c r="H85" s="179"/>
      <c r="I85" s="548"/>
      <c r="J85" s="548"/>
      <c r="K85" s="548"/>
      <c r="L85" s="548"/>
      <c r="M85" s="218"/>
      <c r="N85" s="186"/>
      <c r="O85" s="282"/>
    </row>
    <row r="86" spans="1:29" s="611" customFormat="1" x14ac:dyDescent="0.25">
      <c r="A86" s="2320"/>
      <c r="B86" s="669" t="s">
        <v>19</v>
      </c>
      <c r="C86" s="670" t="s">
        <v>713</v>
      </c>
      <c r="D86" s="671"/>
      <c r="E86" s="671"/>
      <c r="F86" s="671"/>
      <c r="G86" s="671"/>
      <c r="H86" s="671"/>
      <c r="I86" s="671"/>
      <c r="J86" s="671"/>
      <c r="K86" s="671"/>
      <c r="L86" s="671"/>
      <c r="M86" s="671"/>
      <c r="N86" s="672"/>
      <c r="O86" s="282"/>
    </row>
    <row r="87" spans="1:29" s="611" customFormat="1" x14ac:dyDescent="0.25">
      <c r="A87" s="2320"/>
      <c r="B87" s="599" t="s">
        <v>24</v>
      </c>
      <c r="C87" s="681" t="s">
        <v>562</v>
      </c>
      <c r="D87" s="616"/>
      <c r="E87" s="616"/>
      <c r="F87" s="616"/>
      <c r="G87" s="616"/>
      <c r="H87" s="616"/>
      <c r="I87" s="616"/>
      <c r="J87" s="616"/>
      <c r="K87" s="616"/>
      <c r="L87" s="616"/>
      <c r="M87" s="616"/>
      <c r="N87" s="620"/>
      <c r="O87" s="282"/>
    </row>
    <row r="88" spans="1:29" s="611" customFormat="1" x14ac:dyDescent="0.25">
      <c r="A88" s="2320"/>
      <c r="B88" s="615" t="s">
        <v>25</v>
      </c>
      <c r="C88" s="680" t="s">
        <v>563</v>
      </c>
      <c r="D88" s="616"/>
      <c r="E88" s="616"/>
      <c r="F88" s="616"/>
      <c r="G88" s="616"/>
      <c r="H88" s="616"/>
      <c r="I88" s="616"/>
      <c r="J88" s="616"/>
      <c r="K88" s="616"/>
      <c r="L88" s="616"/>
      <c r="M88" s="548" t="s">
        <v>489</v>
      </c>
      <c r="N88" s="620"/>
      <c r="O88" s="282"/>
    </row>
    <row r="89" spans="1:29" s="611" customFormat="1" x14ac:dyDescent="0.25">
      <c r="A89" s="2320"/>
      <c r="B89" s="150" t="s">
        <v>31</v>
      </c>
      <c r="C89" s="683" t="s">
        <v>564</v>
      </c>
      <c r="D89" s="616"/>
      <c r="E89" s="616"/>
      <c r="F89" s="616"/>
      <c r="G89" s="616"/>
      <c r="H89" s="616"/>
      <c r="I89" s="616"/>
      <c r="J89" s="616"/>
      <c r="K89" s="616"/>
      <c r="L89" s="616"/>
      <c r="M89" s="616"/>
      <c r="N89" s="620"/>
      <c r="O89" s="282"/>
    </row>
    <row r="90" spans="1:29" s="611" customFormat="1" ht="15" customHeight="1" x14ac:dyDescent="0.25">
      <c r="A90" s="2320"/>
      <c r="B90" s="2461" t="s">
        <v>50</v>
      </c>
      <c r="C90" s="2462"/>
      <c r="D90" s="2462"/>
      <c r="E90" s="2462"/>
      <c r="F90" s="2462"/>
      <c r="G90" s="2462"/>
      <c r="H90" s="2462"/>
      <c r="I90" s="2462"/>
      <c r="J90" s="2462"/>
      <c r="K90" s="2462"/>
      <c r="L90" s="2462"/>
      <c r="M90" s="2462"/>
      <c r="N90" s="2463"/>
      <c r="O90" s="282"/>
    </row>
    <row r="91" spans="1:29" s="611" customFormat="1" ht="15.75" thickBot="1" x14ac:dyDescent="0.3">
      <c r="A91" s="2320"/>
      <c r="B91" s="2237"/>
      <c r="C91" s="2238"/>
      <c r="D91" s="2238"/>
      <c r="E91" s="2238"/>
      <c r="F91" s="2238"/>
      <c r="G91" s="2238"/>
      <c r="H91" s="2238"/>
      <c r="I91" s="2238"/>
      <c r="J91" s="2238"/>
      <c r="K91" s="2238"/>
      <c r="L91" s="2238"/>
      <c r="M91" s="2238"/>
      <c r="N91" s="2239"/>
      <c r="O91" s="282"/>
    </row>
    <row r="92" spans="1:29" s="611" customFormat="1" x14ac:dyDescent="0.25"/>
    <row r="93" spans="1:29" s="752" customFormat="1" ht="15.75" thickBot="1" x14ac:dyDescent="0.3">
      <c r="A93" s="538" t="s">
        <v>16</v>
      </c>
      <c r="B93" s="2277"/>
      <c r="C93" s="2277"/>
      <c r="D93" s="2277"/>
      <c r="E93" s="2277"/>
      <c r="F93" s="2277"/>
      <c r="G93" s="2277"/>
      <c r="H93" s="2277"/>
      <c r="I93" s="2277"/>
      <c r="J93" s="2277"/>
      <c r="K93" s="2277"/>
      <c r="L93" s="2277"/>
      <c r="M93" s="2277"/>
      <c r="N93" s="2277"/>
      <c r="O93" s="282"/>
      <c r="P93" s="538" t="s">
        <v>16</v>
      </c>
      <c r="Q93" s="2277" t="s">
        <v>134</v>
      </c>
      <c r="R93" s="2277"/>
      <c r="S93" s="2277"/>
      <c r="T93" s="2277"/>
      <c r="U93" s="2277"/>
      <c r="V93" s="2277"/>
      <c r="W93" s="2277"/>
      <c r="X93" s="2277"/>
      <c r="Y93" s="2277"/>
      <c r="Z93" s="2277"/>
      <c r="AA93" s="2277"/>
      <c r="AB93" s="2277"/>
      <c r="AC93" s="2277"/>
    </row>
    <row r="94" spans="1:29" s="752" customFormat="1" ht="23.25" customHeight="1" x14ac:dyDescent="0.25">
      <c r="B94" s="2245" t="s">
        <v>581</v>
      </c>
      <c r="C94" s="2246"/>
      <c r="D94" s="2246"/>
      <c r="E94" s="2246"/>
      <c r="F94" s="2246"/>
      <c r="G94" s="2246"/>
      <c r="H94" s="2246"/>
      <c r="I94" s="2246"/>
      <c r="J94" s="2246"/>
      <c r="K94" s="2246"/>
      <c r="L94" s="2246"/>
      <c r="M94" s="2246"/>
      <c r="N94" s="2247"/>
      <c r="O94" s="282"/>
      <c r="P94" s="2482" t="s">
        <v>134</v>
      </c>
      <c r="Q94" s="2343" t="s">
        <v>134</v>
      </c>
      <c r="R94" s="2344"/>
      <c r="S94" s="2344"/>
      <c r="T94" s="2344"/>
      <c r="U94" s="2344"/>
      <c r="V94" s="2344"/>
      <c r="W94" s="2344"/>
      <c r="X94" s="2344"/>
      <c r="Y94" s="2344"/>
      <c r="Z94" s="2344"/>
      <c r="AA94" s="2344"/>
      <c r="AB94" s="2344"/>
      <c r="AC94" s="2345"/>
    </row>
    <row r="95" spans="1:29" s="752" customFormat="1" ht="15" customHeight="1" x14ac:dyDescent="0.25">
      <c r="B95" s="2248"/>
      <c r="C95" s="2249"/>
      <c r="D95" s="2249"/>
      <c r="E95" s="2249"/>
      <c r="F95" s="2249"/>
      <c r="G95" s="2249"/>
      <c r="H95" s="2249"/>
      <c r="I95" s="2249"/>
      <c r="J95" s="2249"/>
      <c r="K95" s="2249"/>
      <c r="L95" s="2249"/>
      <c r="M95" s="2249"/>
      <c r="N95" s="2250"/>
      <c r="O95" s="282"/>
      <c r="P95" s="2482"/>
      <c r="Q95" s="580"/>
      <c r="R95" s="548"/>
      <c r="S95" s="548"/>
      <c r="T95" s="548"/>
      <c r="U95" s="548"/>
      <c r="V95" s="548"/>
      <c r="W95" s="548"/>
      <c r="X95" s="548"/>
      <c r="Y95" s="548"/>
      <c r="Z95" s="548"/>
      <c r="AA95" s="548"/>
      <c r="AB95" s="548"/>
      <c r="AC95" s="581"/>
    </row>
    <row r="96" spans="1:29" s="752" customFormat="1" ht="15" customHeight="1" x14ac:dyDescent="0.25">
      <c r="B96" s="2251" t="s">
        <v>83</v>
      </c>
      <c r="C96" s="2252"/>
      <c r="D96" s="2252"/>
      <c r="E96" s="2252"/>
      <c r="F96" s="2252"/>
      <c r="G96" s="2252"/>
      <c r="H96" s="2252"/>
      <c r="I96" s="2252"/>
      <c r="J96" s="2252"/>
      <c r="K96" s="2252"/>
      <c r="L96" s="2252"/>
      <c r="M96" s="2252"/>
      <c r="N96" s="2253"/>
      <c r="O96" s="282"/>
      <c r="P96" s="2482"/>
      <c r="Q96" s="2397" t="s">
        <v>77</v>
      </c>
      <c r="R96" s="2398"/>
      <c r="S96" s="2398"/>
      <c r="T96" s="2398"/>
      <c r="U96" s="2398"/>
      <c r="V96" s="2398"/>
      <c r="W96" s="2398"/>
      <c r="X96" s="2398"/>
      <c r="Y96" s="2398"/>
      <c r="Z96" s="2398"/>
      <c r="AA96" s="2398"/>
      <c r="AB96" s="2398"/>
      <c r="AC96" s="2399"/>
    </row>
    <row r="97" spans="1:29" s="752" customFormat="1" ht="15" customHeight="1" x14ac:dyDescent="0.25">
      <c r="B97" s="2251"/>
      <c r="C97" s="2252"/>
      <c r="D97" s="2252"/>
      <c r="E97" s="2252"/>
      <c r="F97" s="2252"/>
      <c r="G97" s="2252"/>
      <c r="H97" s="2252"/>
      <c r="I97" s="2252"/>
      <c r="J97" s="2252"/>
      <c r="K97" s="2252"/>
      <c r="L97" s="2252"/>
      <c r="M97" s="2252"/>
      <c r="N97" s="2253"/>
      <c r="O97" s="282"/>
      <c r="P97" s="2482"/>
      <c r="Q97" s="2397" t="s">
        <v>496</v>
      </c>
      <c r="R97" s="2398"/>
      <c r="S97" s="2398"/>
      <c r="T97" s="2398"/>
      <c r="U97" s="2398"/>
      <c r="V97" s="2398"/>
      <c r="W97" s="2398"/>
      <c r="X97" s="2398"/>
      <c r="Y97" s="2398"/>
      <c r="Z97" s="2398"/>
      <c r="AA97" s="2398"/>
      <c r="AB97" s="2398"/>
      <c r="AC97" s="2399"/>
    </row>
    <row r="98" spans="1:29" s="752" customFormat="1" ht="15" customHeight="1" x14ac:dyDescent="0.25">
      <c r="B98" s="140" t="s">
        <v>68</v>
      </c>
      <c r="C98" s="58"/>
      <c r="D98" s="58"/>
      <c r="E98" s="29"/>
      <c r="F98" s="29"/>
      <c r="G98" s="29"/>
      <c r="H98" s="29"/>
      <c r="I98" s="29"/>
      <c r="J98" s="29"/>
      <c r="K98" s="29"/>
      <c r="L98" s="2279">
        <f ca="1">NOW()</f>
        <v>42390.827546296299</v>
      </c>
      <c r="M98" s="2279"/>
      <c r="N98" s="2280"/>
      <c r="O98" s="282"/>
      <c r="P98" s="2482"/>
      <c r="Q98" s="793"/>
      <c r="R98" s="794"/>
      <c r="S98" s="794"/>
      <c r="T98" s="794"/>
      <c r="U98" s="794"/>
      <c r="V98" s="794"/>
      <c r="W98" s="794"/>
      <c r="X98" s="794"/>
      <c r="Y98" s="794"/>
      <c r="Z98" s="794"/>
      <c r="AA98" s="794"/>
      <c r="AB98" s="794"/>
      <c r="AC98" s="795"/>
    </row>
    <row r="99" spans="1:29" s="752" customFormat="1" ht="15" customHeight="1" x14ac:dyDescent="0.25">
      <c r="B99" s="691"/>
      <c r="C99" s="692"/>
      <c r="D99" s="692"/>
      <c r="E99" s="692"/>
      <c r="F99" s="692"/>
      <c r="G99" s="692"/>
      <c r="H99" s="692"/>
      <c r="I99" s="692"/>
      <c r="J99" s="692"/>
      <c r="K99" s="692"/>
      <c r="L99" s="692"/>
      <c r="M99" s="692"/>
      <c r="N99" s="693"/>
      <c r="O99" s="282"/>
      <c r="P99" s="2482"/>
      <c r="Q99" s="558"/>
      <c r="R99" s="753"/>
      <c r="S99" s="152" t="s">
        <v>23</v>
      </c>
      <c r="T99" s="756" t="s">
        <v>423</v>
      </c>
      <c r="U99" s="756"/>
      <c r="V99" s="756"/>
      <c r="W99" s="756"/>
      <c r="X99" s="756"/>
      <c r="Y99" s="756"/>
      <c r="Z99" s="547"/>
      <c r="AA99" s="547"/>
      <c r="AB99" s="547"/>
      <c r="AC99" s="555"/>
    </row>
    <row r="100" spans="1:29" s="752" customFormat="1" ht="15" customHeight="1" x14ac:dyDescent="0.25">
      <c r="B100" s="2483" t="s">
        <v>77</v>
      </c>
      <c r="C100" s="2398"/>
      <c r="D100" s="2398"/>
      <c r="E100" s="2398"/>
      <c r="F100" s="2398"/>
      <c r="G100" s="2398"/>
      <c r="H100" s="2398"/>
      <c r="I100" s="2398"/>
      <c r="J100" s="2398"/>
      <c r="K100" s="2398"/>
      <c r="L100" s="2398"/>
      <c r="M100" s="2398"/>
      <c r="N100" s="2484"/>
      <c r="O100" s="282"/>
      <c r="P100" s="2482"/>
      <c r="Q100" s="554"/>
      <c r="R100" s="547"/>
      <c r="S100" s="547"/>
      <c r="T100" s="547"/>
      <c r="U100" s="547"/>
      <c r="V100" s="547"/>
      <c r="W100" s="547"/>
      <c r="X100" s="547"/>
      <c r="Y100" s="547"/>
      <c r="Z100" s="547"/>
      <c r="AA100" s="547"/>
      <c r="AB100" s="547"/>
      <c r="AC100" s="555"/>
    </row>
    <row r="101" spans="1:29" s="752" customFormat="1" ht="15" customHeight="1" x14ac:dyDescent="0.25">
      <c r="B101" s="2260" t="s">
        <v>711</v>
      </c>
      <c r="C101" s="2261"/>
      <c r="D101" s="2261"/>
      <c r="E101" s="2261"/>
      <c r="F101" s="2261"/>
      <c r="G101" s="2261"/>
      <c r="H101" s="2261"/>
      <c r="I101" s="2261"/>
      <c r="J101" s="721" t="s">
        <v>75</v>
      </c>
      <c r="K101" s="2262" t="s">
        <v>22</v>
      </c>
      <c r="L101" s="2485" t="s">
        <v>583</v>
      </c>
      <c r="M101" s="753"/>
      <c r="N101" s="63"/>
      <c r="O101" s="282"/>
      <c r="P101" s="2482"/>
      <c r="Q101" s="559"/>
      <c r="R101" s="597" t="s">
        <v>21</v>
      </c>
      <c r="S101" s="530" t="s">
        <v>19</v>
      </c>
      <c r="T101" s="800">
        <f>B128</f>
        <v>2.8410000000000002</v>
      </c>
      <c r="U101" s="8" t="s">
        <v>487</v>
      </c>
      <c r="V101" s="753"/>
      <c r="W101" s="550" t="s">
        <v>60</v>
      </c>
      <c r="X101" s="551">
        <f>D129</f>
        <v>128</v>
      </c>
      <c r="Y101" s="547"/>
      <c r="Z101" s="547"/>
      <c r="AA101" s="547"/>
      <c r="AB101" s="547"/>
      <c r="AC101" s="555"/>
    </row>
    <row r="102" spans="1:29" s="752" customFormat="1" ht="18" customHeight="1" x14ac:dyDescent="0.25">
      <c r="B102" s="2260"/>
      <c r="C102" s="2261"/>
      <c r="D102" s="2261"/>
      <c r="E102" s="2261"/>
      <c r="F102" s="2261"/>
      <c r="G102" s="2261"/>
      <c r="H102" s="2261"/>
      <c r="I102" s="2261"/>
      <c r="J102" s="530" t="s">
        <v>19</v>
      </c>
      <c r="K102" s="2262"/>
      <c r="L102" s="2485"/>
      <c r="M102" s="753"/>
      <c r="N102" s="63"/>
      <c r="O102" s="282"/>
      <c r="P102" s="2482"/>
      <c r="Q102" s="554"/>
      <c r="R102" s="547"/>
      <c r="S102" s="547"/>
      <c r="T102" s="705" t="s">
        <v>488</v>
      </c>
      <c r="U102" s="753"/>
      <c r="V102" s="753"/>
      <c r="W102" s="705"/>
      <c r="X102" s="705"/>
      <c r="Y102" s="705"/>
      <c r="Z102" s="703"/>
      <c r="AA102" s="703"/>
      <c r="AB102" s="703"/>
      <c r="AC102" s="555"/>
    </row>
    <row r="103" spans="1:29" s="752" customFormat="1" ht="15" customHeight="1" x14ac:dyDescent="0.25">
      <c r="B103" s="2260"/>
      <c r="C103" s="2261"/>
      <c r="D103" s="2261"/>
      <c r="E103" s="2261"/>
      <c r="F103" s="2261"/>
      <c r="G103" s="2261"/>
      <c r="H103" s="2261"/>
      <c r="I103" s="2261"/>
      <c r="J103" s="2264">
        <f>B128</f>
        <v>2.8410000000000002</v>
      </c>
      <c r="K103" s="2289">
        <f>G108+G113</f>
        <v>1</v>
      </c>
      <c r="L103" s="2290">
        <v>1</v>
      </c>
      <c r="M103" s="2265" t="s">
        <v>70</v>
      </c>
      <c r="N103" s="2283" t="s">
        <v>71</v>
      </c>
      <c r="O103" s="282"/>
      <c r="P103" s="2482"/>
      <c r="Q103" s="560"/>
      <c r="R103" s="144" t="s">
        <v>22</v>
      </c>
      <c r="S103" s="801">
        <f>K103</f>
        <v>1</v>
      </c>
      <c r="T103" s="705" t="s">
        <v>493</v>
      </c>
      <c r="U103" s="705"/>
      <c r="V103" s="705"/>
      <c r="W103" s="705"/>
      <c r="X103" s="705"/>
      <c r="Y103" s="705"/>
      <c r="Z103" s="547"/>
      <c r="AA103" s="547"/>
      <c r="AB103" s="547"/>
      <c r="AC103" s="555"/>
    </row>
    <row r="104" spans="1:29" s="752" customFormat="1" ht="15" customHeight="1" x14ac:dyDescent="0.25">
      <c r="B104" s="2284" t="s">
        <v>582</v>
      </c>
      <c r="C104" s="2285"/>
      <c r="D104" s="42"/>
      <c r="E104" s="704"/>
      <c r="F104" s="2286" t="s">
        <v>23</v>
      </c>
      <c r="G104" s="2286"/>
      <c r="H104" s="2286"/>
      <c r="I104" s="2286"/>
      <c r="J104" s="2264"/>
      <c r="K104" s="2289"/>
      <c r="L104" s="2290"/>
      <c r="M104" s="2265"/>
      <c r="N104" s="2283"/>
      <c r="O104" s="282"/>
      <c r="P104" s="2482"/>
      <c r="Q104" s="560"/>
      <c r="R104" s="753"/>
      <c r="S104" s="753"/>
      <c r="T104" s="753"/>
      <c r="U104" s="753"/>
      <c r="V104" s="753"/>
      <c r="W104" s="753"/>
      <c r="X104" s="549" t="s">
        <v>494</v>
      </c>
      <c r="Y104" s="57" t="s">
        <v>28</v>
      </c>
      <c r="Z104" s="547"/>
      <c r="AA104" s="547"/>
      <c r="AB104" s="547"/>
      <c r="AC104" s="555"/>
    </row>
    <row r="105" spans="1:29" s="752" customFormat="1" ht="15" customHeight="1" x14ac:dyDescent="0.25">
      <c r="B105" s="2287">
        <f>J103/L103</f>
        <v>2.8410000000000002</v>
      </c>
      <c r="C105" s="2288">
        <f>C128/L103</f>
        <v>9.2048400000000008</v>
      </c>
      <c r="D105" s="42"/>
      <c r="E105" s="42"/>
      <c r="F105" s="64" t="s">
        <v>76</v>
      </c>
      <c r="G105" s="64" t="s">
        <v>76</v>
      </c>
      <c r="H105" s="860" t="s">
        <v>76</v>
      </c>
      <c r="I105" s="860" t="s">
        <v>76</v>
      </c>
      <c r="J105" s="74" t="s">
        <v>59</v>
      </c>
      <c r="K105" s="2289"/>
      <c r="L105" s="2290"/>
      <c r="M105" s="803"/>
      <c r="N105" s="798"/>
      <c r="O105" s="282"/>
      <c r="P105" s="2482"/>
      <c r="Q105" s="558"/>
      <c r="R105" s="753"/>
      <c r="S105" s="753"/>
      <c r="T105" s="753"/>
      <c r="U105" s="753"/>
      <c r="V105" s="753"/>
      <c r="W105" s="753"/>
      <c r="X105" s="65" t="s">
        <v>85</v>
      </c>
      <c r="Y105" s="532">
        <v>0.25</v>
      </c>
      <c r="Z105" s="547"/>
      <c r="AA105" s="547"/>
      <c r="AB105" s="547"/>
      <c r="AC105" s="555"/>
    </row>
    <row r="106" spans="1:29" s="752" customFormat="1" ht="15" customHeight="1" x14ac:dyDescent="0.25">
      <c r="B106" s="2287"/>
      <c r="C106" s="2288"/>
      <c r="D106" s="799"/>
      <c r="E106" s="704"/>
      <c r="F106" s="299" t="s">
        <v>262</v>
      </c>
      <c r="G106" s="57" t="s">
        <v>28</v>
      </c>
      <c r="H106" s="861" t="s">
        <v>72</v>
      </c>
      <c r="I106" s="862" t="s">
        <v>73</v>
      </c>
      <c r="J106" s="529" t="s">
        <v>24</v>
      </c>
      <c r="K106" s="813" t="s">
        <v>25</v>
      </c>
      <c r="L106" s="806" t="s">
        <v>31</v>
      </c>
      <c r="M106" s="41"/>
      <c r="N106" s="44" t="s">
        <v>24</v>
      </c>
      <c r="O106" s="282"/>
      <c r="P106" s="2482"/>
      <c r="Q106" s="558"/>
      <c r="R106" s="753"/>
      <c r="S106" s="753"/>
      <c r="T106" s="753"/>
      <c r="U106" s="753"/>
      <c r="V106" s="753"/>
      <c r="W106" s="753"/>
      <c r="X106" s="9" t="s">
        <v>66</v>
      </c>
      <c r="Y106" s="10">
        <v>0.25</v>
      </c>
      <c r="Z106" s="547"/>
      <c r="AA106" s="547"/>
      <c r="AB106" s="547"/>
      <c r="AC106" s="555"/>
    </row>
    <row r="107" spans="1:29" s="752" customFormat="1" ht="15" customHeight="1" x14ac:dyDescent="0.25">
      <c r="B107" s="856" t="s">
        <v>19</v>
      </c>
      <c r="C107" s="60" t="s">
        <v>71</v>
      </c>
      <c r="D107" s="694" t="s">
        <v>578</v>
      </c>
      <c r="E107" s="31"/>
      <c r="F107" s="31"/>
      <c r="G107" s="814"/>
      <c r="H107" s="814"/>
      <c r="I107" s="814"/>
      <c r="J107" s="818" t="s">
        <v>28</v>
      </c>
      <c r="K107" s="811" t="s">
        <v>28</v>
      </c>
      <c r="L107" s="812" t="s">
        <v>28</v>
      </c>
      <c r="M107" s="32" t="s">
        <v>74</v>
      </c>
      <c r="N107" s="45" t="s">
        <v>71</v>
      </c>
      <c r="O107" s="282"/>
      <c r="P107" s="2482"/>
      <c r="Q107" s="559"/>
      <c r="R107" s="145" t="str">
        <f>L101</f>
        <v>Nbre de Kougelhopf</v>
      </c>
      <c r="S107" s="802">
        <f>L103</f>
        <v>1</v>
      </c>
      <c r="T107" s="2400" t="s">
        <v>495</v>
      </c>
      <c r="U107" s="2400"/>
      <c r="V107" s="2400"/>
      <c r="W107" s="2400"/>
      <c r="X107" s="2400"/>
      <c r="Y107" s="2400"/>
      <c r="Z107" s="2400"/>
      <c r="AA107" s="2400"/>
      <c r="AB107" s="2400"/>
      <c r="AC107" s="2401"/>
    </row>
    <row r="108" spans="1:29" s="752" customFormat="1" ht="15" customHeight="1" x14ac:dyDescent="0.25">
      <c r="B108" s="33">
        <f>G108</f>
        <v>0.5</v>
      </c>
      <c r="C108" s="61">
        <f t="shared" ref="C108:C110" si="0">M108*B108</f>
        <v>1.62</v>
      </c>
      <c r="D108" s="65"/>
      <c r="E108" s="65"/>
      <c r="F108" s="9" t="s">
        <v>565</v>
      </c>
      <c r="G108" s="10">
        <v>0.5</v>
      </c>
      <c r="H108" s="2530" t="s">
        <v>585</v>
      </c>
      <c r="I108" s="2530"/>
      <c r="J108" s="301">
        <f>(B108/J103)*J135</f>
        <v>0.17599436818021821</v>
      </c>
      <c r="K108" s="302">
        <f>(B108/K103)*K135</f>
        <v>1</v>
      </c>
      <c r="L108" s="303">
        <f>(B108/L103)*L135</f>
        <v>1.5</v>
      </c>
      <c r="M108" s="151">
        <v>3.24</v>
      </c>
      <c r="N108" s="45">
        <f t="shared" ref="N108:N110" si="1">M108*J108</f>
        <v>0.57022175290390709</v>
      </c>
      <c r="O108" s="282"/>
      <c r="P108" s="2482"/>
      <c r="Q108" s="559"/>
      <c r="R108" s="145"/>
      <c r="S108" s="705"/>
      <c r="T108" s="2400"/>
      <c r="U108" s="2400"/>
      <c r="V108" s="2400"/>
      <c r="W108" s="2400"/>
      <c r="X108" s="2400"/>
      <c r="Y108" s="2400"/>
      <c r="Z108" s="2400"/>
      <c r="AA108" s="2400"/>
      <c r="AB108" s="2400"/>
      <c r="AC108" s="2401"/>
    </row>
    <row r="109" spans="1:29" s="752" customFormat="1" ht="15" customHeight="1" x14ac:dyDescent="0.25">
      <c r="B109" s="33">
        <f>G109</f>
        <v>0.42</v>
      </c>
      <c r="C109" s="61">
        <f t="shared" si="0"/>
        <v>1.3608</v>
      </c>
      <c r="D109" s="65"/>
      <c r="E109" s="65"/>
      <c r="F109" s="9" t="s">
        <v>544</v>
      </c>
      <c r="G109" s="10">
        <v>0.42</v>
      </c>
      <c r="H109" s="2530"/>
      <c r="I109" s="2530"/>
      <c r="J109" s="301">
        <f>(B109/J103)*J135</f>
        <v>0.1478352692713833</v>
      </c>
      <c r="K109" s="302">
        <f>(B109/K103)*K135</f>
        <v>0.84</v>
      </c>
      <c r="L109" s="303">
        <f>(B109/L103)*L135</f>
        <v>1.26</v>
      </c>
      <c r="M109" s="151">
        <v>3.24</v>
      </c>
      <c r="N109" s="45">
        <f t="shared" si="1"/>
        <v>0.47898627243928193</v>
      </c>
      <c r="O109" s="282"/>
      <c r="P109" s="2482"/>
      <c r="Q109" s="558"/>
      <c r="R109" s="146" t="s">
        <v>70</v>
      </c>
      <c r="S109" s="151">
        <v>3.24</v>
      </c>
      <c r="T109" s="753" t="s">
        <v>135</v>
      </c>
      <c r="U109" s="753"/>
      <c r="V109" s="753"/>
      <c r="W109" s="753"/>
      <c r="X109" s="753"/>
      <c r="Y109" s="753"/>
      <c r="Z109" s="547"/>
      <c r="AA109" s="547"/>
      <c r="AB109" s="547"/>
      <c r="AC109" s="555"/>
    </row>
    <row r="110" spans="1:29" s="752" customFormat="1" ht="15.75" customHeight="1" x14ac:dyDescent="0.25">
      <c r="B110" s="33">
        <f>G110</f>
        <v>0.05</v>
      </c>
      <c r="C110" s="61">
        <f t="shared" si="0"/>
        <v>0.16200000000000003</v>
      </c>
      <c r="D110" s="65"/>
      <c r="E110" s="65"/>
      <c r="F110" s="9" t="s">
        <v>34</v>
      </c>
      <c r="G110" s="10">
        <v>0.05</v>
      </c>
      <c r="H110" s="2530"/>
      <c r="I110" s="2530"/>
      <c r="J110" s="301">
        <f>(B110/J103)*J135</f>
        <v>1.7599436818021823E-2</v>
      </c>
      <c r="K110" s="302">
        <f>(B110/K103)*K135</f>
        <v>0.1</v>
      </c>
      <c r="L110" s="303">
        <f>(B110/L103)*L135</f>
        <v>0.15000000000000002</v>
      </c>
      <c r="M110" s="151">
        <v>3.24</v>
      </c>
      <c r="N110" s="45">
        <f t="shared" si="1"/>
        <v>5.7022175290390713E-2</v>
      </c>
      <c r="O110" s="282"/>
      <c r="P110" s="2482"/>
      <c r="Q110" s="558"/>
      <c r="R110" s="753"/>
      <c r="S110" s="753"/>
      <c r="T110" s="753"/>
      <c r="U110" s="753"/>
      <c r="V110" s="753"/>
      <c r="W110" s="753"/>
      <c r="X110" s="753"/>
      <c r="Y110" s="753"/>
      <c r="Z110" s="753"/>
      <c r="AA110" s="753"/>
      <c r="AB110" s="753"/>
      <c r="AC110" s="722"/>
    </row>
    <row r="111" spans="1:29" s="752" customFormat="1" ht="15.75" customHeight="1" thickBot="1" x14ac:dyDescent="0.3">
      <c r="A111" s="538" t="s">
        <v>16</v>
      </c>
      <c r="B111" s="462"/>
      <c r="C111" s="61"/>
      <c r="D111" s="65"/>
      <c r="E111" s="65"/>
      <c r="F111" s="9"/>
      <c r="G111" s="10"/>
      <c r="H111" s="2530"/>
      <c r="I111" s="2530"/>
      <c r="J111" s="301"/>
      <c r="K111" s="302"/>
      <c r="L111" s="303"/>
      <c r="M111" s="151"/>
      <c r="N111" s="45"/>
      <c r="O111" s="282"/>
      <c r="P111" s="2482"/>
      <c r="Q111" s="558"/>
      <c r="R111" s="753"/>
      <c r="S111" s="753"/>
      <c r="T111" s="753"/>
      <c r="U111" s="753"/>
      <c r="V111" s="753"/>
      <c r="W111" s="753"/>
      <c r="X111" s="753"/>
      <c r="Y111" s="753"/>
      <c r="Z111" s="753"/>
      <c r="AA111" s="753"/>
      <c r="AB111" s="753"/>
      <c r="AC111" s="722"/>
    </row>
    <row r="112" spans="1:29" s="752" customFormat="1" ht="15.75" customHeight="1" x14ac:dyDescent="0.25">
      <c r="A112" s="2244" t="s">
        <v>424</v>
      </c>
      <c r="B112" s="586"/>
      <c r="C112" s="60"/>
      <c r="D112" s="724" t="s">
        <v>586</v>
      </c>
      <c r="E112" s="700"/>
      <c r="F112" s="481"/>
      <c r="G112" s="701"/>
      <c r="H112" s="481"/>
      <c r="I112" s="707"/>
      <c r="J112" s="695"/>
      <c r="K112" s="696"/>
      <c r="L112" s="697"/>
      <c r="M112" s="151"/>
      <c r="N112" s="45"/>
      <c r="O112" s="282"/>
      <c r="P112" s="2482"/>
      <c r="Q112" s="2385" t="s">
        <v>139</v>
      </c>
      <c r="R112" s="2386"/>
      <c r="S112" s="2386"/>
      <c r="T112" s="2386"/>
      <c r="U112" s="2386"/>
      <c r="V112" s="2386"/>
      <c r="W112" s="2386"/>
      <c r="X112" s="2386"/>
      <c r="Y112" s="2386"/>
      <c r="Z112" s="2386"/>
      <c r="AA112" s="2386"/>
      <c r="AB112" s="2386"/>
      <c r="AC112" s="2387"/>
    </row>
    <row r="113" spans="1:29" s="752" customFormat="1" ht="15" customHeight="1" x14ac:dyDescent="0.25">
      <c r="A113" s="2244"/>
      <c r="B113" s="33">
        <f>IF(ISBLANK(G113),I113*H113,G113)</f>
        <v>0.5</v>
      </c>
      <c r="C113" s="61">
        <f t="shared" ref="C113:C116" si="2">M113*B113</f>
        <v>1.62</v>
      </c>
      <c r="D113" s="65"/>
      <c r="E113" s="65"/>
      <c r="F113" s="9" t="s">
        <v>565</v>
      </c>
      <c r="G113" s="10">
        <v>0.5</v>
      </c>
      <c r="H113" s="863"/>
      <c r="I113" s="864"/>
      <c r="J113" s="301">
        <f>(B113/J103)*J135</f>
        <v>0.17599436818021821</v>
      </c>
      <c r="K113" s="302">
        <f>(B113/K103)*K135</f>
        <v>1</v>
      </c>
      <c r="L113" s="303">
        <f>(B113/L103)*L135</f>
        <v>1.5</v>
      </c>
      <c r="M113" s="32">
        <v>3.24</v>
      </c>
      <c r="N113" s="45">
        <f t="shared" ref="N113:N116" si="3">M113*J113</f>
        <v>0.57022175290390709</v>
      </c>
      <c r="O113" s="282"/>
      <c r="P113" s="2482"/>
      <c r="Q113" s="558"/>
      <c r="R113" s="753"/>
      <c r="S113" s="2388" t="s">
        <v>149</v>
      </c>
      <c r="T113" s="2388"/>
      <c r="U113" s="2388"/>
      <c r="V113" s="2388"/>
      <c r="W113" s="2388"/>
      <c r="X113" s="2388"/>
      <c r="Y113" s="2388"/>
      <c r="Z113" s="2388"/>
      <c r="AA113" s="2388"/>
      <c r="AB113" s="547"/>
      <c r="AC113" s="555"/>
    </row>
    <row r="114" spans="1:29" s="752" customFormat="1" x14ac:dyDescent="0.25">
      <c r="A114" s="2244"/>
      <c r="B114" s="33">
        <f>IF(ISBLANK(G114),I114*H114,G114)</f>
        <v>0.02</v>
      </c>
      <c r="C114" s="61">
        <f t="shared" si="2"/>
        <v>6.480000000000001E-2</v>
      </c>
      <c r="D114" s="65"/>
      <c r="E114" s="65"/>
      <c r="F114" s="9" t="s">
        <v>30</v>
      </c>
      <c r="G114" s="10">
        <v>0.02</v>
      </c>
      <c r="H114" s="863"/>
      <c r="I114" s="864"/>
      <c r="J114" s="301">
        <f>(B114/J103)*J135</f>
        <v>7.0397747272087294E-3</v>
      </c>
      <c r="K114" s="302">
        <f>(B114/K103)*K135</f>
        <v>0.04</v>
      </c>
      <c r="L114" s="303">
        <f>(B114/L103)*L135</f>
        <v>0.06</v>
      </c>
      <c r="M114" s="32">
        <v>3.24</v>
      </c>
      <c r="N114" s="45">
        <f t="shared" si="3"/>
        <v>2.2808870116156284E-2</v>
      </c>
      <c r="O114" s="282"/>
      <c r="P114" s="2482"/>
      <c r="Q114" s="558"/>
      <c r="R114" s="753"/>
      <c r="S114" s="8"/>
      <c r="T114" s="8" t="s">
        <v>140</v>
      </c>
      <c r="U114" s="8"/>
      <c r="V114" s="8"/>
      <c r="W114" s="792" t="s">
        <v>142</v>
      </c>
      <c r="X114" s="8"/>
      <c r="Y114" s="8" t="s">
        <v>143</v>
      </c>
      <c r="Z114" s="8"/>
      <c r="AA114" s="8"/>
      <c r="AB114" s="547"/>
      <c r="AC114" s="555"/>
    </row>
    <row r="115" spans="1:29" s="752" customFormat="1" ht="15" customHeight="1" x14ac:dyDescent="0.25">
      <c r="A115" s="2244"/>
      <c r="B115" s="33">
        <f>IF(ISBLANK(G115),I115*H115,G115)</f>
        <v>0.2</v>
      </c>
      <c r="C115" s="61">
        <f t="shared" si="2"/>
        <v>0.64800000000000013</v>
      </c>
      <c r="D115" s="65"/>
      <c r="E115" s="65"/>
      <c r="F115" s="9" t="s">
        <v>33</v>
      </c>
      <c r="G115" s="10">
        <v>0.2</v>
      </c>
      <c r="H115" s="863"/>
      <c r="I115" s="864"/>
      <c r="J115" s="301">
        <f>(B115/J103)*J135</f>
        <v>7.0397747272087294E-2</v>
      </c>
      <c r="K115" s="302">
        <f>(B115/K103)*K135</f>
        <v>0.4</v>
      </c>
      <c r="L115" s="303">
        <f>(B115/L103)*L135</f>
        <v>0.60000000000000009</v>
      </c>
      <c r="M115" s="32">
        <v>3.24</v>
      </c>
      <c r="N115" s="45">
        <f t="shared" si="3"/>
        <v>0.22808870116156285</v>
      </c>
      <c r="O115" s="282"/>
      <c r="P115" s="2482"/>
      <c r="Q115" s="558"/>
      <c r="R115" s="753"/>
      <c r="S115" s="8"/>
      <c r="T115" s="8" t="s">
        <v>141</v>
      </c>
      <c r="U115" s="8"/>
      <c r="V115" s="8"/>
      <c r="W115" s="792" t="s">
        <v>145</v>
      </c>
      <c r="X115" s="8"/>
      <c r="Y115" s="8" t="s">
        <v>144</v>
      </c>
      <c r="Z115" s="8"/>
      <c r="AA115" s="8"/>
      <c r="AB115" s="547"/>
      <c r="AC115" s="555"/>
    </row>
    <row r="116" spans="1:29" s="752" customFormat="1" ht="15" customHeight="1" x14ac:dyDescent="0.25">
      <c r="A116" s="2244"/>
      <c r="B116" s="33">
        <f>IF(ISBLANK(G116),I116*H116,G116)</f>
        <v>0.30000000000000004</v>
      </c>
      <c r="C116" s="61">
        <f t="shared" si="2"/>
        <v>0.9720000000000002</v>
      </c>
      <c r="D116" s="65"/>
      <c r="E116" s="65"/>
      <c r="F116" s="9" t="s">
        <v>566</v>
      </c>
      <c r="G116" s="43"/>
      <c r="H116" s="863">
        <v>6</v>
      </c>
      <c r="I116" s="864">
        <v>0.05</v>
      </c>
      <c r="J116" s="301">
        <f>(B116/J103)*J135</f>
        <v>0.10559662090813095</v>
      </c>
      <c r="K116" s="302">
        <f>(B116/K103)*K135</f>
        <v>0.60000000000000009</v>
      </c>
      <c r="L116" s="303">
        <f>(B116/L103)*L135</f>
        <v>0.90000000000000013</v>
      </c>
      <c r="M116" s="32">
        <v>3.24</v>
      </c>
      <c r="N116" s="45">
        <f t="shared" si="3"/>
        <v>0.34213305174234432</v>
      </c>
      <c r="O116" s="282"/>
      <c r="P116" s="2482"/>
      <c r="Q116" s="558"/>
      <c r="R116" s="753"/>
      <c r="S116" s="8"/>
      <c r="T116" s="8"/>
      <c r="U116" s="8"/>
      <c r="V116" s="8"/>
      <c r="W116" s="792"/>
      <c r="X116" s="8"/>
      <c r="Y116" s="8"/>
      <c r="Z116" s="8"/>
      <c r="AA116" s="8"/>
      <c r="AB116" s="547"/>
      <c r="AC116" s="555"/>
    </row>
    <row r="117" spans="1:29" s="752" customFormat="1" ht="15.75" customHeight="1" x14ac:dyDescent="0.25">
      <c r="A117" s="2244"/>
      <c r="B117" s="586"/>
      <c r="C117" s="60"/>
      <c r="D117" s="724" t="s">
        <v>567</v>
      </c>
      <c r="E117" s="700"/>
      <c r="F117" s="481"/>
      <c r="G117" s="701"/>
      <c r="H117" s="481"/>
      <c r="I117" s="707"/>
      <c r="J117" s="695"/>
      <c r="K117" s="696"/>
      <c r="L117" s="697"/>
      <c r="M117" s="151"/>
      <c r="N117" s="45"/>
      <c r="O117" s="282"/>
      <c r="P117" s="2482"/>
      <c r="Q117" s="558"/>
      <c r="R117" s="753"/>
      <c r="S117" s="2388" t="s">
        <v>146</v>
      </c>
      <c r="T117" s="2388"/>
      <c r="U117" s="2388"/>
      <c r="V117" s="2388"/>
      <c r="W117" s="2388"/>
      <c r="X117" s="2388"/>
      <c r="Y117" s="2388"/>
      <c r="Z117" s="2388"/>
      <c r="AA117" s="2388"/>
      <c r="AB117" s="547"/>
      <c r="AC117" s="555"/>
    </row>
    <row r="118" spans="1:29" s="752" customFormat="1" x14ac:dyDescent="0.25">
      <c r="A118" s="2244"/>
      <c r="B118" s="33">
        <f>IF(ISBLANK(G118),I118*H118,G118)</f>
        <v>0.25</v>
      </c>
      <c r="C118" s="61">
        <f t="shared" ref="C118:C119" si="4">M118*B118</f>
        <v>0.81</v>
      </c>
      <c r="D118" s="65"/>
      <c r="E118" s="65"/>
      <c r="F118" s="9" t="s">
        <v>39</v>
      </c>
      <c r="G118" s="10">
        <v>0.25</v>
      </c>
      <c r="H118" s="863"/>
      <c r="I118" s="864"/>
      <c r="J118" s="301">
        <f>(B118/J103)*J135</f>
        <v>8.7997184090109107E-2</v>
      </c>
      <c r="K118" s="302">
        <f>(B118/K103)*K135</f>
        <v>0.5</v>
      </c>
      <c r="L118" s="303">
        <f>(B118/L103)*L135</f>
        <v>0.75</v>
      </c>
      <c r="M118" s="32">
        <v>3.24</v>
      </c>
      <c r="N118" s="45">
        <f t="shared" ref="N118:N119" si="5">M118*J118</f>
        <v>0.28511087645195354</v>
      </c>
      <c r="O118" s="282"/>
      <c r="P118" s="2482"/>
      <c r="Q118" s="558"/>
      <c r="R118" s="753"/>
      <c r="S118" s="2389" t="s">
        <v>147</v>
      </c>
      <c r="T118" s="2389"/>
      <c r="U118" s="2389"/>
      <c r="V118" s="2389"/>
      <c r="W118" s="2389"/>
      <c r="X118" s="2389"/>
      <c r="Y118" s="2389"/>
      <c r="Z118" s="2389"/>
      <c r="AA118" s="2389"/>
      <c r="AB118" s="547"/>
      <c r="AC118" s="555"/>
    </row>
    <row r="119" spans="1:29" s="752" customFormat="1" ht="15" customHeight="1" x14ac:dyDescent="0.25">
      <c r="A119" s="2244"/>
      <c r="B119" s="33">
        <f>IF(ISBLANK(G119),I119*H119,G119)</f>
        <v>1E-3</v>
      </c>
      <c r="C119" s="61">
        <f t="shared" si="4"/>
        <v>3.2400000000000003E-3</v>
      </c>
      <c r="D119" s="65"/>
      <c r="E119" s="65"/>
      <c r="F119" s="9" t="s">
        <v>568</v>
      </c>
      <c r="G119" s="43"/>
      <c r="H119" s="863">
        <v>2</v>
      </c>
      <c r="I119" s="865">
        <v>5.0000000000000001E-4</v>
      </c>
      <c r="J119" s="688">
        <f>(B119/J103)*J135</f>
        <v>3.5198873636043646E-4</v>
      </c>
      <c r="K119" s="689">
        <f>(B119/K103)*K135</f>
        <v>2E-3</v>
      </c>
      <c r="L119" s="690">
        <f>(B119/L103)*L135</f>
        <v>3.0000000000000001E-3</v>
      </c>
      <c r="M119" s="32">
        <v>3.24</v>
      </c>
      <c r="N119" s="45">
        <f t="shared" si="5"/>
        <v>1.1404435058078141E-3</v>
      </c>
      <c r="O119" s="282"/>
      <c r="P119" s="2482"/>
      <c r="Q119" s="558"/>
      <c r="R119" s="753"/>
      <c r="S119" s="2388" t="s">
        <v>148</v>
      </c>
      <c r="T119" s="2388"/>
      <c r="U119" s="2388"/>
      <c r="V119" s="2388"/>
      <c r="W119" s="2388"/>
      <c r="X119" s="2388"/>
      <c r="Y119" s="2388"/>
      <c r="Z119" s="2388"/>
      <c r="AA119" s="2388"/>
      <c r="AB119" s="547"/>
      <c r="AC119" s="555"/>
    </row>
    <row r="120" spans="1:29" s="752" customFormat="1" ht="15.75" customHeight="1" x14ac:dyDescent="0.25">
      <c r="A120" s="2244"/>
      <c r="B120" s="586"/>
      <c r="C120" s="60"/>
      <c r="D120" s="724" t="s">
        <v>571</v>
      </c>
      <c r="E120" s="700"/>
      <c r="F120" s="481"/>
      <c r="G120" s="701"/>
      <c r="H120" s="481"/>
      <c r="I120" s="707"/>
      <c r="J120" s="695"/>
      <c r="K120" s="696"/>
      <c r="L120" s="697"/>
      <c r="M120" s="151"/>
      <c r="N120" s="45"/>
      <c r="O120" s="282"/>
      <c r="P120" s="2482"/>
      <c r="Q120" s="580"/>
      <c r="R120" s="548"/>
      <c r="S120" s="548"/>
      <c r="T120" s="548"/>
      <c r="U120" s="548"/>
      <c r="V120" s="548"/>
      <c r="W120" s="548"/>
      <c r="X120" s="548"/>
      <c r="Y120" s="548"/>
      <c r="Z120" s="548"/>
      <c r="AA120" s="548"/>
      <c r="AB120" s="548"/>
      <c r="AC120" s="581"/>
    </row>
    <row r="121" spans="1:29" s="752" customFormat="1" ht="15" customHeight="1" thickBot="1" x14ac:dyDescent="0.3">
      <c r="A121" s="2244"/>
      <c r="B121" s="33">
        <f>IF(ISBLANK(G121),I121*H121,G121)</f>
        <v>0.1</v>
      </c>
      <c r="C121" s="61">
        <f t="shared" ref="C121:C124" si="6">M121*B121</f>
        <v>0.32400000000000007</v>
      </c>
      <c r="D121" s="65"/>
      <c r="E121" s="65"/>
      <c r="F121" s="9" t="s">
        <v>569</v>
      </c>
      <c r="G121" s="10">
        <v>0.1</v>
      </c>
      <c r="H121" s="863"/>
      <c r="I121" s="864"/>
      <c r="J121" s="301">
        <f>(B121/J103)*J135</f>
        <v>3.5198873636043647E-2</v>
      </c>
      <c r="K121" s="302">
        <f>(B121/K103)*K135</f>
        <v>0.2</v>
      </c>
      <c r="L121" s="303">
        <f>(B121/L103)*L135</f>
        <v>0.30000000000000004</v>
      </c>
      <c r="M121" s="32">
        <v>3.24</v>
      </c>
      <c r="N121" s="45">
        <f t="shared" ref="N121:N124" si="7">M121*J121</f>
        <v>0.11404435058078143</v>
      </c>
      <c r="O121" s="282"/>
      <c r="P121" s="2482"/>
      <c r="Q121" s="2407" t="s">
        <v>741</v>
      </c>
      <c r="R121" s="2408"/>
      <c r="S121" s="2408"/>
      <c r="T121" s="2408"/>
      <c r="U121" s="2408"/>
      <c r="V121" s="2408"/>
      <c r="W121" s="2408"/>
      <c r="X121" s="2408"/>
      <c r="Y121" s="2408"/>
      <c r="Z121" s="2408"/>
      <c r="AA121" s="2408"/>
      <c r="AB121" s="2408"/>
      <c r="AC121" s="2409"/>
    </row>
    <row r="122" spans="1:29" s="752" customFormat="1" x14ac:dyDescent="0.25">
      <c r="A122" s="2244"/>
      <c r="B122" s="33">
        <f>IF(ISBLANK(G122),I122*H122,G122)</f>
        <v>0.45</v>
      </c>
      <c r="C122" s="61">
        <f t="shared" si="6"/>
        <v>1.4580000000000002</v>
      </c>
      <c r="D122" s="65"/>
      <c r="E122" s="65"/>
      <c r="F122" s="9" t="s">
        <v>570</v>
      </c>
      <c r="G122" s="10">
        <v>0.45</v>
      </c>
      <c r="H122" s="863"/>
      <c r="I122" s="864"/>
      <c r="J122" s="301">
        <f>(B122/J103)*J135</f>
        <v>0.1583949313621964</v>
      </c>
      <c r="K122" s="302">
        <f>(B122/K103)*K135</f>
        <v>0.9</v>
      </c>
      <c r="L122" s="303">
        <f>(B122/L103)*L135</f>
        <v>1.35</v>
      </c>
      <c r="M122" s="32">
        <v>3.24</v>
      </c>
      <c r="N122" s="45">
        <f t="shared" si="7"/>
        <v>0.51319957761351642</v>
      </c>
      <c r="O122" s="282"/>
      <c r="P122" s="2482"/>
      <c r="Q122" s="580"/>
      <c r="R122" s="548"/>
      <c r="S122" s="548"/>
      <c r="T122" s="548"/>
      <c r="U122" s="548"/>
      <c r="V122" s="548"/>
      <c r="W122" s="548"/>
      <c r="X122" s="548"/>
      <c r="Y122" s="548"/>
      <c r="Z122" s="548"/>
      <c r="AA122" s="548"/>
      <c r="AB122" s="548"/>
      <c r="AC122" s="581"/>
    </row>
    <row r="123" spans="1:29" s="752" customFormat="1" x14ac:dyDescent="0.25">
      <c r="A123" s="2244"/>
      <c r="B123" s="33">
        <f>IF(ISBLANK(G123),I123*H123,G123)</f>
        <v>0.05</v>
      </c>
      <c r="C123" s="61">
        <f t="shared" si="6"/>
        <v>0.16200000000000003</v>
      </c>
      <c r="D123" s="65"/>
      <c r="E123" s="65"/>
      <c r="F123" s="9" t="s">
        <v>572</v>
      </c>
      <c r="G123" s="10">
        <v>0.05</v>
      </c>
      <c r="H123" s="863"/>
      <c r="I123" s="864"/>
      <c r="J123" s="301">
        <f>(B123/J103)*J135</f>
        <v>1.7599436818021823E-2</v>
      </c>
      <c r="K123" s="302">
        <f>(B123/K103)*K135</f>
        <v>0.1</v>
      </c>
      <c r="L123" s="303">
        <f>(B123/L103)*L135</f>
        <v>0.15000000000000002</v>
      </c>
      <c r="M123" s="32">
        <v>3.24</v>
      </c>
      <c r="N123" s="45">
        <f t="shared" si="7"/>
        <v>5.7022175290390713E-2</v>
      </c>
      <c r="O123" s="282"/>
      <c r="P123" s="2482"/>
      <c r="Q123" s="580"/>
      <c r="R123" s="548"/>
      <c r="S123" s="548"/>
      <c r="T123" s="548"/>
      <c r="U123" s="548"/>
      <c r="V123" s="548"/>
      <c r="W123" s="548"/>
      <c r="X123" s="548"/>
      <c r="Y123" s="548"/>
      <c r="Z123" s="548"/>
      <c r="AA123" s="548"/>
      <c r="AB123" s="548"/>
      <c r="AC123" s="581"/>
    </row>
    <row r="124" spans="1:29" s="752" customFormat="1" x14ac:dyDescent="0.25">
      <c r="A124" s="2244"/>
      <c r="B124" s="33">
        <f>IF(ISBLANK(G124),I124*H124,G124)</f>
        <v>0</v>
      </c>
      <c r="C124" s="61">
        <f t="shared" si="6"/>
        <v>0</v>
      </c>
      <c r="D124" s="65"/>
      <c r="E124" s="65"/>
      <c r="F124" s="9"/>
      <c r="G124" s="11"/>
      <c r="H124" s="863"/>
      <c r="I124" s="864"/>
      <c r="J124" s="301">
        <f>(B124/J103)*J135</f>
        <v>0</v>
      </c>
      <c r="K124" s="302">
        <f>(B124/K103)*K135</f>
        <v>0</v>
      </c>
      <c r="L124" s="303">
        <f>(B124/L103)*L135</f>
        <v>0</v>
      </c>
      <c r="M124" s="32"/>
      <c r="N124" s="45">
        <f t="shared" si="7"/>
        <v>0</v>
      </c>
      <c r="O124" s="282"/>
      <c r="P124" s="2482"/>
      <c r="Q124" s="580"/>
      <c r="R124" s="548"/>
      <c r="S124" s="548"/>
      <c r="T124" s="548"/>
      <c r="U124" s="548"/>
      <c r="V124" s="548"/>
      <c r="W124" s="548"/>
      <c r="X124" s="548"/>
      <c r="Y124" s="548"/>
      <c r="Z124" s="548"/>
      <c r="AA124" s="548"/>
      <c r="AB124" s="548"/>
      <c r="AC124" s="581"/>
    </row>
    <row r="125" spans="1:29" s="752" customFormat="1" ht="15.75" thickBot="1" x14ac:dyDescent="0.3">
      <c r="A125" s="2244"/>
      <c r="B125" s="75"/>
      <c r="C125" s="76"/>
      <c r="D125" s="76"/>
      <c r="E125" s="76"/>
      <c r="F125" s="76"/>
      <c r="G125" s="76"/>
      <c r="H125" s="76"/>
      <c r="I125" s="76"/>
      <c r="J125" s="76"/>
      <c r="K125" s="76"/>
      <c r="L125" s="76"/>
      <c r="M125" s="76"/>
      <c r="N125" s="77"/>
      <c r="O125" s="282"/>
      <c r="P125" s="2482"/>
      <c r="Q125" s="580"/>
      <c r="R125" s="548"/>
      <c r="S125" s="548"/>
      <c r="T125" s="548"/>
      <c r="U125" s="548"/>
      <c r="V125" s="548"/>
      <c r="W125" s="548"/>
      <c r="X125" s="548"/>
      <c r="Y125" s="548"/>
      <c r="Z125" s="548"/>
      <c r="AA125" s="548"/>
      <c r="AB125" s="548"/>
      <c r="AC125" s="581"/>
    </row>
    <row r="126" spans="1:29" s="752" customFormat="1" ht="15.75" x14ac:dyDescent="0.25">
      <c r="A126" s="2244"/>
      <c r="B126" s="68">
        <f>SUM(B108:B112)</f>
        <v>0.97</v>
      </c>
      <c r="C126" s="69">
        <f>SUM(C108:C112)</f>
        <v>3.1428000000000003</v>
      </c>
      <c r="D126" s="74" t="s">
        <v>59</v>
      </c>
      <c r="E126" s="2278" t="s">
        <v>578</v>
      </c>
      <c r="F126" s="2278"/>
      <c r="G126" s="2278"/>
      <c r="H126" s="2278"/>
      <c r="I126" s="2278"/>
      <c r="J126" s="810">
        <f>SUM(J108:J112)</f>
        <v>0.34142907426962338</v>
      </c>
      <c r="K126" s="810">
        <f>SUM(K108:K112)</f>
        <v>1.94</v>
      </c>
      <c r="L126" s="810">
        <f>SUM(L108:L112)</f>
        <v>2.9099999999999997</v>
      </c>
      <c r="M126" s="35"/>
      <c r="N126" s="46"/>
      <c r="O126" s="282"/>
      <c r="P126" s="2482"/>
      <c r="Q126" s="580"/>
      <c r="R126" s="548"/>
      <c r="S126" s="548"/>
      <c r="T126" s="548"/>
      <c r="U126" s="548"/>
      <c r="V126" s="548"/>
      <c r="W126" s="548"/>
      <c r="X126" s="548"/>
      <c r="Y126" s="548"/>
      <c r="Z126" s="548"/>
      <c r="AA126" s="548"/>
      <c r="AB126" s="548"/>
      <c r="AC126" s="581"/>
    </row>
    <row r="127" spans="1:29" s="752" customFormat="1" ht="15.75" x14ac:dyDescent="0.25">
      <c r="A127" s="2244"/>
      <c r="B127" s="68">
        <f>SUM(B113:B125)</f>
        <v>1.871</v>
      </c>
      <c r="C127" s="72">
        <f>SUM(C113:C125)</f>
        <v>6.0620400000000005</v>
      </c>
      <c r="D127" s="74" t="s">
        <v>60</v>
      </c>
      <c r="E127" s="2281" t="s">
        <v>579</v>
      </c>
      <c r="F127" s="2281"/>
      <c r="G127" s="2281"/>
      <c r="H127" s="2281"/>
      <c r="I127" s="2281"/>
      <c r="J127" s="810">
        <f>SUM(J113:J125)</f>
        <v>0.65857092573037657</v>
      </c>
      <c r="K127" s="810">
        <f>SUM(K113:K125)</f>
        <v>3.742</v>
      </c>
      <c r="L127" s="810">
        <f>SUM(L113:L125)</f>
        <v>5.6130000000000013</v>
      </c>
      <c r="M127" s="35"/>
      <c r="N127" s="46"/>
      <c r="O127" s="282"/>
      <c r="P127" s="2482"/>
      <c r="Q127" s="580"/>
      <c r="R127" s="548"/>
      <c r="S127" s="548"/>
      <c r="T127" s="548"/>
      <c r="U127" s="548"/>
      <c r="V127" s="548"/>
      <c r="W127" s="548"/>
      <c r="X127" s="548"/>
      <c r="Y127" s="548"/>
      <c r="Z127" s="548"/>
      <c r="AA127" s="548"/>
      <c r="AB127" s="548"/>
      <c r="AC127" s="581"/>
    </row>
    <row r="128" spans="1:29" s="752" customFormat="1" ht="15.75" x14ac:dyDescent="0.25">
      <c r="A128" s="2244"/>
      <c r="B128" s="687">
        <f>SUM(B108:B125)</f>
        <v>2.8410000000000002</v>
      </c>
      <c r="C128" s="79">
        <f>SUM(C108:C125)</f>
        <v>9.2048400000000008</v>
      </c>
      <c r="D128" s="73" t="s">
        <v>61</v>
      </c>
      <c r="E128" s="2480" t="s">
        <v>21</v>
      </c>
      <c r="F128" s="2480"/>
      <c r="G128" s="2480"/>
      <c r="H128" s="2480"/>
      <c r="I128" s="2480"/>
      <c r="J128" s="805">
        <f>SUM(J108:J125)</f>
        <v>1</v>
      </c>
      <c r="K128" s="805">
        <f>SUM(K108:K125)</f>
        <v>5.6820000000000004</v>
      </c>
      <c r="L128" s="805">
        <f>SUM(L108:L125)</f>
        <v>8.5230000000000015</v>
      </c>
      <c r="M128" s="35"/>
      <c r="N128" s="46"/>
      <c r="O128" s="282"/>
      <c r="P128" s="2482"/>
      <c r="Q128" s="580"/>
      <c r="R128" s="548"/>
      <c r="S128" s="548"/>
      <c r="T128" s="548"/>
      <c r="U128" s="548"/>
      <c r="V128" s="548"/>
      <c r="W128" s="548"/>
      <c r="X128" s="548"/>
      <c r="Y128" s="548"/>
      <c r="Z128" s="548"/>
      <c r="AA128" s="548"/>
      <c r="AB128" s="548"/>
      <c r="AC128" s="581"/>
    </row>
    <row r="129" spans="1:29" s="752" customFormat="1" ht="16.5" thickBot="1" x14ac:dyDescent="0.3">
      <c r="A129" s="2244"/>
      <c r="B129" s="546" t="str">
        <f>LEFT(ADDRESS(1,COLUMN(),4),LEN(ADDRESS(1,COLUMN(),4))-1)</f>
        <v>B</v>
      </c>
      <c r="C129" s="533" t="s">
        <v>486</v>
      </c>
      <c r="D129" s="534">
        <f>ROW()-1</f>
        <v>128</v>
      </c>
      <c r="E129" s="533" t="s">
        <v>484</v>
      </c>
      <c r="F129" s="34"/>
      <c r="G129" s="12"/>
      <c r="H129" s="12"/>
      <c r="I129" s="67" t="s">
        <v>580</v>
      </c>
      <c r="J129" s="39">
        <f>SUM(N108:N125)</f>
        <v>3.24</v>
      </c>
      <c r="K129" s="39">
        <f>(J129/J128)*K128</f>
        <v>18.409680000000002</v>
      </c>
      <c r="L129" s="39">
        <f>(K129/K128)*L128</f>
        <v>27.614520000000006</v>
      </c>
      <c r="M129" s="35"/>
      <c r="N129" s="572" t="str">
        <f>LEFT(ADDRESS(1,COLUMN(),4),LEN(ADDRESS(1,COLUMN(),4))-1)</f>
        <v>N</v>
      </c>
      <c r="O129" s="282"/>
      <c r="P129" s="2482"/>
      <c r="Q129" s="2390" t="s">
        <v>78</v>
      </c>
      <c r="R129" s="2391"/>
      <c r="S129" s="2391"/>
      <c r="T129" s="2391"/>
      <c r="U129" s="2391"/>
      <c r="V129" s="2391"/>
      <c r="W129" s="2391"/>
      <c r="X129" s="2391"/>
      <c r="Y129" s="2391"/>
      <c r="Z129" s="2391"/>
      <c r="AA129" s="2391"/>
      <c r="AB129" s="2391"/>
      <c r="AC129" s="2392"/>
    </row>
    <row r="130" spans="1:29" s="752" customFormat="1" ht="15.75" x14ac:dyDescent="0.25">
      <c r="A130" s="2244"/>
      <c r="B130" s="880" t="s">
        <v>56</v>
      </c>
      <c r="C130" s="878"/>
      <c r="D130" s="878"/>
      <c r="E130" s="878"/>
      <c r="F130" s="881"/>
      <c r="G130" s="881"/>
      <c r="H130" s="881"/>
      <c r="I130" s="881"/>
      <c r="J130" s="2410" t="s">
        <v>78</v>
      </c>
      <c r="K130" s="2411"/>
      <c r="L130" s="2411"/>
      <c r="M130" s="2411"/>
      <c r="N130" s="2412"/>
      <c r="O130" s="282"/>
      <c r="P130" s="2482"/>
      <c r="Q130" s="558"/>
      <c r="R130" s="753"/>
      <c r="S130" s="753"/>
      <c r="T130" s="753"/>
      <c r="U130" s="753"/>
      <c r="V130" s="753"/>
      <c r="W130" s="753"/>
      <c r="X130" s="753"/>
      <c r="Y130" s="753"/>
      <c r="Z130" s="753"/>
      <c r="AA130" s="753"/>
      <c r="AB130" s="753"/>
      <c r="AC130" s="722"/>
    </row>
    <row r="131" spans="1:29" s="752" customFormat="1" ht="15.75" x14ac:dyDescent="0.25">
      <c r="A131" s="2244"/>
      <c r="B131" s="36"/>
      <c r="C131" s="59"/>
      <c r="D131" s="59"/>
      <c r="E131" s="37"/>
      <c r="F131" s="37"/>
      <c r="G131" s="14"/>
      <c r="H131" s="14"/>
      <c r="I131" s="14"/>
      <c r="J131" s="879" t="s">
        <v>24</v>
      </c>
      <c r="K131" s="813" t="s">
        <v>25</v>
      </c>
      <c r="L131" s="806" t="s">
        <v>31</v>
      </c>
      <c r="M131" s="702"/>
      <c r="N131" s="553" t="s">
        <v>35</v>
      </c>
      <c r="O131" s="282"/>
      <c r="P131" s="2482"/>
      <c r="Q131" s="562" t="s">
        <v>24</v>
      </c>
      <c r="R131" s="2393" t="s">
        <v>47</v>
      </c>
      <c r="S131" s="2393"/>
      <c r="T131" s="2393"/>
      <c r="U131" s="2393"/>
      <c r="V131" s="90">
        <v>1</v>
      </c>
      <c r="W131" s="705" t="s">
        <v>501</v>
      </c>
      <c r="X131" s="705"/>
      <c r="Y131" s="705"/>
      <c r="Z131" s="705"/>
      <c r="AA131" s="547"/>
      <c r="AB131" s="547"/>
      <c r="AC131" s="555"/>
    </row>
    <row r="132" spans="1:29" s="752" customFormat="1" ht="18.75" customHeight="1" x14ac:dyDescent="0.25">
      <c r="A132" s="2244"/>
      <c r="B132" s="699"/>
      <c r="C132" s="108"/>
      <c r="D132" s="108"/>
      <c r="E132" s="108"/>
      <c r="F132" s="108"/>
      <c r="G132" s="108"/>
      <c r="H132" s="108"/>
      <c r="I132" s="108"/>
      <c r="J132" s="2227" t="s">
        <v>47</v>
      </c>
      <c r="K132" s="2228" t="s">
        <v>48</v>
      </c>
      <c r="L132" s="2229" t="s">
        <v>584</v>
      </c>
      <c r="M132" s="50" t="s">
        <v>69</v>
      </c>
      <c r="N132" s="51">
        <f>C128/L103</f>
        <v>9.2048400000000008</v>
      </c>
      <c r="O132" s="282"/>
      <c r="P132" s="2482"/>
      <c r="Q132" s="562"/>
      <c r="R132" s="573"/>
      <c r="S132" s="548"/>
      <c r="T132" s="548"/>
      <c r="U132" s="548"/>
      <c r="V132" s="548"/>
      <c r="W132" s="548"/>
      <c r="X132" s="548"/>
      <c r="Y132" s="548"/>
      <c r="Z132" s="548"/>
      <c r="AA132" s="575" t="s">
        <v>500</v>
      </c>
      <c r="AB132" s="723" t="s">
        <v>485</v>
      </c>
      <c r="AC132" s="555"/>
    </row>
    <row r="133" spans="1:29" s="752" customFormat="1" ht="15" customHeight="1" x14ac:dyDescent="0.25">
      <c r="A133" s="2244"/>
      <c r="B133" s="699" t="s">
        <v>57</v>
      </c>
      <c r="C133" s="108"/>
      <c r="D133" s="108"/>
      <c r="E133" s="108"/>
      <c r="F133" s="108"/>
      <c r="G133" s="108"/>
      <c r="H133" s="108"/>
      <c r="I133" s="108"/>
      <c r="J133" s="2227"/>
      <c r="K133" s="2228"/>
      <c r="L133" s="2229"/>
      <c r="M133" s="40" t="s">
        <v>62</v>
      </c>
      <c r="N133" s="38">
        <v>2.5</v>
      </c>
      <c r="O133" s="282"/>
      <c r="P133" s="2482"/>
      <c r="Q133" s="2394" t="s">
        <v>502</v>
      </c>
      <c r="R133" s="2395"/>
      <c r="S133" s="2395"/>
      <c r="T133" s="2395"/>
      <c r="U133" s="2395"/>
      <c r="V133" s="2395"/>
      <c r="W133" s="2395"/>
      <c r="X133" s="2395"/>
      <c r="Y133" s="2395"/>
      <c r="Z133" s="2395"/>
      <c r="AA133" s="2395"/>
      <c r="AB133" s="2395"/>
      <c r="AC133" s="2396"/>
    </row>
    <row r="134" spans="1:29" s="752" customFormat="1" ht="15" customHeight="1" x14ac:dyDescent="0.25">
      <c r="A134" s="2244"/>
      <c r="B134" s="698" t="s">
        <v>89</v>
      </c>
      <c r="C134" s="108"/>
      <c r="D134" s="108"/>
      <c r="E134" s="108"/>
      <c r="F134" s="108"/>
      <c r="G134" s="108"/>
      <c r="H134" s="108"/>
      <c r="I134" s="108"/>
      <c r="J134" s="2227"/>
      <c r="K134" s="2228"/>
      <c r="L134" s="2229"/>
      <c r="M134" s="702"/>
      <c r="N134" s="2230">
        <f>N132*N133</f>
        <v>23.012100000000004</v>
      </c>
      <c r="O134" s="282"/>
      <c r="P134" s="2482"/>
      <c r="Q134" s="2394"/>
      <c r="R134" s="2395"/>
      <c r="S134" s="2395"/>
      <c r="T134" s="2395"/>
      <c r="U134" s="2395"/>
      <c r="V134" s="2395"/>
      <c r="W134" s="2395"/>
      <c r="X134" s="2395"/>
      <c r="Y134" s="2395"/>
      <c r="Z134" s="2395"/>
      <c r="AA134" s="2395"/>
      <c r="AB134" s="2395"/>
      <c r="AC134" s="2396"/>
    </row>
    <row r="135" spans="1:29" s="752" customFormat="1" ht="15" customHeight="1" x14ac:dyDescent="0.25">
      <c r="A135" s="2244"/>
      <c r="D135" s="106"/>
      <c r="E135" s="106"/>
      <c r="F135" s="106"/>
      <c r="G135" s="106"/>
      <c r="H135" s="106"/>
      <c r="I135" s="106"/>
      <c r="J135" s="2231">
        <v>1</v>
      </c>
      <c r="K135" s="2232">
        <v>2</v>
      </c>
      <c r="L135" s="2233">
        <v>3</v>
      </c>
      <c r="M135" s="702"/>
      <c r="N135" s="2230"/>
      <c r="O135" s="282"/>
      <c r="P135" s="2482"/>
      <c r="Q135" s="580"/>
      <c r="R135" s="548"/>
      <c r="S135" s="548"/>
      <c r="T135" s="548"/>
      <c r="U135" s="548"/>
      <c r="V135" s="548"/>
      <c r="W135" s="548"/>
      <c r="X135" s="548"/>
      <c r="Y135" s="548"/>
      <c r="Z135" s="548"/>
      <c r="AA135" s="548"/>
      <c r="AB135" s="548"/>
      <c r="AC135" s="581"/>
    </row>
    <row r="136" spans="1:29" s="752" customFormat="1" ht="15.75" customHeight="1" x14ac:dyDescent="0.25">
      <c r="A136" s="2244"/>
      <c r="B136" s="105" t="s">
        <v>86</v>
      </c>
      <c r="C136" s="109" t="s">
        <v>84</v>
      </c>
      <c r="D136" s="104"/>
      <c r="E136" s="104"/>
      <c r="F136" s="104"/>
      <c r="G136" s="104"/>
      <c r="H136" s="104"/>
      <c r="I136" s="104"/>
      <c r="J136" s="2231"/>
      <c r="K136" s="2232"/>
      <c r="L136" s="2233"/>
      <c r="M136" s="702"/>
      <c r="N136" s="52"/>
      <c r="O136" s="282"/>
      <c r="P136" s="2482"/>
      <c r="Q136" s="564" t="s">
        <v>25</v>
      </c>
      <c r="R136" s="2418" t="s">
        <v>48</v>
      </c>
      <c r="S136" s="2418"/>
      <c r="T136" s="2418"/>
      <c r="U136" s="2418"/>
      <c r="V136" s="91">
        <v>1</v>
      </c>
      <c r="W136" s="2419" t="s">
        <v>136</v>
      </c>
      <c r="X136" s="2419"/>
      <c r="Y136" s="2419"/>
      <c r="Z136" s="2419"/>
      <c r="AA136" s="547"/>
      <c r="AB136" s="547"/>
      <c r="AC136" s="555"/>
    </row>
    <row r="137" spans="1:29" s="752" customFormat="1" ht="15.75" customHeight="1" x14ac:dyDescent="0.25">
      <c r="A137" s="2244"/>
      <c r="B137" s="103" t="s">
        <v>87</v>
      </c>
      <c r="C137" s="109" t="s">
        <v>88</v>
      </c>
      <c r="D137" s="104"/>
      <c r="E137" s="104"/>
      <c r="F137" s="104"/>
      <c r="G137" s="104"/>
      <c r="H137" s="104"/>
      <c r="I137" s="104"/>
      <c r="J137" s="702"/>
      <c r="K137" s="702"/>
      <c r="L137" s="702"/>
      <c r="M137" s="702"/>
      <c r="N137" s="52"/>
      <c r="O137" s="282"/>
      <c r="P137" s="2482"/>
      <c r="Q137" s="563"/>
      <c r="R137" s="753"/>
      <c r="S137" s="753"/>
      <c r="T137" s="753"/>
      <c r="U137" s="753"/>
      <c r="V137" s="753"/>
      <c r="W137" s="2419"/>
      <c r="X137" s="2419"/>
      <c r="Y137" s="2419"/>
      <c r="Z137" s="2419"/>
      <c r="AA137" s="547"/>
      <c r="AB137" s="547"/>
      <c r="AC137" s="555"/>
    </row>
    <row r="138" spans="1:29" s="752" customFormat="1" ht="15.75" customHeight="1" thickBot="1" x14ac:dyDescent="0.3">
      <c r="A138" s="2244"/>
      <c r="B138" s="2407" t="s">
        <v>741</v>
      </c>
      <c r="C138" s="2408"/>
      <c r="D138" s="2408"/>
      <c r="E138" s="2408"/>
      <c r="F138" s="2408"/>
      <c r="G138" s="2408"/>
      <c r="H138" s="2408"/>
      <c r="I138" s="2408"/>
      <c r="J138" s="2408"/>
      <c r="K138" s="2408"/>
      <c r="L138" s="2408"/>
      <c r="M138" s="2408"/>
      <c r="N138" s="2409"/>
      <c r="O138" s="282"/>
      <c r="P138" s="2482"/>
      <c r="Q138" s="563"/>
      <c r="R138" s="753"/>
      <c r="S138" s="753"/>
      <c r="T138" s="753"/>
      <c r="U138" s="753"/>
      <c r="V138" s="753"/>
      <c r="W138" s="753"/>
      <c r="X138" s="753"/>
      <c r="Y138" s="753"/>
      <c r="Z138" s="753"/>
      <c r="AA138" s="547"/>
      <c r="AB138" s="547"/>
      <c r="AC138" s="555"/>
    </row>
    <row r="139" spans="1:29" s="752" customFormat="1" ht="15.75" customHeight="1" x14ac:dyDescent="0.25">
      <c r="A139" s="2244"/>
      <c r="B139" s="2431" t="s">
        <v>587</v>
      </c>
      <c r="C139" s="2432"/>
      <c r="D139" s="2432"/>
      <c r="E139" s="2432"/>
      <c r="F139" s="2432"/>
      <c r="G139" s="2432"/>
      <c r="H139" s="2432"/>
      <c r="I139" s="2432"/>
      <c r="J139" s="2432"/>
      <c r="K139" s="2432"/>
      <c r="L139" s="2432"/>
      <c r="M139" s="2432"/>
      <c r="N139" s="2433"/>
      <c r="O139" s="282"/>
      <c r="P139" s="2482"/>
      <c r="Q139" s="565" t="s">
        <v>31</v>
      </c>
      <c r="R139" s="2413" t="s">
        <v>584</v>
      </c>
      <c r="S139" s="2413"/>
      <c r="T139" s="2413"/>
      <c r="U139" s="2413"/>
      <c r="V139" s="804">
        <v>20</v>
      </c>
      <c r="W139" s="705" t="s">
        <v>429</v>
      </c>
      <c r="X139" s="705"/>
      <c r="Y139" s="705"/>
      <c r="Z139" s="705"/>
      <c r="AA139" s="547"/>
      <c r="AB139" s="547"/>
      <c r="AC139" s="555"/>
    </row>
    <row r="140" spans="1:29" s="752" customFormat="1" ht="15.75" customHeight="1" x14ac:dyDescent="0.25">
      <c r="A140" s="2244"/>
      <c r="B140" s="2221"/>
      <c r="C140" s="2222"/>
      <c r="D140" s="2222"/>
      <c r="E140" s="2222"/>
      <c r="F140" s="2222"/>
      <c r="G140" s="2222"/>
      <c r="H140" s="2222"/>
      <c r="I140" s="2222"/>
      <c r="J140" s="2222"/>
      <c r="K140" s="2222"/>
      <c r="L140" s="2222"/>
      <c r="M140" s="2222"/>
      <c r="N140" s="2223"/>
      <c r="O140" s="282"/>
      <c r="P140" s="2482"/>
      <c r="Q140" s="563"/>
      <c r="R140" s="753"/>
      <c r="S140" s="753"/>
      <c r="T140" s="753"/>
      <c r="U140" s="705"/>
      <c r="V140" s="753"/>
      <c r="W140" s="753"/>
      <c r="X140" s="753"/>
      <c r="Y140" s="753"/>
      <c r="Z140" s="753"/>
      <c r="AA140" s="547"/>
      <c r="AB140" s="547"/>
      <c r="AC140" s="555"/>
    </row>
    <row r="141" spans="1:29" s="752" customFormat="1" ht="15.75" customHeight="1" x14ac:dyDescent="0.25">
      <c r="A141" s="2244"/>
      <c r="B141" s="53" t="s">
        <v>19</v>
      </c>
      <c r="C141" s="25" t="s">
        <v>573</v>
      </c>
      <c r="D141" s="104"/>
      <c r="E141" s="104"/>
      <c r="F141" s="104"/>
      <c r="G141" s="104"/>
      <c r="H141" s="104"/>
      <c r="I141" s="104"/>
      <c r="J141" s="702"/>
      <c r="K141" s="702"/>
      <c r="L141" s="702"/>
      <c r="M141" s="702"/>
      <c r="N141" s="52"/>
      <c r="O141" s="282"/>
      <c r="P141" s="2482"/>
      <c r="Q141" s="566" t="s">
        <v>35</v>
      </c>
      <c r="R141" s="2414" t="s">
        <v>137</v>
      </c>
      <c r="S141" s="2414"/>
      <c r="T141" s="2414"/>
      <c r="U141" s="2414"/>
      <c r="V141" s="149">
        <v>2.5</v>
      </c>
      <c r="W141" s="705" t="s">
        <v>138</v>
      </c>
      <c r="X141" s="705"/>
      <c r="Y141" s="705"/>
      <c r="Z141" s="705"/>
      <c r="AA141" s="547"/>
      <c r="AB141" s="547"/>
      <c r="AC141" s="555"/>
    </row>
    <row r="142" spans="1:29" s="752" customFormat="1" ht="15.75" customHeight="1" x14ac:dyDescent="0.25">
      <c r="A142" s="2244"/>
      <c r="B142" s="817" t="s">
        <v>24</v>
      </c>
      <c r="C142" s="25" t="s">
        <v>589</v>
      </c>
      <c r="D142" s="104"/>
      <c r="E142" s="104"/>
      <c r="F142" s="104"/>
      <c r="G142" s="104"/>
      <c r="H142" s="104"/>
      <c r="I142" s="104"/>
      <c r="J142" s="702"/>
      <c r="K142" s="702"/>
      <c r="L142" s="702"/>
      <c r="M142" s="702"/>
      <c r="N142" s="52"/>
      <c r="O142" s="282"/>
      <c r="P142" s="2482"/>
      <c r="Q142" s="558"/>
      <c r="R142" s="753"/>
      <c r="S142" s="753"/>
      <c r="T142" s="753"/>
      <c r="U142" s="753"/>
      <c r="V142" s="753"/>
      <c r="W142" s="753"/>
      <c r="X142" s="753"/>
      <c r="Y142" s="753"/>
      <c r="Z142" s="753"/>
      <c r="AA142" s="753"/>
      <c r="AB142" s="753"/>
      <c r="AC142" s="722"/>
    </row>
    <row r="143" spans="1:29" s="752" customFormat="1" ht="15.75" customHeight="1" x14ac:dyDescent="0.25">
      <c r="A143" s="2244"/>
      <c r="B143" s="817" t="s">
        <v>25</v>
      </c>
      <c r="C143" s="25" t="s">
        <v>590</v>
      </c>
      <c r="D143" s="104"/>
      <c r="E143" s="104"/>
      <c r="F143" s="104"/>
      <c r="G143" s="104"/>
      <c r="H143" s="104"/>
      <c r="I143" s="104"/>
      <c r="J143" s="702"/>
      <c r="K143" s="702"/>
      <c r="L143" s="702"/>
      <c r="M143" s="702"/>
      <c r="N143" s="52"/>
      <c r="O143" s="282"/>
      <c r="P143" s="2482"/>
      <c r="Q143" s="554"/>
      <c r="R143" s="547"/>
      <c r="S143" s="547"/>
      <c r="T143" s="547"/>
      <c r="U143" s="547"/>
      <c r="V143" s="547"/>
      <c r="W143" s="547"/>
      <c r="X143" s="547"/>
      <c r="Y143" s="547"/>
      <c r="Z143" s="547"/>
      <c r="AA143" s="547"/>
      <c r="AB143" s="547"/>
      <c r="AC143" s="555"/>
    </row>
    <row r="144" spans="1:29" s="752" customFormat="1" ht="15.75" customHeight="1" x14ac:dyDescent="0.25">
      <c r="A144" s="2244"/>
      <c r="B144" s="817" t="s">
        <v>31</v>
      </c>
      <c r="C144" s="25" t="s">
        <v>574</v>
      </c>
      <c r="D144" s="104"/>
      <c r="E144" s="104"/>
      <c r="F144" s="104"/>
      <c r="G144" s="104"/>
      <c r="H144" s="104"/>
      <c r="I144" s="104"/>
      <c r="J144" s="702"/>
      <c r="K144" s="702"/>
      <c r="L144" s="702"/>
      <c r="M144" s="702"/>
      <c r="N144" s="52"/>
      <c r="O144" s="282"/>
      <c r="P144" s="2482"/>
      <c r="Q144" s="558"/>
      <c r="R144" s="753"/>
      <c r="S144" s="753"/>
      <c r="T144" s="753"/>
      <c r="U144" s="753"/>
      <c r="V144" s="753"/>
      <c r="W144" s="753"/>
      <c r="X144" s="753"/>
      <c r="Y144" s="753"/>
      <c r="Z144" s="753"/>
      <c r="AA144" s="753"/>
      <c r="AB144" s="753"/>
      <c r="AC144" s="722"/>
    </row>
    <row r="145" spans="1:29" s="752" customFormat="1" ht="15.75" customHeight="1" x14ac:dyDescent="0.25">
      <c r="A145" s="2244"/>
      <c r="B145" s="817" t="s">
        <v>35</v>
      </c>
      <c r="C145" s="25" t="s">
        <v>575</v>
      </c>
      <c r="D145" s="104"/>
      <c r="E145" s="104"/>
      <c r="F145" s="104"/>
      <c r="G145" s="104"/>
      <c r="H145" s="104"/>
      <c r="I145" s="104"/>
      <c r="J145" s="702"/>
      <c r="K145" s="702"/>
      <c r="L145" s="702"/>
      <c r="M145" s="702"/>
      <c r="N145" s="52"/>
      <c r="O145" s="282"/>
      <c r="P145" s="2482"/>
      <c r="Q145" s="558"/>
      <c r="R145" s="753"/>
      <c r="S145" s="753"/>
      <c r="T145" s="753"/>
      <c r="U145" s="753"/>
      <c r="V145" s="753"/>
      <c r="W145" s="753"/>
      <c r="X145" s="753"/>
      <c r="Y145" s="753"/>
      <c r="Z145" s="753"/>
      <c r="AA145" s="753"/>
      <c r="AB145" s="753"/>
      <c r="AC145" s="722"/>
    </row>
    <row r="146" spans="1:29" s="752" customFormat="1" ht="15.75" customHeight="1" x14ac:dyDescent="0.25">
      <c r="A146" s="2244"/>
      <c r="B146" s="817" t="s">
        <v>40</v>
      </c>
      <c r="C146" s="25" t="s">
        <v>576</v>
      </c>
      <c r="D146" s="104"/>
      <c r="E146" s="104"/>
      <c r="F146" s="104"/>
      <c r="G146" s="104"/>
      <c r="H146" s="104"/>
      <c r="I146" s="104"/>
      <c r="J146" s="702"/>
      <c r="K146" s="702"/>
      <c r="L146" s="702"/>
      <c r="M146" s="702"/>
      <c r="N146" s="52"/>
      <c r="O146" s="282"/>
      <c r="P146" s="2482"/>
      <c r="Q146" s="558"/>
      <c r="R146" s="753"/>
      <c r="S146" s="753"/>
      <c r="T146" s="753"/>
      <c r="U146" s="753"/>
      <c r="V146" s="753"/>
      <c r="W146" s="753"/>
      <c r="X146" s="753"/>
      <c r="Y146" s="753"/>
      <c r="Z146" s="753"/>
      <c r="AA146" s="753"/>
      <c r="AB146" s="753"/>
      <c r="AC146" s="722"/>
    </row>
    <row r="147" spans="1:29" s="752" customFormat="1" ht="15.75" customHeight="1" x14ac:dyDescent="0.25">
      <c r="A147" s="2244"/>
      <c r="B147" s="817" t="s">
        <v>43</v>
      </c>
      <c r="C147" s="24" t="s">
        <v>588</v>
      </c>
      <c r="D147" s="104"/>
      <c r="E147" s="104"/>
      <c r="F147" s="104"/>
      <c r="G147" s="104"/>
      <c r="H147" s="104"/>
      <c r="I147" s="104"/>
      <c r="J147" s="702"/>
      <c r="K147" s="702"/>
      <c r="L147" s="702"/>
      <c r="M147" s="702"/>
      <c r="N147" s="52"/>
      <c r="O147" s="282"/>
      <c r="P147" s="2482"/>
      <c r="Q147" s="558"/>
      <c r="R147" s="753"/>
      <c r="S147" s="753"/>
      <c r="T147" s="753"/>
      <c r="U147" s="753"/>
      <c r="V147" s="753"/>
      <c r="W147" s="753"/>
      <c r="X147" s="753"/>
      <c r="Y147" s="753"/>
      <c r="Z147" s="753"/>
      <c r="AA147" s="753"/>
      <c r="AB147" s="753"/>
      <c r="AC147" s="722"/>
    </row>
    <row r="148" spans="1:29" s="752" customFormat="1" ht="15.75" customHeight="1" x14ac:dyDescent="0.25">
      <c r="A148" s="2244"/>
      <c r="B148" s="817" t="s">
        <v>45</v>
      </c>
      <c r="C148" s="25" t="s">
        <v>577</v>
      </c>
      <c r="D148" s="104"/>
      <c r="E148" s="104"/>
      <c r="F148" s="104"/>
      <c r="G148" s="104"/>
      <c r="H148" s="104"/>
      <c r="I148" s="104"/>
      <c r="J148" s="702"/>
      <c r="K148" s="702"/>
      <c r="L148" s="702"/>
      <c r="M148" s="702"/>
      <c r="N148" s="52"/>
      <c r="O148" s="282"/>
      <c r="P148" s="2482"/>
      <c r="Q148" s="563"/>
      <c r="R148" s="548"/>
      <c r="S148" s="548"/>
      <c r="T148" s="548"/>
      <c r="U148" s="548"/>
      <c r="V148" s="548"/>
      <c r="W148" s="548"/>
      <c r="X148" s="548"/>
      <c r="Y148" s="548"/>
      <c r="Z148" s="548"/>
      <c r="AA148" s="548"/>
      <c r="AB148" s="547"/>
      <c r="AC148" s="555"/>
    </row>
    <row r="149" spans="1:29" s="752" customFormat="1" ht="15.75" customHeight="1" thickBot="1" x14ac:dyDescent="0.3">
      <c r="A149" s="2244"/>
      <c r="B149" s="472"/>
      <c r="C149" s="109"/>
      <c r="D149" s="104"/>
      <c r="E149" s="104"/>
      <c r="F149" s="104"/>
      <c r="G149" s="104"/>
      <c r="H149" s="104"/>
      <c r="I149" s="104"/>
      <c r="J149" s="702"/>
      <c r="K149" s="702"/>
      <c r="L149" s="702"/>
      <c r="M149" s="702"/>
      <c r="N149" s="52"/>
      <c r="O149" s="282"/>
      <c r="P149" s="2482"/>
      <c r="Q149" s="558"/>
      <c r="R149" s="753"/>
      <c r="S149" s="753"/>
      <c r="T149" s="753"/>
      <c r="U149" s="753"/>
      <c r="V149" s="753"/>
      <c r="W149" s="753"/>
      <c r="X149" s="753"/>
      <c r="Y149" s="753"/>
      <c r="Z149" s="753"/>
      <c r="AA149" s="753"/>
      <c r="AB149" s="753"/>
      <c r="AC149" s="722"/>
    </row>
    <row r="150" spans="1:29" s="752" customFormat="1" x14ac:dyDescent="0.25">
      <c r="A150" s="2244"/>
      <c r="B150" s="2385" t="s">
        <v>139</v>
      </c>
      <c r="C150" s="2386"/>
      <c r="D150" s="2386"/>
      <c r="E150" s="2386"/>
      <c r="F150" s="2386"/>
      <c r="G150" s="2386"/>
      <c r="H150" s="2386"/>
      <c r="I150" s="2386"/>
      <c r="J150" s="2386"/>
      <c r="K150" s="2386"/>
      <c r="L150" s="2386"/>
      <c r="M150" s="2386"/>
      <c r="N150" s="2387"/>
      <c r="P150" s="2482"/>
      <c r="Q150" s="558"/>
      <c r="R150" s="753"/>
      <c r="S150" s="753"/>
      <c r="T150" s="753"/>
      <c r="U150" s="753"/>
      <c r="V150" s="753"/>
      <c r="W150" s="753"/>
      <c r="X150" s="753"/>
      <c r="Y150" s="753"/>
      <c r="Z150" s="753"/>
      <c r="AA150" s="753"/>
      <c r="AB150" s="753"/>
      <c r="AC150" s="722"/>
    </row>
    <row r="151" spans="1:29" s="752" customFormat="1" x14ac:dyDescent="0.25">
      <c r="A151" s="2244"/>
      <c r="B151" s="558"/>
      <c r="C151" s="753"/>
      <c r="D151" s="2388" t="s">
        <v>149</v>
      </c>
      <c r="E151" s="2388"/>
      <c r="F151" s="2388"/>
      <c r="G151" s="2388"/>
      <c r="H151" s="2388"/>
      <c r="I151" s="2388"/>
      <c r="J151" s="2388"/>
      <c r="K151" s="2388"/>
      <c r="L151" s="2388"/>
      <c r="M151" s="547"/>
      <c r="N151" s="555"/>
      <c r="P151" s="2482"/>
      <c r="Q151" s="558"/>
      <c r="R151" s="753"/>
      <c r="S151" s="753"/>
      <c r="T151" s="753"/>
      <c r="U151" s="753"/>
      <c r="V151" s="753"/>
      <c r="W151" s="753"/>
      <c r="X151" s="753"/>
      <c r="Y151" s="753"/>
      <c r="Z151" s="753"/>
      <c r="AA151" s="753"/>
      <c r="AB151" s="753"/>
      <c r="AC151" s="722"/>
    </row>
    <row r="152" spans="1:29" s="752" customFormat="1" x14ac:dyDescent="0.25">
      <c r="A152" s="2244"/>
      <c r="B152" s="558"/>
      <c r="C152" s="753"/>
      <c r="D152" s="8"/>
      <c r="E152" s="8" t="s">
        <v>140</v>
      </c>
      <c r="F152" s="8"/>
      <c r="G152" s="8"/>
      <c r="H152" s="792" t="s">
        <v>142</v>
      </c>
      <c r="I152" s="8"/>
      <c r="J152" s="8" t="s">
        <v>143</v>
      </c>
      <c r="K152" s="8"/>
      <c r="L152" s="8"/>
      <c r="M152" s="547"/>
      <c r="N152" s="555"/>
      <c r="P152" s="2482"/>
      <c r="Q152" s="558"/>
      <c r="R152" s="753"/>
      <c r="S152" s="753"/>
      <c r="T152" s="753"/>
      <c r="U152" s="753"/>
      <c r="V152" s="753"/>
      <c r="W152" s="753"/>
      <c r="X152" s="753"/>
      <c r="Y152" s="753"/>
      <c r="Z152" s="753"/>
      <c r="AA152" s="753"/>
      <c r="AB152" s="753"/>
      <c r="AC152" s="722"/>
    </row>
    <row r="153" spans="1:29" s="752" customFormat="1" x14ac:dyDescent="0.25">
      <c r="A153" s="2244"/>
      <c r="B153" s="558"/>
      <c r="C153" s="753"/>
      <c r="D153" s="8"/>
      <c r="E153" s="8" t="s">
        <v>141</v>
      </c>
      <c r="F153" s="8"/>
      <c r="G153" s="8"/>
      <c r="H153" s="792" t="s">
        <v>145</v>
      </c>
      <c r="I153" s="8"/>
      <c r="J153" s="8" t="s">
        <v>144</v>
      </c>
      <c r="K153" s="8"/>
      <c r="L153" s="8"/>
      <c r="M153" s="547"/>
      <c r="N153" s="555"/>
      <c r="P153" s="2482"/>
      <c r="Q153" s="558"/>
      <c r="R153" s="753"/>
      <c r="S153" s="753"/>
      <c r="T153" s="753"/>
      <c r="U153" s="753"/>
      <c r="V153" s="753"/>
      <c r="W153" s="753"/>
      <c r="X153" s="753"/>
      <c r="Y153" s="753"/>
      <c r="Z153" s="753"/>
      <c r="AA153" s="753"/>
      <c r="AB153" s="753"/>
      <c r="AC153" s="722"/>
    </row>
    <row r="154" spans="1:29" s="752" customFormat="1" x14ac:dyDescent="0.25">
      <c r="A154" s="2244"/>
      <c r="B154" s="558"/>
      <c r="C154" s="753"/>
      <c r="D154" s="8"/>
      <c r="E154" s="8"/>
      <c r="F154" s="8"/>
      <c r="G154" s="8"/>
      <c r="H154" s="792"/>
      <c r="I154" s="8"/>
      <c r="J154" s="8"/>
      <c r="K154" s="8"/>
      <c r="L154" s="8"/>
      <c r="M154" s="547"/>
      <c r="N154" s="555"/>
      <c r="P154" s="2482"/>
      <c r="Q154" s="558"/>
      <c r="R154" s="753"/>
      <c r="S154" s="753"/>
      <c r="T154" s="753"/>
      <c r="U154" s="753"/>
      <c r="V154" s="753"/>
      <c r="W154" s="753"/>
      <c r="X154" s="753"/>
      <c r="Y154" s="753"/>
      <c r="Z154" s="753"/>
      <c r="AA154" s="753"/>
      <c r="AB154" s="753"/>
      <c r="AC154" s="722"/>
    </row>
    <row r="155" spans="1:29" s="752" customFormat="1" x14ac:dyDescent="0.25">
      <c r="A155" s="2244"/>
      <c r="B155" s="558"/>
      <c r="C155" s="753"/>
      <c r="D155" s="2388" t="s">
        <v>146</v>
      </c>
      <c r="E155" s="2388"/>
      <c r="F155" s="2388"/>
      <c r="G155" s="2388"/>
      <c r="H155" s="2388"/>
      <c r="I155" s="2388"/>
      <c r="J155" s="2388"/>
      <c r="K155" s="2388"/>
      <c r="L155" s="2388"/>
      <c r="M155" s="547"/>
      <c r="N155" s="555"/>
      <c r="P155" s="2482"/>
      <c r="Q155" s="554"/>
      <c r="R155" s="548" t="s">
        <v>489</v>
      </c>
      <c r="S155" s="547"/>
      <c r="T155" s="547"/>
      <c r="U155" s="547"/>
      <c r="V155" s="547"/>
      <c r="W155" s="547"/>
      <c r="X155" s="547"/>
      <c r="Y155" s="547"/>
      <c r="Z155" s="547"/>
      <c r="AA155" s="547"/>
      <c r="AB155" s="548"/>
      <c r="AC155" s="555"/>
    </row>
    <row r="156" spans="1:29" s="752" customFormat="1" x14ac:dyDescent="0.25">
      <c r="A156" s="2244"/>
      <c r="B156" s="558"/>
      <c r="C156" s="753"/>
      <c r="D156" s="2389" t="s">
        <v>147</v>
      </c>
      <c r="E156" s="2389"/>
      <c r="F156" s="2389"/>
      <c r="G156" s="2389"/>
      <c r="H156" s="2389"/>
      <c r="I156" s="2389"/>
      <c r="J156" s="2389"/>
      <c r="K156" s="2389"/>
      <c r="L156" s="2389"/>
      <c r="M156" s="548" t="s">
        <v>489</v>
      </c>
      <c r="N156" s="555"/>
      <c r="P156" s="2482"/>
      <c r="Q156" s="554"/>
      <c r="R156" s="548" t="s">
        <v>490</v>
      </c>
      <c r="S156" s="547"/>
      <c r="T156" s="547"/>
      <c r="U156" s="547"/>
      <c r="V156" s="547"/>
      <c r="W156" s="547"/>
      <c r="X156" s="547"/>
      <c r="Y156" s="547"/>
      <c r="Z156" s="547"/>
      <c r="AA156" s="547"/>
      <c r="AB156" s="548"/>
      <c r="AC156" s="555"/>
    </row>
    <row r="157" spans="1:29" s="752" customFormat="1" ht="15.75" thickBot="1" x14ac:dyDescent="0.3">
      <c r="A157" s="2244"/>
      <c r="B157" s="558"/>
      <c r="C157" s="753"/>
      <c r="D157" s="2388" t="s">
        <v>148</v>
      </c>
      <c r="E157" s="2388"/>
      <c r="F157" s="2388"/>
      <c r="G157" s="2388"/>
      <c r="H157" s="2388"/>
      <c r="I157" s="2388"/>
      <c r="J157" s="2388"/>
      <c r="K157" s="2388"/>
      <c r="L157" s="2388"/>
      <c r="M157" s="547"/>
      <c r="N157" s="555"/>
      <c r="P157" s="2482"/>
      <c r="Q157" s="567"/>
      <c r="R157" s="548" t="s">
        <v>491</v>
      </c>
      <c r="S157" s="703"/>
      <c r="T157" s="703"/>
      <c r="U157" s="703"/>
      <c r="V157" s="703"/>
      <c r="W157" s="703"/>
      <c r="X157" s="703"/>
      <c r="Y157" s="703"/>
      <c r="Z157" s="703"/>
      <c r="AA157" s="703"/>
      <c r="AB157" s="548"/>
      <c r="AC157" s="568"/>
    </row>
    <row r="158" spans="1:29" s="752" customFormat="1" ht="15" customHeight="1" x14ac:dyDescent="0.25">
      <c r="A158" s="2244"/>
      <c r="B158" s="2234" t="s">
        <v>50</v>
      </c>
      <c r="C158" s="2235"/>
      <c r="D158" s="2235"/>
      <c r="E158" s="2235"/>
      <c r="F158" s="2235"/>
      <c r="G158" s="2235"/>
      <c r="H158" s="2235"/>
      <c r="I158" s="2235"/>
      <c r="J158" s="2235"/>
      <c r="K158" s="2235"/>
      <c r="L158" s="2235"/>
      <c r="M158" s="2235"/>
      <c r="N158" s="2236"/>
      <c r="O158" s="282"/>
      <c r="P158" s="2482"/>
      <c r="Q158" s="567"/>
      <c r="R158" s="548" t="s">
        <v>492</v>
      </c>
      <c r="S158" s="703"/>
      <c r="T158" s="703"/>
      <c r="U158" s="703"/>
      <c r="V158" s="703"/>
      <c r="W158" s="703"/>
      <c r="X158" s="703"/>
      <c r="Y158" s="703"/>
      <c r="Z158" s="703"/>
      <c r="AA158" s="703"/>
      <c r="AB158" s="703"/>
      <c r="AC158" s="568"/>
    </row>
    <row r="159" spans="1:29" s="752" customFormat="1" ht="15.75" thickBot="1" x14ac:dyDescent="0.3">
      <c r="A159" s="2244"/>
      <c r="B159" s="2237"/>
      <c r="C159" s="2238"/>
      <c r="D159" s="2238"/>
      <c r="E159" s="2238"/>
      <c r="F159" s="2238"/>
      <c r="G159" s="2238"/>
      <c r="H159" s="2238"/>
      <c r="I159" s="2238"/>
      <c r="J159" s="2238"/>
      <c r="K159" s="2238"/>
      <c r="L159" s="2238"/>
      <c r="M159" s="2238"/>
      <c r="N159" s="2239"/>
      <c r="O159" s="282"/>
      <c r="P159" s="2482"/>
      <c r="Q159" s="569"/>
      <c r="R159" s="570"/>
      <c r="S159" s="570"/>
      <c r="T159" s="570"/>
      <c r="U159" s="570"/>
      <c r="V159" s="570"/>
      <c r="W159" s="570"/>
      <c r="X159" s="570"/>
      <c r="Y159" s="570"/>
      <c r="Z159" s="570"/>
      <c r="AA159" s="570"/>
      <c r="AB159" s="570"/>
      <c r="AC159" s="571"/>
    </row>
    <row r="161" spans="1:29" s="752" customFormat="1" ht="15.75" thickBot="1" x14ac:dyDescent="0.3">
      <c r="A161" s="538" t="s">
        <v>16</v>
      </c>
      <c r="B161" s="2277" t="s">
        <v>591</v>
      </c>
      <c r="C161" s="2277"/>
      <c r="D161" s="2277"/>
      <c r="E161" s="2277"/>
      <c r="F161" s="2277"/>
      <c r="G161" s="2277"/>
      <c r="H161" s="2277"/>
      <c r="I161" s="2277"/>
      <c r="J161" s="2277"/>
      <c r="K161" s="2277"/>
      <c r="L161" s="2277"/>
      <c r="M161" s="2277"/>
      <c r="N161" s="2277"/>
      <c r="O161" s="282"/>
      <c r="P161" s="538" t="s">
        <v>16</v>
      </c>
      <c r="Q161" s="2277" t="s">
        <v>134</v>
      </c>
      <c r="R161" s="2277"/>
      <c r="S161" s="2277"/>
      <c r="T161" s="2277"/>
      <c r="U161" s="2277"/>
      <c r="V161" s="2277"/>
      <c r="W161" s="2277"/>
      <c r="X161" s="2277"/>
      <c r="Y161" s="2277"/>
      <c r="Z161" s="2277"/>
      <c r="AA161" s="2277"/>
      <c r="AB161" s="2277"/>
      <c r="AC161" s="2277"/>
    </row>
    <row r="162" spans="1:29" s="752" customFormat="1" ht="23.25" customHeight="1" x14ac:dyDescent="0.25">
      <c r="A162" s="2481" t="s">
        <v>591</v>
      </c>
      <c r="B162" s="2245" t="s">
        <v>591</v>
      </c>
      <c r="C162" s="2246"/>
      <c r="D162" s="2246"/>
      <c r="E162" s="2246"/>
      <c r="F162" s="2246"/>
      <c r="G162" s="2246"/>
      <c r="H162" s="2246"/>
      <c r="I162" s="2246"/>
      <c r="J162" s="2246"/>
      <c r="K162" s="2246"/>
      <c r="L162" s="2246"/>
      <c r="M162" s="2246"/>
      <c r="N162" s="2247"/>
      <c r="O162" s="282"/>
      <c r="P162" s="2482" t="s">
        <v>134</v>
      </c>
      <c r="Q162" s="2343" t="s">
        <v>134</v>
      </c>
      <c r="R162" s="2344"/>
      <c r="S162" s="2344"/>
      <c r="T162" s="2344"/>
      <c r="U162" s="2344"/>
      <c r="V162" s="2344"/>
      <c r="W162" s="2344"/>
      <c r="X162" s="2344"/>
      <c r="Y162" s="2344"/>
      <c r="Z162" s="2344"/>
      <c r="AA162" s="2344"/>
      <c r="AB162" s="2344"/>
      <c r="AC162" s="2345"/>
    </row>
    <row r="163" spans="1:29" s="752" customFormat="1" ht="15" customHeight="1" x14ac:dyDescent="0.25">
      <c r="A163" s="2481"/>
      <c r="B163" s="2248"/>
      <c r="C163" s="2249"/>
      <c r="D163" s="2249"/>
      <c r="E163" s="2249"/>
      <c r="F163" s="2249"/>
      <c r="G163" s="2249"/>
      <c r="H163" s="2249"/>
      <c r="I163" s="2249"/>
      <c r="J163" s="2249"/>
      <c r="K163" s="2249"/>
      <c r="L163" s="2249"/>
      <c r="M163" s="2249"/>
      <c r="N163" s="2250"/>
      <c r="O163" s="282"/>
      <c r="P163" s="2482"/>
      <c r="Q163" s="580"/>
      <c r="R163" s="548"/>
      <c r="S163" s="548"/>
      <c r="T163" s="548"/>
      <c r="U163" s="548"/>
      <c r="V163" s="548"/>
      <c r="W163" s="548"/>
      <c r="X163" s="548"/>
      <c r="Y163" s="548"/>
      <c r="Z163" s="548"/>
      <c r="AA163" s="548"/>
      <c r="AB163" s="548"/>
      <c r="AC163" s="581"/>
    </row>
    <row r="164" spans="1:29" s="752" customFormat="1" ht="15" customHeight="1" x14ac:dyDescent="0.25">
      <c r="A164" s="2481"/>
      <c r="B164" s="2251" t="s">
        <v>83</v>
      </c>
      <c r="C164" s="2252"/>
      <c r="D164" s="2252"/>
      <c r="E164" s="2252"/>
      <c r="F164" s="2252"/>
      <c r="G164" s="2252"/>
      <c r="H164" s="2252"/>
      <c r="I164" s="2252"/>
      <c r="J164" s="2252"/>
      <c r="K164" s="2252"/>
      <c r="L164" s="2252"/>
      <c r="M164" s="2252"/>
      <c r="N164" s="2253"/>
      <c r="O164" s="282"/>
      <c r="P164" s="2482"/>
      <c r="Q164" s="2397" t="s">
        <v>77</v>
      </c>
      <c r="R164" s="2398"/>
      <c r="S164" s="2398"/>
      <c r="T164" s="2398"/>
      <c r="U164" s="2398"/>
      <c r="V164" s="2398"/>
      <c r="W164" s="2398"/>
      <c r="X164" s="2398"/>
      <c r="Y164" s="2398"/>
      <c r="Z164" s="2398"/>
      <c r="AA164" s="2398"/>
      <c r="AB164" s="2398"/>
      <c r="AC164" s="2399"/>
    </row>
    <row r="165" spans="1:29" s="752" customFormat="1" ht="15" customHeight="1" x14ac:dyDescent="0.25">
      <c r="A165" s="2481"/>
      <c r="B165" s="2251"/>
      <c r="C165" s="2252"/>
      <c r="D165" s="2252"/>
      <c r="E165" s="2252"/>
      <c r="F165" s="2252"/>
      <c r="G165" s="2252"/>
      <c r="H165" s="2252"/>
      <c r="I165" s="2252"/>
      <c r="J165" s="2252"/>
      <c r="K165" s="2252"/>
      <c r="L165" s="2252"/>
      <c r="M165" s="2252"/>
      <c r="N165" s="2253"/>
      <c r="O165" s="282"/>
      <c r="P165" s="2482"/>
      <c r="Q165" s="2397" t="s">
        <v>496</v>
      </c>
      <c r="R165" s="2398"/>
      <c r="S165" s="2398"/>
      <c r="T165" s="2398"/>
      <c r="U165" s="2398"/>
      <c r="V165" s="2398"/>
      <c r="W165" s="2398"/>
      <c r="X165" s="2398"/>
      <c r="Y165" s="2398"/>
      <c r="Z165" s="2398"/>
      <c r="AA165" s="2398"/>
      <c r="AB165" s="2398"/>
      <c r="AC165" s="2399"/>
    </row>
    <row r="166" spans="1:29" s="752" customFormat="1" ht="15" customHeight="1" x14ac:dyDescent="0.25">
      <c r="A166" s="2481"/>
      <c r="B166" s="140" t="s">
        <v>68</v>
      </c>
      <c r="C166" s="58"/>
      <c r="D166" s="58"/>
      <c r="E166" s="29"/>
      <c r="F166" s="29"/>
      <c r="G166" s="29"/>
      <c r="H166" s="29"/>
      <c r="I166" s="29"/>
      <c r="J166" s="29"/>
      <c r="K166" s="29"/>
      <c r="L166" s="2279">
        <f ca="1">NOW()</f>
        <v>42390.827546296299</v>
      </c>
      <c r="M166" s="2279"/>
      <c r="N166" s="2280"/>
      <c r="O166" s="282"/>
      <c r="P166" s="2482"/>
      <c r="Q166" s="793"/>
      <c r="R166" s="794"/>
      <c r="S166" s="794"/>
      <c r="T166" s="794"/>
      <c r="U166" s="794"/>
      <c r="V166" s="794"/>
      <c r="W166" s="794"/>
      <c r="X166" s="794"/>
      <c r="Y166" s="794"/>
      <c r="Z166" s="794"/>
      <c r="AA166" s="794"/>
      <c r="AB166" s="794"/>
      <c r="AC166" s="795"/>
    </row>
    <row r="167" spans="1:29" s="752" customFormat="1" ht="15" customHeight="1" x14ac:dyDescent="0.25">
      <c r="A167" s="2481"/>
      <c r="B167" s="691"/>
      <c r="C167" s="692"/>
      <c r="D167" s="692"/>
      <c r="E167" s="692"/>
      <c r="F167" s="692"/>
      <c r="G167" s="692"/>
      <c r="H167" s="692"/>
      <c r="I167" s="692"/>
      <c r="J167" s="692"/>
      <c r="K167" s="692"/>
      <c r="L167" s="692"/>
      <c r="M167" s="692"/>
      <c r="N167" s="693"/>
      <c r="O167" s="282"/>
      <c r="P167" s="2482"/>
      <c r="Q167" s="558"/>
      <c r="R167" s="753"/>
      <c r="S167" s="152" t="s">
        <v>23</v>
      </c>
      <c r="T167" s="756" t="s">
        <v>423</v>
      </c>
      <c r="U167" s="756"/>
      <c r="V167" s="756"/>
      <c r="W167" s="756"/>
      <c r="X167" s="756"/>
      <c r="Y167" s="756"/>
      <c r="Z167" s="547"/>
      <c r="AA167" s="547"/>
      <c r="AB167" s="547"/>
      <c r="AC167" s="555"/>
    </row>
    <row r="168" spans="1:29" s="752" customFormat="1" ht="15" customHeight="1" x14ac:dyDescent="0.25">
      <c r="A168" s="2481"/>
      <c r="B168" s="2483" t="s">
        <v>77</v>
      </c>
      <c r="C168" s="2398"/>
      <c r="D168" s="2398"/>
      <c r="E168" s="2398"/>
      <c r="F168" s="2398"/>
      <c r="G168" s="2398"/>
      <c r="H168" s="2398"/>
      <c r="I168" s="2398"/>
      <c r="J168" s="2398"/>
      <c r="K168" s="2398"/>
      <c r="L168" s="2398"/>
      <c r="M168" s="2398"/>
      <c r="N168" s="2484"/>
      <c r="O168" s="282"/>
      <c r="P168" s="2482"/>
      <c r="Q168" s="554"/>
      <c r="R168" s="547"/>
      <c r="S168" s="547"/>
      <c r="T168" s="547"/>
      <c r="U168" s="547"/>
      <c r="V168" s="547"/>
      <c r="W168" s="547"/>
      <c r="X168" s="547"/>
      <c r="Y168" s="547"/>
      <c r="Z168" s="547"/>
      <c r="AA168" s="547"/>
      <c r="AB168" s="547"/>
      <c r="AC168" s="555"/>
    </row>
    <row r="169" spans="1:29" s="752" customFormat="1" ht="15" customHeight="1" x14ac:dyDescent="0.25">
      <c r="A169" s="2481"/>
      <c r="B169" s="2260" t="s">
        <v>711</v>
      </c>
      <c r="C169" s="2261"/>
      <c r="D169" s="2261"/>
      <c r="E169" s="2261"/>
      <c r="F169" s="2261"/>
      <c r="G169" s="2261"/>
      <c r="H169" s="2261"/>
      <c r="I169" s="2261"/>
      <c r="J169" s="721" t="s">
        <v>75</v>
      </c>
      <c r="K169" s="2262" t="s">
        <v>22</v>
      </c>
      <c r="L169" s="2485" t="s">
        <v>607</v>
      </c>
      <c r="M169" s="753"/>
      <c r="N169" s="63"/>
      <c r="O169" s="282"/>
      <c r="P169" s="2482"/>
      <c r="Q169" s="559"/>
      <c r="R169" s="597" t="s">
        <v>21</v>
      </c>
      <c r="S169" s="530" t="s">
        <v>19</v>
      </c>
      <c r="T169" s="800">
        <f>B193</f>
        <v>3.2250000000000001</v>
      </c>
      <c r="U169" s="8" t="s">
        <v>487</v>
      </c>
      <c r="V169" s="753"/>
      <c r="W169" s="550" t="s">
        <v>60</v>
      </c>
      <c r="X169" s="551">
        <f>D194</f>
        <v>193</v>
      </c>
      <c r="Y169" s="547"/>
      <c r="Z169" s="547"/>
      <c r="AA169" s="547"/>
      <c r="AB169" s="547"/>
      <c r="AC169" s="555"/>
    </row>
    <row r="170" spans="1:29" s="752" customFormat="1" ht="18" customHeight="1" x14ac:dyDescent="0.25">
      <c r="A170" s="2481"/>
      <c r="B170" s="2260"/>
      <c r="C170" s="2261"/>
      <c r="D170" s="2261"/>
      <c r="E170" s="2261"/>
      <c r="F170" s="2261"/>
      <c r="G170" s="2261"/>
      <c r="H170" s="2261"/>
      <c r="I170" s="2261"/>
      <c r="J170" s="530" t="s">
        <v>19</v>
      </c>
      <c r="K170" s="2262"/>
      <c r="L170" s="2485"/>
      <c r="M170" s="753"/>
      <c r="N170" s="63"/>
      <c r="O170" s="282"/>
      <c r="P170" s="2482"/>
      <c r="Q170" s="554"/>
      <c r="R170" s="547"/>
      <c r="S170" s="547"/>
      <c r="T170" s="705" t="s">
        <v>488</v>
      </c>
      <c r="U170" s="753"/>
      <c r="V170" s="753"/>
      <c r="W170" s="705"/>
      <c r="X170" s="705"/>
      <c r="Y170" s="705"/>
      <c r="Z170" s="703"/>
      <c r="AA170" s="703"/>
      <c r="AB170" s="703"/>
      <c r="AC170" s="555"/>
    </row>
    <row r="171" spans="1:29" s="752" customFormat="1" ht="15" customHeight="1" x14ac:dyDescent="0.25">
      <c r="A171" s="2481"/>
      <c r="B171" s="2260"/>
      <c r="C171" s="2261"/>
      <c r="D171" s="2261"/>
      <c r="E171" s="2261"/>
      <c r="F171" s="2261"/>
      <c r="G171" s="2261"/>
      <c r="H171" s="2261"/>
      <c r="I171" s="2261"/>
      <c r="J171" s="2264">
        <f>B193</f>
        <v>3.2250000000000001</v>
      </c>
      <c r="K171" s="2289">
        <v>1</v>
      </c>
      <c r="L171" s="2290">
        <v>55</v>
      </c>
      <c r="M171" s="2265" t="s">
        <v>70</v>
      </c>
      <c r="N171" s="2283" t="s">
        <v>71</v>
      </c>
      <c r="O171" s="282"/>
      <c r="P171" s="2482"/>
      <c r="Q171" s="560"/>
      <c r="R171" s="144" t="s">
        <v>22</v>
      </c>
      <c r="S171" s="801">
        <f>K171</f>
        <v>1</v>
      </c>
      <c r="T171" s="705" t="s">
        <v>493</v>
      </c>
      <c r="U171" s="705"/>
      <c r="V171" s="705"/>
      <c r="W171" s="705"/>
      <c r="X171" s="705"/>
      <c r="Y171" s="705"/>
      <c r="Z171" s="547"/>
      <c r="AA171" s="547"/>
      <c r="AB171" s="547"/>
      <c r="AC171" s="555"/>
    </row>
    <row r="172" spans="1:29" s="752" customFormat="1" ht="15" customHeight="1" x14ac:dyDescent="0.25">
      <c r="A172" s="2481"/>
      <c r="B172" s="2284" t="s">
        <v>606</v>
      </c>
      <c r="C172" s="2285"/>
      <c r="D172" s="42"/>
      <c r="E172" s="704"/>
      <c r="F172" s="2286" t="s">
        <v>23</v>
      </c>
      <c r="G172" s="2286"/>
      <c r="H172" s="2286"/>
      <c r="I172" s="2286"/>
      <c r="J172" s="2264"/>
      <c r="K172" s="2289"/>
      <c r="L172" s="2290"/>
      <c r="M172" s="2265"/>
      <c r="N172" s="2283"/>
      <c r="O172" s="282"/>
      <c r="P172" s="2482"/>
      <c r="Q172" s="560"/>
      <c r="R172" s="753"/>
      <c r="S172" s="753"/>
      <c r="T172" s="753"/>
      <c r="U172" s="753"/>
      <c r="V172" s="753"/>
      <c r="W172" s="753"/>
      <c r="X172" s="549" t="s">
        <v>494</v>
      </c>
      <c r="Y172" s="57" t="s">
        <v>28</v>
      </c>
      <c r="Z172" s="547"/>
      <c r="AA172" s="547"/>
      <c r="AB172" s="547"/>
      <c r="AC172" s="555"/>
    </row>
    <row r="173" spans="1:29" s="752" customFormat="1" ht="15" customHeight="1" x14ac:dyDescent="0.25">
      <c r="A173" s="2481"/>
      <c r="B173" s="2287">
        <f>J171/L171</f>
        <v>5.8636363636363639E-2</v>
      </c>
      <c r="C173" s="2288">
        <f>C193/L171</f>
        <v>0.18998181818181822</v>
      </c>
      <c r="D173" s="42"/>
      <c r="E173" s="42"/>
      <c r="F173" s="64" t="s">
        <v>76</v>
      </c>
      <c r="G173" s="64" t="s">
        <v>76</v>
      </c>
      <c r="H173" s="860" t="s">
        <v>76</v>
      </c>
      <c r="I173" s="860" t="s">
        <v>76</v>
      </c>
      <c r="J173" s="74" t="s">
        <v>59</v>
      </c>
      <c r="K173" s="2289"/>
      <c r="L173" s="2290"/>
      <c r="M173" s="803"/>
      <c r="N173" s="798"/>
      <c r="O173" s="282"/>
      <c r="P173" s="2482"/>
      <c r="Q173" s="558"/>
      <c r="R173" s="753"/>
      <c r="S173" s="753"/>
      <c r="T173" s="753"/>
      <c r="U173" s="753"/>
      <c r="V173" s="753"/>
      <c r="W173" s="753"/>
      <c r="X173" s="65" t="s">
        <v>85</v>
      </c>
      <c r="Y173" s="532">
        <v>0.25</v>
      </c>
      <c r="Z173" s="547"/>
      <c r="AA173" s="547"/>
      <c r="AB173" s="547"/>
      <c r="AC173" s="555"/>
    </row>
    <row r="174" spans="1:29" s="752" customFormat="1" ht="15" customHeight="1" x14ac:dyDescent="0.25">
      <c r="A174" s="2481"/>
      <c r="B174" s="2287"/>
      <c r="C174" s="2288"/>
      <c r="D174" s="799"/>
      <c r="E174" s="704"/>
      <c r="F174" s="299" t="s">
        <v>262</v>
      </c>
      <c r="G174" s="57" t="s">
        <v>28</v>
      </c>
      <c r="H174" s="861" t="s">
        <v>72</v>
      </c>
      <c r="I174" s="862" t="s">
        <v>73</v>
      </c>
      <c r="J174" s="529" t="s">
        <v>24</v>
      </c>
      <c r="K174" s="813" t="s">
        <v>25</v>
      </c>
      <c r="L174" s="806" t="s">
        <v>31</v>
      </c>
      <c r="M174" s="41"/>
      <c r="N174" s="44" t="s">
        <v>24</v>
      </c>
      <c r="O174" s="282"/>
      <c r="P174" s="2482"/>
      <c r="Q174" s="558"/>
      <c r="R174" s="753"/>
      <c r="S174" s="753"/>
      <c r="T174" s="753"/>
      <c r="U174" s="753"/>
      <c r="V174" s="753"/>
      <c r="W174" s="753"/>
      <c r="X174" s="9" t="s">
        <v>66</v>
      </c>
      <c r="Y174" s="10">
        <v>0.25</v>
      </c>
      <c r="Z174" s="547"/>
      <c r="AA174" s="547"/>
      <c r="AB174" s="547"/>
      <c r="AC174" s="555"/>
    </row>
    <row r="175" spans="1:29" s="752" customFormat="1" ht="15" customHeight="1" x14ac:dyDescent="0.25">
      <c r="A175" s="2481"/>
      <c r="B175" s="856" t="s">
        <v>19</v>
      </c>
      <c r="C175" s="60" t="s">
        <v>71</v>
      </c>
      <c r="D175" s="2486" t="s">
        <v>593</v>
      </c>
      <c r="E175" s="2486"/>
      <c r="F175" s="2486"/>
      <c r="G175" s="2486"/>
      <c r="H175" s="2486"/>
      <c r="I175" s="2486"/>
      <c r="J175" s="818" t="s">
        <v>28</v>
      </c>
      <c r="K175" s="811" t="s">
        <v>28</v>
      </c>
      <c r="L175" s="812" t="s">
        <v>28</v>
      </c>
      <c r="M175" s="32" t="s">
        <v>74</v>
      </c>
      <c r="N175" s="45" t="s">
        <v>71</v>
      </c>
      <c r="O175" s="282"/>
      <c r="P175" s="2482"/>
      <c r="Q175" s="559"/>
      <c r="R175" s="145" t="str">
        <f>L169</f>
        <v>Nombre de Briochettes</v>
      </c>
      <c r="S175" s="802">
        <f>L171</f>
        <v>55</v>
      </c>
      <c r="T175" s="2487" t="s">
        <v>495</v>
      </c>
      <c r="U175" s="2487"/>
      <c r="V175" s="2487"/>
      <c r="W175" s="2487"/>
      <c r="X175" s="2487"/>
      <c r="Y175" s="2487"/>
      <c r="Z175" s="2487"/>
      <c r="AA175" s="2487"/>
      <c r="AB175" s="2487"/>
      <c r="AC175" s="2488"/>
    </row>
    <row r="176" spans="1:29" s="752" customFormat="1" ht="15" customHeight="1" x14ac:dyDescent="0.25">
      <c r="A176" s="2481"/>
      <c r="B176" s="30"/>
      <c r="C176" s="60"/>
      <c r="D176" s="2486"/>
      <c r="E176" s="2486"/>
      <c r="F176" s="2486"/>
      <c r="G176" s="2486"/>
      <c r="H176" s="2486"/>
      <c r="I176" s="2486"/>
      <c r="J176" s="818"/>
      <c r="K176" s="811"/>
      <c r="L176" s="812"/>
      <c r="M176" s="32"/>
      <c r="N176" s="45"/>
      <c r="O176" s="282"/>
      <c r="P176" s="2482"/>
      <c r="Q176" s="558"/>
      <c r="R176" s="145"/>
      <c r="S176" s="145"/>
      <c r="T176" s="2487"/>
      <c r="U176" s="2487"/>
      <c r="V176" s="2487"/>
      <c r="W176" s="2487"/>
      <c r="X176" s="2487"/>
      <c r="Y176" s="2487"/>
      <c r="Z176" s="2487"/>
      <c r="AA176" s="2487"/>
      <c r="AB176" s="2487"/>
      <c r="AC176" s="2488"/>
    </row>
    <row r="177" spans="1:29" s="752" customFormat="1" ht="15" customHeight="1" x14ac:dyDescent="0.25">
      <c r="A177" s="2481"/>
      <c r="B177" s="33">
        <f t="shared" ref="B177:B183" si="8">IF(ISBLANK(G177),I177*H177,G177)</f>
        <v>1</v>
      </c>
      <c r="C177" s="61">
        <f t="shared" ref="C177:C183" si="9">M177*B177</f>
        <v>3.24</v>
      </c>
      <c r="D177" s="65"/>
      <c r="E177" s="65"/>
      <c r="F177" s="9" t="s">
        <v>592</v>
      </c>
      <c r="G177" s="10">
        <v>1</v>
      </c>
      <c r="H177" s="866"/>
      <c r="I177" s="867"/>
      <c r="J177" s="301">
        <f>(B177/J171)*J200</f>
        <v>0.31007751937984496</v>
      </c>
      <c r="K177" s="302">
        <f>(B177/K171)*K200</f>
        <v>1</v>
      </c>
      <c r="L177" s="303">
        <f>(B177/L171)*L200</f>
        <v>0.36363636363636365</v>
      </c>
      <c r="M177" s="151">
        <v>3.24</v>
      </c>
      <c r="N177" s="45">
        <f t="shared" ref="N177:N184" si="10">M177*J177</f>
        <v>1.0046511627906978</v>
      </c>
      <c r="O177" s="282"/>
      <c r="P177" s="2482"/>
      <c r="Q177" s="558"/>
      <c r="R177" s="145"/>
      <c r="S177" s="753"/>
      <c r="T177" s="728"/>
      <c r="U177" s="728"/>
      <c r="V177" s="728"/>
      <c r="W177" s="728"/>
      <c r="X177" s="728"/>
      <c r="Y177" s="728"/>
      <c r="Z177" s="728"/>
      <c r="AA177" s="728"/>
      <c r="AB177" s="728"/>
      <c r="AC177" s="729"/>
    </row>
    <row r="178" spans="1:29" s="752" customFormat="1" ht="15" customHeight="1" x14ac:dyDescent="0.25">
      <c r="A178" s="2481"/>
      <c r="B178" s="33">
        <f t="shared" si="8"/>
        <v>3.5000000000000003E-2</v>
      </c>
      <c r="C178" s="61">
        <f t="shared" si="9"/>
        <v>0.11340000000000001</v>
      </c>
      <c r="D178" s="65"/>
      <c r="E178" s="65"/>
      <c r="F178" s="9" t="s">
        <v>34</v>
      </c>
      <c r="G178" s="10">
        <v>3.5000000000000003E-2</v>
      </c>
      <c r="H178" s="866"/>
      <c r="I178" s="867"/>
      <c r="J178" s="301">
        <f>(B178/J171)*J200</f>
        <v>1.0852713178294575E-2</v>
      </c>
      <c r="K178" s="302">
        <f>(B178/K171)*K200</f>
        <v>3.5000000000000003E-2</v>
      </c>
      <c r="L178" s="303">
        <f>(B178/L171)*L200</f>
        <v>1.2727272727272728E-2</v>
      </c>
      <c r="M178" s="151">
        <v>3.24</v>
      </c>
      <c r="N178" s="45">
        <f t="shared" si="10"/>
        <v>3.5162790697674425E-2</v>
      </c>
      <c r="O178" s="282"/>
      <c r="P178" s="2482"/>
      <c r="Q178" s="558"/>
      <c r="R178" s="146" t="s">
        <v>70</v>
      </c>
      <c r="S178" s="151">
        <v>3.24</v>
      </c>
      <c r="T178" s="753" t="s">
        <v>135</v>
      </c>
      <c r="U178" s="753"/>
      <c r="V178" s="753"/>
      <c r="W178" s="753"/>
      <c r="X178" s="753"/>
      <c r="Y178" s="753"/>
      <c r="Z178" s="547"/>
      <c r="AA178" s="547"/>
      <c r="AB178" s="547"/>
      <c r="AC178" s="555"/>
    </row>
    <row r="179" spans="1:29" s="752" customFormat="1" ht="15.75" customHeight="1" x14ac:dyDescent="0.25">
      <c r="A179" s="2481"/>
      <c r="B179" s="33">
        <f t="shared" si="8"/>
        <v>0.02</v>
      </c>
      <c r="C179" s="61">
        <f t="shared" si="9"/>
        <v>6.480000000000001E-2</v>
      </c>
      <c r="D179" s="65"/>
      <c r="E179" s="65"/>
      <c r="F179" s="9" t="s">
        <v>30</v>
      </c>
      <c r="G179" s="10">
        <v>0.02</v>
      </c>
      <c r="H179" s="866"/>
      <c r="I179" s="867"/>
      <c r="J179" s="301">
        <f>(B179/J171)*J200</f>
        <v>6.2015503875968991E-3</v>
      </c>
      <c r="K179" s="302">
        <f>(B179/K171)*K200</f>
        <v>0.02</v>
      </c>
      <c r="L179" s="303">
        <f>(B179/L171)*L200</f>
        <v>7.2727272727272736E-3</v>
      </c>
      <c r="M179" s="151">
        <v>3.24</v>
      </c>
      <c r="N179" s="45">
        <f t="shared" si="10"/>
        <v>2.0093023255813955E-2</v>
      </c>
      <c r="O179" s="282"/>
      <c r="P179" s="2482"/>
      <c r="Q179" s="558"/>
      <c r="R179" s="753"/>
      <c r="S179" s="753"/>
      <c r="T179" s="753"/>
      <c r="U179" s="753"/>
      <c r="V179" s="753"/>
      <c r="W179" s="753"/>
      <c r="X179" s="753"/>
      <c r="Y179" s="753"/>
      <c r="Z179" s="753"/>
      <c r="AA179" s="753"/>
      <c r="AB179" s="753"/>
      <c r="AC179" s="722"/>
    </row>
    <row r="180" spans="1:29" s="752" customFormat="1" ht="15.75" customHeight="1" x14ac:dyDescent="0.25">
      <c r="A180" s="2481"/>
      <c r="B180" s="33">
        <f t="shared" si="8"/>
        <v>0.12</v>
      </c>
      <c r="C180" s="61">
        <f t="shared" si="9"/>
        <v>0.38880000000000003</v>
      </c>
      <c r="D180" s="65"/>
      <c r="E180" s="65"/>
      <c r="F180" s="9" t="s">
        <v>33</v>
      </c>
      <c r="G180" s="10">
        <v>0.12</v>
      </c>
      <c r="H180" s="866"/>
      <c r="I180" s="867"/>
      <c r="J180" s="301">
        <f>(B180/J171)*J200</f>
        <v>3.7209302325581395E-2</v>
      </c>
      <c r="K180" s="302">
        <f>(B180/K171)*K200</f>
        <v>0.12</v>
      </c>
      <c r="L180" s="303">
        <f>(B180/L171)*L200</f>
        <v>4.363636363636364E-2</v>
      </c>
      <c r="M180" s="151">
        <v>3.24</v>
      </c>
      <c r="N180" s="45">
        <f t="shared" si="10"/>
        <v>0.12055813953488373</v>
      </c>
      <c r="O180" s="282"/>
      <c r="P180" s="2482"/>
      <c r="Q180" s="558"/>
      <c r="R180" s="753"/>
      <c r="S180" s="753"/>
      <c r="T180" s="753"/>
      <c r="U180" s="753"/>
      <c r="V180" s="753"/>
      <c r="W180" s="753"/>
      <c r="X180" s="753"/>
      <c r="Y180" s="753"/>
      <c r="Z180" s="753"/>
      <c r="AA180" s="753"/>
      <c r="AB180" s="753"/>
      <c r="AC180" s="722"/>
    </row>
    <row r="181" spans="1:29" s="752" customFormat="1" ht="15.75" customHeight="1" x14ac:dyDescent="0.25">
      <c r="A181" s="2481"/>
      <c r="B181" s="33">
        <f t="shared" si="8"/>
        <v>0.60000000000000009</v>
      </c>
      <c r="C181" s="61">
        <f t="shared" si="9"/>
        <v>1.9440000000000004</v>
      </c>
      <c r="D181" s="65"/>
      <c r="E181" s="65"/>
      <c r="F181" s="9" t="s">
        <v>594</v>
      </c>
      <c r="G181" s="43"/>
      <c r="H181" s="863">
        <v>12</v>
      </c>
      <c r="I181" s="864">
        <v>0.05</v>
      </c>
      <c r="J181" s="301">
        <f>(B181/J171)*J200</f>
        <v>0.186046511627907</v>
      </c>
      <c r="K181" s="302">
        <f>(B181/K171)*K200</f>
        <v>0.60000000000000009</v>
      </c>
      <c r="L181" s="303">
        <f>(B181/L171)*L200</f>
        <v>0.2181818181818182</v>
      </c>
      <c r="M181" s="151">
        <v>3.24</v>
      </c>
      <c r="N181" s="45">
        <f t="shared" si="10"/>
        <v>0.60279069767441873</v>
      </c>
      <c r="O181" s="282"/>
      <c r="P181" s="2482"/>
      <c r="Q181" s="558"/>
      <c r="R181" s="753"/>
      <c r="S181" s="753"/>
      <c r="T181" s="753"/>
      <c r="U181" s="753"/>
      <c r="V181" s="753"/>
      <c r="W181" s="753"/>
      <c r="X181" s="753"/>
      <c r="Y181" s="753"/>
      <c r="Z181" s="753"/>
      <c r="AA181" s="753"/>
      <c r="AB181" s="753"/>
      <c r="AC181" s="722"/>
    </row>
    <row r="182" spans="1:29" s="752" customFormat="1" ht="15.75" customHeight="1" x14ac:dyDescent="0.25">
      <c r="A182" s="2481"/>
      <c r="B182" s="33">
        <f t="shared" si="8"/>
        <v>0</v>
      </c>
      <c r="C182" s="61">
        <f t="shared" si="9"/>
        <v>0</v>
      </c>
      <c r="D182" s="65"/>
      <c r="E182" s="65"/>
      <c r="F182" s="9" t="s">
        <v>604</v>
      </c>
      <c r="G182" s="10"/>
      <c r="H182" s="866"/>
      <c r="I182" s="867"/>
      <c r="J182" s="301">
        <f>(B182/J171)*J200</f>
        <v>0</v>
      </c>
      <c r="K182" s="302">
        <f>(B182/K171)*K200</f>
        <v>0</v>
      </c>
      <c r="L182" s="303">
        <f>(B182/L171)*L200</f>
        <v>0</v>
      </c>
      <c r="M182" s="151">
        <v>3.24</v>
      </c>
      <c r="N182" s="45">
        <f t="shared" si="10"/>
        <v>0</v>
      </c>
      <c r="O182" s="282"/>
      <c r="P182" s="2482"/>
      <c r="Q182" s="558"/>
      <c r="R182" s="753"/>
      <c r="S182" s="753"/>
      <c r="T182" s="753"/>
      <c r="U182" s="753"/>
      <c r="V182" s="753"/>
      <c r="W182" s="753"/>
      <c r="X182" s="753"/>
      <c r="Y182" s="753"/>
      <c r="Z182" s="753"/>
      <c r="AA182" s="753"/>
      <c r="AB182" s="753"/>
      <c r="AC182" s="722"/>
    </row>
    <row r="183" spans="1:29" s="752" customFormat="1" ht="15.75" customHeight="1" x14ac:dyDescent="0.25">
      <c r="A183" s="2481"/>
      <c r="B183" s="33">
        <f t="shared" si="8"/>
        <v>0</v>
      </c>
      <c r="C183" s="61">
        <f t="shared" si="9"/>
        <v>0</v>
      </c>
      <c r="D183" s="65"/>
      <c r="E183" s="65"/>
      <c r="F183" s="9" t="s">
        <v>605</v>
      </c>
      <c r="G183" s="10"/>
      <c r="H183" s="866"/>
      <c r="I183" s="867"/>
      <c r="J183" s="301">
        <f>(B183/J171)*J200</f>
        <v>0</v>
      </c>
      <c r="K183" s="302">
        <f>(B183/K171)*K200</f>
        <v>0</v>
      </c>
      <c r="L183" s="303">
        <f>(B183/L171)*L200</f>
        <v>0</v>
      </c>
      <c r="M183" s="151">
        <v>3.24</v>
      </c>
      <c r="N183" s="45">
        <f t="shared" si="10"/>
        <v>0</v>
      </c>
      <c r="O183" s="282"/>
      <c r="P183" s="2482"/>
      <c r="Q183" s="558"/>
      <c r="R183" s="753"/>
      <c r="S183" s="753"/>
      <c r="T183" s="753"/>
      <c r="U183" s="753"/>
      <c r="V183" s="753"/>
      <c r="W183" s="753"/>
      <c r="X183" s="753"/>
      <c r="Y183" s="753"/>
      <c r="Z183" s="753"/>
      <c r="AA183" s="753"/>
      <c r="AB183" s="753"/>
      <c r="AC183" s="722"/>
    </row>
    <row r="184" spans="1:29" s="752" customFormat="1" ht="15.75" customHeight="1" x14ac:dyDescent="0.25">
      <c r="A184" s="2481"/>
      <c r="B184" s="33"/>
      <c r="C184" s="61"/>
      <c r="D184" s="65"/>
      <c r="E184" s="65"/>
      <c r="F184" s="725" t="s">
        <v>596</v>
      </c>
      <c r="G184" s="10"/>
      <c r="H184" s="868"/>
      <c r="I184" s="868"/>
      <c r="J184" s="301">
        <f>(B184/J171)*J200</f>
        <v>0</v>
      </c>
      <c r="K184" s="302">
        <f>(B184/K171)*K200</f>
        <v>0</v>
      </c>
      <c r="L184" s="303">
        <f>(B184/L171)*L200</f>
        <v>0</v>
      </c>
      <c r="M184" s="151">
        <v>3.24</v>
      </c>
      <c r="N184" s="45">
        <f t="shared" si="10"/>
        <v>0</v>
      </c>
      <c r="O184" s="282"/>
      <c r="P184" s="2482"/>
      <c r="Q184" s="558"/>
      <c r="R184" s="753"/>
      <c r="S184" s="753"/>
      <c r="T184" s="753"/>
      <c r="U184" s="753"/>
      <c r="V184" s="753"/>
      <c r="W184" s="753"/>
      <c r="X184" s="753"/>
      <c r="Y184" s="753"/>
      <c r="Z184" s="753"/>
      <c r="AA184" s="753"/>
      <c r="AB184" s="753"/>
      <c r="AC184" s="722"/>
    </row>
    <row r="185" spans="1:29" s="752" customFormat="1" ht="15.75" customHeight="1" x14ac:dyDescent="0.25">
      <c r="A185" s="2481"/>
      <c r="B185" s="586"/>
      <c r="C185" s="60"/>
      <c r="D185" s="726" t="s">
        <v>595</v>
      </c>
      <c r="E185" s="31"/>
      <c r="F185" s="309"/>
      <c r="G185" s="727"/>
      <c r="H185" s="869"/>
      <c r="I185" s="869"/>
      <c r="J185" s="301"/>
      <c r="K185" s="302"/>
      <c r="L185" s="303"/>
      <c r="M185" s="151"/>
      <c r="N185" s="45"/>
      <c r="O185" s="282"/>
      <c r="P185" s="2482"/>
      <c r="Q185" s="558"/>
      <c r="R185" s="753"/>
      <c r="S185" s="753"/>
      <c r="T185" s="753"/>
      <c r="U185" s="753"/>
      <c r="V185" s="753"/>
      <c r="W185" s="753"/>
      <c r="X185" s="753"/>
      <c r="Y185" s="753"/>
      <c r="Z185" s="753"/>
      <c r="AA185" s="753"/>
      <c r="AB185" s="753"/>
      <c r="AC185" s="722"/>
    </row>
    <row r="186" spans="1:29" s="752" customFormat="1" x14ac:dyDescent="0.25">
      <c r="A186" s="2481"/>
      <c r="B186" s="33">
        <f>IF(ISBLANK(G186),I186*H186,G186)</f>
        <v>0.55000000000000004</v>
      </c>
      <c r="C186" s="61">
        <f t="shared" ref="C186:C188" si="11">M186*B186</f>
        <v>1.7820000000000003</v>
      </c>
      <c r="D186" s="65"/>
      <c r="E186" s="65"/>
      <c r="F186" s="9" t="s">
        <v>39</v>
      </c>
      <c r="G186" s="10">
        <v>0.55000000000000004</v>
      </c>
      <c r="H186" s="866"/>
      <c r="I186" s="867"/>
      <c r="J186" s="301">
        <f>(B186/J171)*J200</f>
        <v>0.17054263565891473</v>
      </c>
      <c r="K186" s="302">
        <f>(B186/K171)*K200</f>
        <v>0.55000000000000004</v>
      </c>
      <c r="L186" s="303">
        <f>(B186/L171)*L200</f>
        <v>0.2</v>
      </c>
      <c r="M186" s="32">
        <v>3.24</v>
      </c>
      <c r="N186" s="45">
        <f t="shared" ref="N186:N188" si="12">M186*J186</f>
        <v>0.55255813953488375</v>
      </c>
      <c r="O186" s="282"/>
      <c r="P186" s="2482"/>
      <c r="Q186" s="580"/>
      <c r="R186" s="548"/>
      <c r="S186" s="548"/>
      <c r="T186" s="548"/>
      <c r="U186" s="548"/>
      <c r="V186" s="548"/>
      <c r="W186" s="548"/>
      <c r="X186" s="548"/>
      <c r="Y186" s="548"/>
      <c r="Z186" s="548"/>
      <c r="AA186" s="548"/>
      <c r="AB186" s="548"/>
      <c r="AC186" s="581"/>
    </row>
    <row r="187" spans="1:29" s="752" customFormat="1" x14ac:dyDescent="0.25">
      <c r="A187" s="2481"/>
      <c r="B187" s="33">
        <f>IF(ISBLANK(G187),I187*H187,G187)</f>
        <v>0</v>
      </c>
      <c r="C187" s="61">
        <f t="shared" si="11"/>
        <v>0</v>
      </c>
      <c r="D187" s="65"/>
      <c r="E187" s="65"/>
      <c r="F187" s="9"/>
      <c r="G187" s="10"/>
      <c r="H187" s="866"/>
      <c r="I187" s="867"/>
      <c r="J187" s="301">
        <f>(B187/J171)*J200</f>
        <v>0</v>
      </c>
      <c r="K187" s="302">
        <f>(B187/K171)*K200</f>
        <v>0</v>
      </c>
      <c r="L187" s="303">
        <f>(B187/L171)*L200</f>
        <v>0</v>
      </c>
      <c r="M187" s="32">
        <v>3.24</v>
      </c>
      <c r="N187" s="45">
        <f t="shared" si="12"/>
        <v>0</v>
      </c>
      <c r="O187" s="282"/>
      <c r="P187" s="2482"/>
      <c r="Q187" s="580"/>
      <c r="R187" s="548"/>
      <c r="S187" s="548"/>
      <c r="T187" s="548"/>
      <c r="U187" s="548"/>
      <c r="V187" s="548"/>
      <c r="W187" s="548"/>
      <c r="X187" s="548"/>
      <c r="Y187" s="548"/>
      <c r="Z187" s="548"/>
      <c r="AA187" s="548"/>
      <c r="AB187" s="548"/>
      <c r="AC187" s="581"/>
    </row>
    <row r="188" spans="1:29" s="752" customFormat="1" x14ac:dyDescent="0.25">
      <c r="A188" s="2481"/>
      <c r="B188" s="33">
        <f>IF(ISBLANK(G188),I188*H188,G188)</f>
        <v>0</v>
      </c>
      <c r="C188" s="61">
        <f t="shared" si="11"/>
        <v>0</v>
      </c>
      <c r="D188" s="65"/>
      <c r="E188" s="65"/>
      <c r="F188" s="9"/>
      <c r="G188" s="11"/>
      <c r="H188" s="866"/>
      <c r="I188" s="867"/>
      <c r="J188" s="301">
        <f>(B188/J171)*J200</f>
        <v>0</v>
      </c>
      <c r="K188" s="302">
        <f>(B188/K171)*K200</f>
        <v>0</v>
      </c>
      <c r="L188" s="303">
        <f>(B188/L171)*L200</f>
        <v>0</v>
      </c>
      <c r="M188" s="32">
        <v>3.24</v>
      </c>
      <c r="N188" s="45">
        <f t="shared" si="12"/>
        <v>0</v>
      </c>
      <c r="O188" s="282"/>
      <c r="P188" s="2482"/>
      <c r="Q188" s="580"/>
      <c r="R188" s="548"/>
      <c r="S188" s="548"/>
      <c r="T188" s="548"/>
      <c r="U188" s="548"/>
      <c r="V188" s="548"/>
      <c r="W188" s="548"/>
      <c r="X188" s="548"/>
      <c r="Y188" s="548"/>
      <c r="Z188" s="548"/>
      <c r="AA188" s="548"/>
      <c r="AB188" s="548"/>
      <c r="AC188" s="581"/>
    </row>
    <row r="189" spans="1:29" s="752" customFormat="1" ht="15.75" x14ac:dyDescent="0.25">
      <c r="A189" s="2481"/>
      <c r="B189" s="586"/>
      <c r="C189" s="60"/>
      <c r="D189" s="726" t="s">
        <v>613</v>
      </c>
      <c r="E189" s="31"/>
      <c r="F189" s="309"/>
      <c r="G189" s="727"/>
      <c r="H189" s="727"/>
      <c r="I189" s="727"/>
      <c r="J189" s="301"/>
      <c r="K189" s="302"/>
      <c r="L189" s="303"/>
      <c r="M189" s="151"/>
      <c r="N189" s="45"/>
      <c r="O189" s="282"/>
      <c r="P189" s="2482"/>
      <c r="Q189" s="580"/>
      <c r="R189" s="548"/>
      <c r="S189" s="548"/>
      <c r="T189" s="548"/>
      <c r="U189" s="548"/>
      <c r="V189" s="548"/>
      <c r="W189" s="548"/>
      <c r="X189" s="548"/>
      <c r="Y189" s="548"/>
      <c r="Z189" s="548"/>
      <c r="AA189" s="548"/>
      <c r="AB189" s="548"/>
      <c r="AC189" s="581"/>
    </row>
    <row r="190" spans="1:29" s="752" customFormat="1" x14ac:dyDescent="0.25">
      <c r="A190" s="2481"/>
      <c r="B190" s="33">
        <f>IF(ISBLANK(G190),I190*H190,G190)</f>
        <v>0.9</v>
      </c>
      <c r="C190" s="61">
        <f t="shared" ref="C190" si="13">M190*B190</f>
        <v>2.9160000000000004</v>
      </c>
      <c r="D190" s="65"/>
      <c r="E190" s="65"/>
      <c r="F190" s="9" t="s">
        <v>612</v>
      </c>
      <c r="G190" s="10">
        <v>0.9</v>
      </c>
      <c r="H190" s="866"/>
      <c r="I190" s="867"/>
      <c r="J190" s="301">
        <f>(B190/J171)*J200</f>
        <v>0.27906976744186046</v>
      </c>
      <c r="K190" s="302">
        <f>(B190/K171)*K200</f>
        <v>0.9</v>
      </c>
      <c r="L190" s="303">
        <f>(B190/L171)*L200</f>
        <v>0.32727272727272727</v>
      </c>
      <c r="M190" s="32">
        <v>3.24</v>
      </c>
      <c r="N190" s="45">
        <f t="shared" ref="N190" si="14">M190*J190</f>
        <v>0.90418604651162793</v>
      </c>
      <c r="O190" s="282"/>
      <c r="P190" s="2482"/>
      <c r="Q190" s="580"/>
      <c r="R190" s="548"/>
      <c r="S190" s="548"/>
      <c r="T190" s="548"/>
      <c r="U190" s="548"/>
      <c r="V190" s="548"/>
      <c r="W190" s="548"/>
      <c r="X190" s="548"/>
      <c r="Y190" s="548"/>
      <c r="Z190" s="548"/>
      <c r="AA190" s="548"/>
      <c r="AB190" s="548"/>
      <c r="AC190" s="581"/>
    </row>
    <row r="191" spans="1:29" s="752" customFormat="1" x14ac:dyDescent="0.25">
      <c r="A191" s="2481"/>
      <c r="B191" s="33"/>
      <c r="C191" s="61"/>
      <c r="D191" s="65"/>
      <c r="E191" s="65"/>
      <c r="F191" s="9"/>
      <c r="G191" s="11"/>
      <c r="H191" s="866"/>
      <c r="I191" s="867"/>
      <c r="J191" s="301"/>
      <c r="K191" s="302"/>
      <c r="L191" s="303"/>
      <c r="M191" s="32"/>
      <c r="N191" s="45"/>
      <c r="O191" s="282"/>
      <c r="P191" s="2482"/>
      <c r="Q191" s="580"/>
      <c r="R191" s="548"/>
      <c r="S191" s="548"/>
      <c r="T191" s="548"/>
      <c r="U191" s="548"/>
      <c r="V191" s="548"/>
      <c r="W191" s="548"/>
      <c r="X191" s="548"/>
      <c r="Y191" s="548"/>
      <c r="Z191" s="548"/>
      <c r="AA191" s="548"/>
      <c r="AB191" s="548"/>
      <c r="AC191" s="581"/>
    </row>
    <row r="192" spans="1:29" s="752" customFormat="1" ht="15.75" thickBot="1" x14ac:dyDescent="0.3">
      <c r="A192" s="2481"/>
      <c r="B192" s="75"/>
      <c r="C192" s="76"/>
      <c r="D192" s="76"/>
      <c r="E192" s="857"/>
      <c r="F192" s="857"/>
      <c r="G192" s="857"/>
      <c r="H192" s="857"/>
      <c r="I192" s="857"/>
      <c r="J192" s="857"/>
      <c r="K192" s="76"/>
      <c r="L192" s="76"/>
      <c r="M192" s="76"/>
      <c r="N192" s="77"/>
      <c r="O192" s="282"/>
      <c r="P192" s="2482"/>
      <c r="Q192" s="580"/>
      <c r="R192" s="548"/>
      <c r="S192" s="548"/>
      <c r="T192" s="548"/>
      <c r="U192" s="548"/>
      <c r="V192" s="548"/>
      <c r="W192" s="548"/>
      <c r="X192" s="548"/>
      <c r="Y192" s="548"/>
      <c r="Z192" s="548"/>
      <c r="AA192" s="548"/>
      <c r="AB192" s="548"/>
      <c r="AC192" s="581"/>
    </row>
    <row r="193" spans="1:29" s="752" customFormat="1" ht="15.75" x14ac:dyDescent="0.25">
      <c r="A193" s="2481"/>
      <c r="B193" s="687">
        <f>SUM(B177:B192)</f>
        <v>3.2250000000000001</v>
      </c>
      <c r="C193" s="79">
        <f>SUM(C177:C192)</f>
        <v>10.449000000000002</v>
      </c>
      <c r="D193" s="73" t="s">
        <v>59</v>
      </c>
      <c r="E193" s="2499" t="s">
        <v>21</v>
      </c>
      <c r="F193" s="2499"/>
      <c r="G193" s="2499"/>
      <c r="H193" s="2499"/>
      <c r="I193" s="2499"/>
      <c r="J193" s="859">
        <f>SUM(J177:J192)</f>
        <v>1</v>
      </c>
      <c r="K193" s="805">
        <f>SUM(K177:K192)</f>
        <v>3.2250000000000001</v>
      </c>
      <c r="L193" s="805">
        <f>SUM(L177:L192)</f>
        <v>1.1727272727272728</v>
      </c>
      <c r="M193" s="35"/>
      <c r="N193" s="46"/>
      <c r="O193" s="282"/>
      <c r="P193" s="2482"/>
      <c r="Q193" s="580"/>
      <c r="R193" s="548"/>
      <c r="S193" s="548"/>
      <c r="T193" s="548"/>
      <c r="U193" s="548"/>
      <c r="V193" s="548"/>
      <c r="W193" s="548"/>
      <c r="X193" s="548"/>
      <c r="Y193" s="548"/>
      <c r="Z193" s="548"/>
      <c r="AA193" s="548"/>
      <c r="AB193" s="548"/>
      <c r="AC193" s="581"/>
    </row>
    <row r="194" spans="1:29" s="752" customFormat="1" ht="16.5" thickBot="1" x14ac:dyDescent="0.3">
      <c r="A194" s="2481"/>
      <c r="B194" s="546" t="str">
        <f>LEFT(ADDRESS(1,COLUMN(),4),LEN(ADDRESS(1,COLUMN(),4))-1)</f>
        <v>B</v>
      </c>
      <c r="C194" s="533" t="s">
        <v>486</v>
      </c>
      <c r="D194" s="534">
        <f>ROW()-1</f>
        <v>193</v>
      </c>
      <c r="E194" s="533" t="s">
        <v>484</v>
      </c>
      <c r="F194" s="34"/>
      <c r="G194" s="12"/>
      <c r="H194" s="12"/>
      <c r="I194" s="67" t="s">
        <v>580</v>
      </c>
      <c r="J194" s="39">
        <f>SUM(N177:N192)</f>
        <v>3.2400000000000007</v>
      </c>
      <c r="K194" s="39">
        <f>(J194/J193)*K193</f>
        <v>10.449000000000002</v>
      </c>
      <c r="L194" s="39">
        <f>(K194/K193)*L193</f>
        <v>3.7996363636363641</v>
      </c>
      <c r="M194" s="35"/>
      <c r="N194" s="572" t="str">
        <f>LEFT(ADDRESS(1,COLUMN(),4),LEN(ADDRESS(1,COLUMN(),4))-1)</f>
        <v>N</v>
      </c>
      <c r="O194" s="282"/>
      <c r="P194" s="2482"/>
      <c r="Q194" s="2390" t="s">
        <v>78</v>
      </c>
      <c r="R194" s="2391"/>
      <c r="S194" s="2391"/>
      <c r="T194" s="2391"/>
      <c r="U194" s="2391"/>
      <c r="V194" s="2391"/>
      <c r="W194" s="2391"/>
      <c r="X194" s="2391"/>
      <c r="Y194" s="2391"/>
      <c r="Z194" s="2391"/>
      <c r="AA194" s="2391"/>
      <c r="AB194" s="2391"/>
      <c r="AC194" s="2392"/>
    </row>
    <row r="195" spans="1:29" s="752" customFormat="1" ht="15.75" x14ac:dyDescent="0.25">
      <c r="A195" s="2481"/>
      <c r="B195" s="880" t="s">
        <v>56</v>
      </c>
      <c r="C195" s="878"/>
      <c r="D195" s="878"/>
      <c r="E195" s="878"/>
      <c r="F195" s="881"/>
      <c r="G195" s="881"/>
      <c r="H195" s="881"/>
      <c r="I195" s="881"/>
      <c r="J195" s="2410" t="s">
        <v>78</v>
      </c>
      <c r="K195" s="2411"/>
      <c r="L195" s="2411"/>
      <c r="M195" s="2411"/>
      <c r="N195" s="2412"/>
      <c r="O195" s="282"/>
      <c r="P195" s="2482"/>
      <c r="Q195" s="558"/>
      <c r="R195" s="753"/>
      <c r="S195" s="753"/>
      <c r="T195" s="753"/>
      <c r="U195" s="753"/>
      <c r="V195" s="753"/>
      <c r="W195" s="753"/>
      <c r="X195" s="753"/>
      <c r="Y195" s="753"/>
      <c r="Z195" s="753"/>
      <c r="AA195" s="753"/>
      <c r="AB195" s="753"/>
      <c r="AC195" s="722"/>
    </row>
    <row r="196" spans="1:29" s="752" customFormat="1" ht="15.75" x14ac:dyDescent="0.25">
      <c r="A196" s="2481"/>
      <c r="B196" s="36"/>
      <c r="C196" s="59"/>
      <c r="D196" s="59"/>
      <c r="E196" s="37"/>
      <c r="F196" s="37"/>
      <c r="G196" s="14"/>
      <c r="H196" s="14"/>
      <c r="I196" s="14"/>
      <c r="J196" s="879" t="s">
        <v>24</v>
      </c>
      <c r="K196" s="813" t="s">
        <v>25</v>
      </c>
      <c r="L196" s="806" t="s">
        <v>31</v>
      </c>
      <c r="M196" s="702"/>
      <c r="N196" s="553" t="s">
        <v>35</v>
      </c>
      <c r="O196" s="282"/>
      <c r="P196" s="2482"/>
      <c r="Q196" s="562" t="s">
        <v>24</v>
      </c>
      <c r="R196" s="2393" t="s">
        <v>47</v>
      </c>
      <c r="S196" s="2393"/>
      <c r="T196" s="2393"/>
      <c r="U196" s="2393"/>
      <c r="V196" s="90">
        <v>1</v>
      </c>
      <c r="W196" s="705" t="s">
        <v>501</v>
      </c>
      <c r="X196" s="705"/>
      <c r="Y196" s="705"/>
      <c r="Z196" s="705"/>
      <c r="AA196" s="547"/>
      <c r="AB196" s="547"/>
      <c r="AC196" s="555"/>
    </row>
    <row r="197" spans="1:29" s="752" customFormat="1" ht="18.75" customHeight="1" x14ac:dyDescent="0.25">
      <c r="A197" s="2481"/>
      <c r="B197" s="699"/>
      <c r="C197" s="108"/>
      <c r="D197" s="108"/>
      <c r="E197" s="108"/>
      <c r="F197" s="108"/>
      <c r="G197" s="108"/>
      <c r="H197" s="108"/>
      <c r="I197" s="108"/>
      <c r="J197" s="2227" t="s">
        <v>47</v>
      </c>
      <c r="K197" s="2228" t="s">
        <v>48</v>
      </c>
      <c r="L197" s="2229" t="s">
        <v>608</v>
      </c>
      <c r="M197" s="50" t="s">
        <v>69</v>
      </c>
      <c r="N197" s="51">
        <f>C193/L171</f>
        <v>0.18998181818181822</v>
      </c>
      <c r="O197" s="282"/>
      <c r="P197" s="2482"/>
      <c r="Q197" s="562"/>
      <c r="R197" s="573"/>
      <c r="S197" s="548"/>
      <c r="T197" s="548"/>
      <c r="U197" s="548"/>
      <c r="V197" s="548"/>
      <c r="W197" s="548"/>
      <c r="X197" s="548"/>
      <c r="Y197" s="548"/>
      <c r="Z197" s="548"/>
      <c r="AA197" s="575" t="s">
        <v>500</v>
      </c>
      <c r="AB197" s="723" t="s">
        <v>485</v>
      </c>
      <c r="AC197" s="555"/>
    </row>
    <row r="198" spans="1:29" s="752" customFormat="1" ht="15" customHeight="1" x14ac:dyDescent="0.25">
      <c r="A198" s="2481"/>
      <c r="B198" s="699" t="s">
        <v>57</v>
      </c>
      <c r="C198" s="108"/>
      <c r="D198" s="108"/>
      <c r="E198" s="108"/>
      <c r="F198" s="108"/>
      <c r="G198" s="108"/>
      <c r="H198" s="108"/>
      <c r="I198" s="108"/>
      <c r="J198" s="2227"/>
      <c r="K198" s="2228"/>
      <c r="L198" s="2229"/>
      <c r="M198" s="40" t="s">
        <v>62</v>
      </c>
      <c r="N198" s="38">
        <v>2.5</v>
      </c>
      <c r="O198" s="282"/>
      <c r="P198" s="2482"/>
      <c r="Q198" s="2394" t="s">
        <v>502</v>
      </c>
      <c r="R198" s="2395"/>
      <c r="S198" s="2395"/>
      <c r="T198" s="2395"/>
      <c r="U198" s="2395"/>
      <c r="V198" s="2395"/>
      <c r="W198" s="2395"/>
      <c r="X198" s="2395"/>
      <c r="Y198" s="2395"/>
      <c r="Z198" s="2395"/>
      <c r="AA198" s="2395"/>
      <c r="AB198" s="2395"/>
      <c r="AC198" s="2396"/>
    </row>
    <row r="199" spans="1:29" s="752" customFormat="1" ht="15" customHeight="1" x14ac:dyDescent="0.25">
      <c r="A199" s="2481"/>
      <c r="B199" s="698" t="s">
        <v>89</v>
      </c>
      <c r="C199" s="108"/>
      <c r="D199" s="108"/>
      <c r="E199" s="108"/>
      <c r="F199" s="108"/>
      <c r="G199" s="108"/>
      <c r="H199" s="108"/>
      <c r="I199" s="108"/>
      <c r="J199" s="2227"/>
      <c r="K199" s="2228"/>
      <c r="L199" s="2229"/>
      <c r="M199" s="702"/>
      <c r="N199" s="2230">
        <f>N197*N198</f>
        <v>0.47495454545454557</v>
      </c>
      <c r="O199" s="282"/>
      <c r="P199" s="2482"/>
      <c r="Q199" s="2394"/>
      <c r="R199" s="2395"/>
      <c r="S199" s="2395"/>
      <c r="T199" s="2395"/>
      <c r="U199" s="2395"/>
      <c r="V199" s="2395"/>
      <c r="W199" s="2395"/>
      <c r="X199" s="2395"/>
      <c r="Y199" s="2395"/>
      <c r="Z199" s="2395"/>
      <c r="AA199" s="2395"/>
      <c r="AB199" s="2395"/>
      <c r="AC199" s="2396"/>
    </row>
    <row r="200" spans="1:29" s="752" customFormat="1" ht="15" customHeight="1" x14ac:dyDescent="0.25">
      <c r="A200" s="2481"/>
      <c r="D200" s="106"/>
      <c r="E200" s="106"/>
      <c r="F200" s="106"/>
      <c r="G200" s="106"/>
      <c r="H200" s="106"/>
      <c r="I200" s="106"/>
      <c r="J200" s="2231">
        <v>1</v>
      </c>
      <c r="K200" s="2232">
        <v>1</v>
      </c>
      <c r="L200" s="2233">
        <v>20</v>
      </c>
      <c r="M200" s="702"/>
      <c r="N200" s="2230"/>
      <c r="O200" s="282"/>
      <c r="P200" s="2482"/>
      <c r="Q200" s="580"/>
      <c r="R200" s="548"/>
      <c r="S200" s="548"/>
      <c r="T200" s="548"/>
      <c r="U200" s="548"/>
      <c r="V200" s="548"/>
      <c r="W200" s="548"/>
      <c r="X200" s="548"/>
      <c r="Y200" s="548"/>
      <c r="Z200" s="548"/>
      <c r="AA200" s="548"/>
      <c r="AB200" s="548"/>
      <c r="AC200" s="581"/>
    </row>
    <row r="201" spans="1:29" s="752" customFormat="1" ht="15.75" customHeight="1" x14ac:dyDescent="0.25">
      <c r="A201" s="2481"/>
      <c r="B201" s="105" t="s">
        <v>86</v>
      </c>
      <c r="C201" s="109" t="s">
        <v>84</v>
      </c>
      <c r="D201" s="104"/>
      <c r="E201" s="104"/>
      <c r="F201" s="104"/>
      <c r="G201" s="104"/>
      <c r="H201" s="104"/>
      <c r="I201" s="104"/>
      <c r="J201" s="2231"/>
      <c r="K201" s="2232"/>
      <c r="L201" s="2233"/>
      <c r="M201" s="702"/>
      <c r="N201" s="52"/>
      <c r="O201" s="282"/>
      <c r="P201" s="2482"/>
      <c r="Q201" s="564" t="s">
        <v>25</v>
      </c>
      <c r="R201" s="2418" t="s">
        <v>48</v>
      </c>
      <c r="S201" s="2418"/>
      <c r="T201" s="2418"/>
      <c r="U201" s="2418"/>
      <c r="V201" s="91">
        <v>1</v>
      </c>
      <c r="W201" s="2419" t="s">
        <v>136</v>
      </c>
      <c r="X201" s="2419"/>
      <c r="Y201" s="2419"/>
      <c r="Z201" s="2419"/>
      <c r="AA201" s="547"/>
      <c r="AB201" s="547"/>
      <c r="AC201" s="555"/>
    </row>
    <row r="202" spans="1:29" s="752" customFormat="1" ht="15.75" customHeight="1" x14ac:dyDescent="0.25">
      <c r="A202" s="2481"/>
      <c r="B202" s="103" t="s">
        <v>87</v>
      </c>
      <c r="C202" s="109" t="s">
        <v>88</v>
      </c>
      <c r="D202" s="104"/>
      <c r="E202" s="104"/>
      <c r="F202" s="104"/>
      <c r="G202" s="104"/>
      <c r="H202" s="104"/>
      <c r="I202" s="104"/>
      <c r="J202" s="702"/>
      <c r="K202" s="702"/>
      <c r="L202" s="702"/>
      <c r="M202" s="702"/>
      <c r="N202" s="52"/>
      <c r="O202" s="282"/>
      <c r="P202" s="2482"/>
      <c r="Q202" s="563"/>
      <c r="R202" s="753"/>
      <c r="S202" s="753"/>
      <c r="T202" s="753"/>
      <c r="U202" s="753"/>
      <c r="V202" s="753"/>
      <c r="W202" s="2419"/>
      <c r="X202" s="2419"/>
      <c r="Y202" s="2419"/>
      <c r="Z202" s="2419"/>
      <c r="AA202" s="547"/>
      <c r="AB202" s="547"/>
      <c r="AC202" s="555"/>
    </row>
    <row r="203" spans="1:29" s="752" customFormat="1" ht="15.75" customHeight="1" thickBot="1" x14ac:dyDescent="0.3">
      <c r="A203" s="2481"/>
      <c r="B203" s="2407" t="s">
        <v>741</v>
      </c>
      <c r="C203" s="2408"/>
      <c r="D203" s="2408"/>
      <c r="E203" s="2408"/>
      <c r="F203" s="2408"/>
      <c r="G203" s="2408"/>
      <c r="H203" s="2408"/>
      <c r="I203" s="2408"/>
      <c r="J203" s="2408"/>
      <c r="K203" s="2408"/>
      <c r="L203" s="2408"/>
      <c r="M203" s="2408"/>
      <c r="N203" s="2409"/>
      <c r="O203" s="282"/>
      <c r="P203" s="2482"/>
      <c r="Q203" s="563"/>
      <c r="R203" s="753"/>
      <c r="S203" s="753"/>
      <c r="T203" s="753"/>
      <c r="U203" s="753"/>
      <c r="V203" s="753"/>
      <c r="W203" s="753"/>
      <c r="X203" s="753"/>
      <c r="Y203" s="753"/>
      <c r="Z203" s="753"/>
      <c r="AA203" s="547"/>
      <c r="AB203" s="547"/>
      <c r="AC203" s="555"/>
    </row>
    <row r="204" spans="1:29" s="752" customFormat="1" ht="15.75" customHeight="1" x14ac:dyDescent="0.25">
      <c r="A204" s="2481"/>
      <c r="B204" s="2431" t="s">
        <v>587</v>
      </c>
      <c r="C204" s="2432"/>
      <c r="D204" s="2432"/>
      <c r="E204" s="2432"/>
      <c r="F204" s="2432"/>
      <c r="G204" s="2432"/>
      <c r="H204" s="2432"/>
      <c r="I204" s="2432"/>
      <c r="J204" s="2432"/>
      <c r="K204" s="2432"/>
      <c r="L204" s="2432"/>
      <c r="M204" s="2432"/>
      <c r="N204" s="2433"/>
      <c r="O204" s="282"/>
      <c r="P204" s="2482"/>
      <c r="Q204" s="565" t="s">
        <v>31</v>
      </c>
      <c r="R204" s="2413" t="s">
        <v>608</v>
      </c>
      <c r="S204" s="2413"/>
      <c r="T204" s="2413"/>
      <c r="U204" s="2413"/>
      <c r="V204" s="804">
        <v>20</v>
      </c>
      <c r="W204" s="705" t="s">
        <v>429</v>
      </c>
      <c r="X204" s="705"/>
      <c r="Y204" s="705"/>
      <c r="Z204" s="705"/>
      <c r="AA204" s="547"/>
      <c r="AB204" s="547"/>
      <c r="AC204" s="555"/>
    </row>
    <row r="205" spans="1:29" s="752" customFormat="1" ht="15.75" customHeight="1" x14ac:dyDescent="0.25">
      <c r="A205" s="2481"/>
      <c r="B205" s="2221"/>
      <c r="C205" s="2222"/>
      <c r="D205" s="2222"/>
      <c r="E205" s="2222"/>
      <c r="F205" s="2222"/>
      <c r="G205" s="2222"/>
      <c r="H205" s="2222"/>
      <c r="I205" s="2222"/>
      <c r="J205" s="2222"/>
      <c r="K205" s="2222"/>
      <c r="L205" s="2222"/>
      <c r="M205" s="2222"/>
      <c r="N205" s="2223"/>
      <c r="O205" s="282"/>
      <c r="P205" s="2482"/>
      <c r="Q205" s="563"/>
      <c r="R205" s="753"/>
      <c r="S205" s="753"/>
      <c r="T205" s="753"/>
      <c r="U205" s="705"/>
      <c r="V205" s="753"/>
      <c r="W205" s="753"/>
      <c r="X205" s="753"/>
      <c r="Y205" s="753"/>
      <c r="Z205" s="753"/>
      <c r="AA205" s="547"/>
      <c r="AB205" s="547"/>
      <c r="AC205" s="555"/>
    </row>
    <row r="206" spans="1:29" s="752" customFormat="1" ht="15.75" customHeight="1" x14ac:dyDescent="0.25">
      <c r="A206" s="2481"/>
      <c r="B206" s="53" t="s">
        <v>19</v>
      </c>
      <c r="C206" s="25" t="s">
        <v>573</v>
      </c>
      <c r="D206" s="104"/>
      <c r="E206" s="104"/>
      <c r="F206" s="104"/>
      <c r="G206" s="104"/>
      <c r="H206" s="104"/>
      <c r="I206" s="104"/>
      <c r="J206" s="702"/>
      <c r="K206" s="702"/>
      <c r="L206" s="702"/>
      <c r="M206" s="702"/>
      <c r="N206" s="52"/>
      <c r="O206" s="282"/>
      <c r="P206" s="2482"/>
      <c r="Q206" s="566" t="s">
        <v>35</v>
      </c>
      <c r="R206" s="2414" t="s">
        <v>137</v>
      </c>
      <c r="S206" s="2414"/>
      <c r="T206" s="2414"/>
      <c r="U206" s="2414"/>
      <c r="V206" s="149">
        <v>2.5</v>
      </c>
      <c r="W206" s="705" t="s">
        <v>138</v>
      </c>
      <c r="X206" s="705"/>
      <c r="Y206" s="705"/>
      <c r="Z206" s="705"/>
      <c r="AA206" s="547"/>
      <c r="AB206" s="547"/>
      <c r="AC206" s="555"/>
    </row>
    <row r="207" spans="1:29" s="752" customFormat="1" ht="15.75" customHeight="1" x14ac:dyDescent="0.25">
      <c r="A207" s="2481"/>
      <c r="B207" s="817" t="s">
        <v>24</v>
      </c>
      <c r="C207" s="25" t="s">
        <v>589</v>
      </c>
      <c r="D207" s="104"/>
      <c r="E207" s="104"/>
      <c r="F207" s="104"/>
      <c r="G207" s="104"/>
      <c r="H207" s="104"/>
      <c r="I207" s="104"/>
      <c r="J207" s="702"/>
      <c r="K207" s="702"/>
      <c r="L207" s="702"/>
      <c r="M207" s="702"/>
      <c r="N207" s="52"/>
      <c r="O207" s="282"/>
      <c r="P207" s="2482"/>
      <c r="Q207" s="558"/>
      <c r="R207" s="753"/>
      <c r="S207" s="753"/>
      <c r="T207" s="753"/>
      <c r="U207" s="753"/>
      <c r="V207" s="753"/>
      <c r="W207" s="753"/>
      <c r="X207" s="753"/>
      <c r="Y207" s="753"/>
      <c r="Z207" s="753"/>
      <c r="AA207" s="753"/>
      <c r="AB207" s="753"/>
      <c r="AC207" s="722"/>
    </row>
    <row r="208" spans="1:29" s="752" customFormat="1" ht="15.75" customHeight="1" thickBot="1" x14ac:dyDescent="0.3">
      <c r="A208" s="2481"/>
      <c r="B208" s="817" t="s">
        <v>25</v>
      </c>
      <c r="C208" s="25" t="s">
        <v>590</v>
      </c>
      <c r="D208" s="104"/>
      <c r="E208" s="104"/>
      <c r="F208" s="104"/>
      <c r="G208" s="104"/>
      <c r="H208" s="104"/>
      <c r="I208" s="104"/>
      <c r="J208" s="702"/>
      <c r="K208" s="702"/>
      <c r="L208" s="702"/>
      <c r="M208" s="702"/>
      <c r="N208" s="52"/>
      <c r="O208" s="282"/>
      <c r="P208" s="2482"/>
      <c r="Q208" s="554"/>
      <c r="R208" s="547"/>
      <c r="S208" s="547"/>
      <c r="T208" s="547"/>
      <c r="U208" s="547"/>
      <c r="V208" s="547"/>
      <c r="W208" s="547"/>
      <c r="X208" s="547"/>
      <c r="Y208" s="547"/>
      <c r="Z208" s="547"/>
      <c r="AA208" s="547"/>
      <c r="AB208" s="547"/>
      <c r="AC208" s="555"/>
    </row>
    <row r="209" spans="1:29" s="752" customFormat="1" ht="15.75" customHeight="1" x14ac:dyDescent="0.25">
      <c r="A209" s="2481"/>
      <c r="B209" s="817" t="s">
        <v>31</v>
      </c>
      <c r="C209" s="25" t="s">
        <v>574</v>
      </c>
      <c r="D209" s="104"/>
      <c r="E209" s="104"/>
      <c r="F209" s="104"/>
      <c r="G209" s="104"/>
      <c r="H209" s="104"/>
      <c r="I209" s="104"/>
      <c r="J209" s="702"/>
      <c r="K209" s="702"/>
      <c r="L209" s="702"/>
      <c r="M209" s="702"/>
      <c r="N209" s="52"/>
      <c r="O209" s="282"/>
      <c r="P209" s="2482"/>
      <c r="Q209" s="2385" t="s">
        <v>139</v>
      </c>
      <c r="R209" s="2386"/>
      <c r="S209" s="2386"/>
      <c r="T209" s="2386"/>
      <c r="U209" s="2386"/>
      <c r="V209" s="2386"/>
      <c r="W209" s="2386"/>
      <c r="X209" s="2386"/>
      <c r="Y209" s="2386"/>
      <c r="Z209" s="2386"/>
      <c r="AA209" s="2386"/>
      <c r="AB209" s="2386"/>
      <c r="AC209" s="2387"/>
    </row>
    <row r="210" spans="1:29" s="752" customFormat="1" ht="15.75" customHeight="1" x14ac:dyDescent="0.25">
      <c r="A210" s="2481"/>
      <c r="B210" s="817" t="s">
        <v>35</v>
      </c>
      <c r="C210" s="25" t="s">
        <v>575</v>
      </c>
      <c r="D210" s="104"/>
      <c r="E210" s="104"/>
      <c r="F210" s="104"/>
      <c r="G210" s="104"/>
      <c r="H210" s="104"/>
      <c r="I210" s="104"/>
      <c r="J210" s="702"/>
      <c r="K210" s="702"/>
      <c r="L210" s="702"/>
      <c r="M210" s="702"/>
      <c r="N210" s="52"/>
      <c r="O210" s="282"/>
      <c r="P210" s="2482"/>
      <c r="Q210" s="558"/>
      <c r="R210" s="753"/>
      <c r="S210" s="2388" t="s">
        <v>149</v>
      </c>
      <c r="T210" s="2388"/>
      <c r="U210" s="2388"/>
      <c r="V210" s="2388"/>
      <c r="W210" s="2388"/>
      <c r="X210" s="2388"/>
      <c r="Y210" s="2388"/>
      <c r="Z210" s="2388"/>
      <c r="AA210" s="2388"/>
      <c r="AB210" s="547"/>
      <c r="AC210" s="555"/>
    </row>
    <row r="211" spans="1:29" s="752" customFormat="1" ht="15.75" customHeight="1" x14ac:dyDescent="0.25">
      <c r="A211" s="2481"/>
      <c r="B211" s="817" t="s">
        <v>40</v>
      </c>
      <c r="C211" s="25" t="s">
        <v>576</v>
      </c>
      <c r="D211" s="104"/>
      <c r="E211" s="104"/>
      <c r="F211" s="104"/>
      <c r="G211" s="104"/>
      <c r="H211" s="104"/>
      <c r="I211" s="104"/>
      <c r="J211" s="702"/>
      <c r="K211" s="702"/>
      <c r="L211" s="702"/>
      <c r="M211" s="702"/>
      <c r="N211" s="52"/>
      <c r="O211" s="282"/>
      <c r="P211" s="2482"/>
      <c r="Q211" s="558"/>
      <c r="R211" s="753"/>
      <c r="S211" s="8"/>
      <c r="T211" s="8" t="s">
        <v>140</v>
      </c>
      <c r="U211" s="8"/>
      <c r="V211" s="8"/>
      <c r="W211" s="792" t="s">
        <v>142</v>
      </c>
      <c r="X211" s="8"/>
      <c r="Y211" s="8" t="s">
        <v>143</v>
      </c>
      <c r="Z211" s="8"/>
      <c r="AA211" s="8"/>
      <c r="AB211" s="547"/>
      <c r="AC211" s="555"/>
    </row>
    <row r="212" spans="1:29" s="752" customFormat="1" ht="15.75" customHeight="1" x14ac:dyDescent="0.25">
      <c r="A212" s="2481"/>
      <c r="B212" s="817" t="s">
        <v>43</v>
      </c>
      <c r="C212" s="24" t="s">
        <v>588</v>
      </c>
      <c r="D212" s="104"/>
      <c r="E212" s="104"/>
      <c r="F212" s="104"/>
      <c r="G212" s="104"/>
      <c r="H212" s="104"/>
      <c r="I212" s="104"/>
      <c r="J212" s="702"/>
      <c r="K212" s="702"/>
      <c r="L212" s="702"/>
      <c r="M212" s="702"/>
      <c r="N212" s="52"/>
      <c r="O212" s="282"/>
      <c r="P212" s="2482"/>
      <c r="Q212" s="558"/>
      <c r="R212" s="753"/>
      <c r="S212" s="8"/>
      <c r="T212" s="8" t="s">
        <v>141</v>
      </c>
      <c r="U212" s="8"/>
      <c r="V212" s="8"/>
      <c r="W212" s="792" t="s">
        <v>145</v>
      </c>
      <c r="X212" s="8"/>
      <c r="Y212" s="8" t="s">
        <v>144</v>
      </c>
      <c r="Z212" s="8"/>
      <c r="AA212" s="8"/>
      <c r="AB212" s="547"/>
      <c r="AC212" s="555"/>
    </row>
    <row r="213" spans="1:29" s="752" customFormat="1" ht="15.75" customHeight="1" x14ac:dyDescent="0.25">
      <c r="A213" s="2481"/>
      <c r="B213" s="817" t="s">
        <v>45</v>
      </c>
      <c r="C213" s="25" t="s">
        <v>577</v>
      </c>
      <c r="D213" s="104"/>
      <c r="E213" s="104"/>
      <c r="F213" s="104"/>
      <c r="G213" s="104"/>
      <c r="H213" s="104"/>
      <c r="I213" s="104"/>
      <c r="J213" s="702"/>
      <c r="K213" s="702"/>
      <c r="L213" s="702"/>
      <c r="M213" s="702"/>
      <c r="N213" s="52"/>
      <c r="O213" s="282"/>
      <c r="P213" s="2482"/>
      <c r="Q213" s="558"/>
      <c r="R213" s="753"/>
      <c r="S213" s="2388" t="s">
        <v>146</v>
      </c>
      <c r="T213" s="2388"/>
      <c r="U213" s="2388"/>
      <c r="V213" s="2388"/>
      <c r="W213" s="2388"/>
      <c r="X213" s="2388"/>
      <c r="Y213" s="2388"/>
      <c r="Z213" s="2388"/>
      <c r="AA213" s="2388"/>
      <c r="AB213" s="547"/>
      <c r="AC213" s="555"/>
    </row>
    <row r="214" spans="1:29" s="752" customFormat="1" ht="15.75" customHeight="1" x14ac:dyDescent="0.25">
      <c r="A214" s="2481"/>
      <c r="B214" s="817" t="s">
        <v>159</v>
      </c>
      <c r="C214" s="25" t="s">
        <v>603</v>
      </c>
      <c r="D214" s="104"/>
      <c r="E214" s="104"/>
      <c r="F214" s="104"/>
      <c r="G214" s="104"/>
      <c r="H214" s="104"/>
      <c r="I214" s="104"/>
      <c r="J214" s="702"/>
      <c r="K214" s="702"/>
      <c r="L214" s="702"/>
      <c r="M214" s="702"/>
      <c r="N214" s="52"/>
      <c r="O214" s="282"/>
      <c r="P214" s="2482"/>
      <c r="Q214" s="558"/>
      <c r="R214" s="753"/>
      <c r="S214" s="791"/>
      <c r="T214" s="791"/>
      <c r="U214" s="791"/>
      <c r="V214" s="791"/>
      <c r="W214" s="791"/>
      <c r="X214" s="791"/>
      <c r="Y214" s="791"/>
      <c r="Z214" s="791"/>
      <c r="AA214" s="791"/>
      <c r="AB214" s="547"/>
      <c r="AC214" s="555"/>
    </row>
    <row r="215" spans="1:29" s="752" customFormat="1" ht="15.75" customHeight="1" thickBot="1" x14ac:dyDescent="0.3">
      <c r="A215" s="2481"/>
      <c r="B215" s="839"/>
      <c r="C215" s="25"/>
      <c r="D215" s="104"/>
      <c r="E215" s="104"/>
      <c r="F215" s="104"/>
      <c r="G215" s="104"/>
      <c r="H215" s="104"/>
      <c r="I215" s="104"/>
      <c r="J215" s="702"/>
      <c r="K215" s="702"/>
      <c r="L215" s="702"/>
      <c r="M215" s="702"/>
      <c r="N215" s="52"/>
      <c r="O215" s="282"/>
      <c r="P215" s="2482"/>
      <c r="Q215" s="558"/>
      <c r="R215" s="753"/>
      <c r="S215" s="2389" t="s">
        <v>147</v>
      </c>
      <c r="T215" s="2389"/>
      <c r="U215" s="2389"/>
      <c r="V215" s="2389"/>
      <c r="W215" s="2389"/>
      <c r="X215" s="2389"/>
      <c r="Y215" s="2389"/>
      <c r="Z215" s="2389"/>
      <c r="AA215" s="2389"/>
      <c r="AB215" s="547"/>
      <c r="AC215" s="555"/>
    </row>
    <row r="216" spans="1:29" s="752" customFormat="1" ht="15.75" customHeight="1" x14ac:dyDescent="0.25">
      <c r="A216" s="2481"/>
      <c r="B216" s="732"/>
      <c r="C216" s="636"/>
      <c r="D216" s="733"/>
      <c r="E216" s="733"/>
      <c r="F216" s="733"/>
      <c r="G216" s="733"/>
      <c r="H216" s="733"/>
      <c r="I216" s="733"/>
      <c r="J216" s="734"/>
      <c r="K216" s="734"/>
      <c r="L216" s="734"/>
      <c r="M216" s="734"/>
      <c r="N216" s="735"/>
      <c r="O216" s="282"/>
      <c r="P216" s="2482"/>
      <c r="Q216" s="558"/>
      <c r="R216" s="753"/>
      <c r="S216" s="2388" t="s">
        <v>148</v>
      </c>
      <c r="T216" s="2388"/>
      <c r="U216" s="2388"/>
      <c r="V216" s="2388"/>
      <c r="W216" s="2388"/>
      <c r="X216" s="2388"/>
      <c r="Y216" s="2388"/>
      <c r="Z216" s="2388"/>
      <c r="AA216" s="2388"/>
      <c r="AB216" s="547"/>
      <c r="AC216" s="555"/>
    </row>
    <row r="217" spans="1:29" s="752" customFormat="1" ht="15.75" customHeight="1" thickBot="1" x14ac:dyDescent="0.3">
      <c r="A217" s="2481"/>
      <c r="B217" s="839"/>
      <c r="C217" s="736" t="s">
        <v>596</v>
      </c>
      <c r="D217" s="104"/>
      <c r="E217" s="104"/>
      <c r="F217" s="104"/>
      <c r="G217" s="104"/>
      <c r="H217" s="104"/>
      <c r="I217" s="104"/>
      <c r="J217" s="702"/>
      <c r="K217" s="702"/>
      <c r="L217" s="702"/>
      <c r="M217" s="702"/>
      <c r="N217" s="52"/>
      <c r="O217" s="282"/>
      <c r="P217" s="2482"/>
      <c r="Q217" s="2407" t="s">
        <v>741</v>
      </c>
      <c r="R217" s="2408"/>
      <c r="S217" s="2408"/>
      <c r="T217" s="2408"/>
      <c r="U217" s="2408"/>
      <c r="V217" s="2408"/>
      <c r="W217" s="2408"/>
      <c r="X217" s="2408"/>
      <c r="Y217" s="2408"/>
      <c r="Z217" s="2408"/>
      <c r="AA217" s="2408"/>
      <c r="AB217" s="2408"/>
      <c r="AC217" s="2409"/>
    </row>
    <row r="218" spans="1:29" s="752" customFormat="1" ht="15.75" customHeight="1" x14ac:dyDescent="0.25">
      <c r="A218" s="2481"/>
      <c r="B218" s="839"/>
      <c r="C218" s="736" t="s">
        <v>597</v>
      </c>
      <c r="D218" s="104"/>
      <c r="E218" s="104"/>
      <c r="F218" s="104"/>
      <c r="G218" s="104"/>
      <c r="H218" s="104"/>
      <c r="I218" s="104"/>
      <c r="J218" s="702"/>
      <c r="K218" s="702"/>
      <c r="L218" s="702"/>
      <c r="M218" s="702"/>
      <c r="N218" s="52"/>
      <c r="O218" s="282"/>
      <c r="P218" s="2482"/>
      <c r="Q218" s="558"/>
      <c r="R218" s="753"/>
      <c r="S218" s="8"/>
      <c r="T218" s="8"/>
      <c r="U218" s="8"/>
      <c r="V218" s="8"/>
      <c r="W218" s="792"/>
      <c r="X218" s="8"/>
      <c r="Y218" s="8"/>
      <c r="Z218" s="8"/>
      <c r="AA218" s="8"/>
      <c r="AB218" s="547"/>
      <c r="AC218" s="555"/>
    </row>
    <row r="219" spans="1:29" s="752" customFormat="1" ht="15.75" customHeight="1" x14ac:dyDescent="0.25">
      <c r="A219" s="2481"/>
      <c r="B219" s="839"/>
      <c r="C219" s="737" t="s">
        <v>609</v>
      </c>
      <c r="D219" s="104"/>
      <c r="E219" s="104"/>
      <c r="F219" s="104"/>
      <c r="G219" s="104"/>
      <c r="H219" s="104"/>
      <c r="I219" s="104"/>
      <c r="J219" s="702"/>
      <c r="K219" s="702"/>
      <c r="L219" s="702"/>
      <c r="M219" s="702"/>
      <c r="N219" s="52"/>
      <c r="O219" s="282"/>
      <c r="P219" s="2482"/>
      <c r="Q219" s="558"/>
      <c r="R219" s="753"/>
      <c r="S219" s="8"/>
      <c r="T219" s="8"/>
      <c r="U219" s="8"/>
      <c r="V219" s="8"/>
      <c r="W219" s="792"/>
      <c r="X219" s="8"/>
      <c r="Y219" s="8"/>
      <c r="Z219" s="8"/>
      <c r="AA219" s="8"/>
      <c r="AB219" s="547"/>
      <c r="AC219" s="555"/>
    </row>
    <row r="220" spans="1:29" s="752" customFormat="1" ht="15.75" customHeight="1" x14ac:dyDescent="0.25">
      <c r="A220" s="2481"/>
      <c r="B220" s="839"/>
      <c r="C220" s="736" t="s">
        <v>598</v>
      </c>
      <c r="D220" s="104"/>
      <c r="E220" s="104"/>
      <c r="F220" s="104"/>
      <c r="G220" s="104"/>
      <c r="H220" s="104"/>
      <c r="I220" s="104"/>
      <c r="J220" s="702"/>
      <c r="K220" s="702"/>
      <c r="L220" s="702"/>
      <c r="M220" s="702"/>
      <c r="N220" s="52"/>
      <c r="O220" s="282"/>
      <c r="P220" s="2482"/>
      <c r="Q220" s="558"/>
      <c r="R220" s="753"/>
      <c r="S220" s="8"/>
      <c r="T220" s="8"/>
      <c r="U220" s="8"/>
      <c r="V220" s="8"/>
      <c r="W220" s="792"/>
      <c r="X220" s="8"/>
      <c r="Y220" s="8"/>
      <c r="Z220" s="8"/>
      <c r="AA220" s="8"/>
      <c r="AB220" s="547"/>
      <c r="AC220" s="555"/>
    </row>
    <row r="221" spans="1:29" s="752" customFormat="1" ht="15.75" customHeight="1" x14ac:dyDescent="0.25">
      <c r="A221" s="2481"/>
      <c r="B221" s="839"/>
      <c r="C221" s="736" t="s">
        <v>599</v>
      </c>
      <c r="D221" s="104"/>
      <c r="E221" s="104"/>
      <c r="F221" s="104"/>
      <c r="G221" s="104"/>
      <c r="H221" s="104"/>
      <c r="I221" s="104"/>
      <c r="J221" s="702"/>
      <c r="K221" s="702"/>
      <c r="L221" s="702"/>
      <c r="M221" s="702"/>
      <c r="N221" s="52"/>
      <c r="O221" s="282"/>
      <c r="P221" s="2482"/>
      <c r="Q221" s="558"/>
      <c r="R221" s="753"/>
      <c r="S221" s="8"/>
      <c r="T221" s="8"/>
      <c r="U221" s="8"/>
      <c r="V221" s="8"/>
      <c r="W221" s="792"/>
      <c r="X221" s="8"/>
      <c r="Y221" s="8"/>
      <c r="Z221" s="8"/>
      <c r="AA221" s="8"/>
      <c r="AB221" s="547"/>
      <c r="AC221" s="555"/>
    </row>
    <row r="222" spans="1:29" s="752" customFormat="1" ht="15.75" customHeight="1" x14ac:dyDescent="0.25">
      <c r="A222" s="2481"/>
      <c r="B222" s="839"/>
      <c r="C222" s="738" t="s">
        <v>600</v>
      </c>
      <c r="D222" s="104"/>
      <c r="E222" s="104"/>
      <c r="F222" s="104"/>
      <c r="G222" s="104"/>
      <c r="H222" s="104"/>
      <c r="I222" s="104"/>
      <c r="J222" s="702"/>
      <c r="K222" s="702"/>
      <c r="L222" s="702"/>
      <c r="M222" s="702"/>
      <c r="N222" s="52"/>
      <c r="O222" s="282"/>
      <c r="P222" s="2482"/>
      <c r="Q222" s="558"/>
      <c r="R222" s="753"/>
      <c r="S222" s="8"/>
      <c r="T222" s="8"/>
      <c r="U222" s="8"/>
      <c r="V222" s="8"/>
      <c r="W222" s="792"/>
      <c r="X222" s="8"/>
      <c r="Y222" s="8"/>
      <c r="Z222" s="8"/>
      <c r="AA222" s="8"/>
      <c r="AB222" s="547"/>
      <c r="AC222" s="555"/>
    </row>
    <row r="223" spans="1:29" s="752" customFormat="1" ht="15.75" customHeight="1" x14ac:dyDescent="0.25">
      <c r="A223" s="2481"/>
      <c r="B223" s="839"/>
      <c r="C223" s="739" t="s">
        <v>610</v>
      </c>
      <c r="D223" s="104"/>
      <c r="E223" s="104"/>
      <c r="F223" s="104"/>
      <c r="G223" s="104"/>
      <c r="H223" s="104"/>
      <c r="I223" s="104"/>
      <c r="J223" s="702"/>
      <c r="K223" s="702"/>
      <c r="L223" s="702"/>
      <c r="M223" s="702"/>
      <c r="N223" s="52"/>
      <c r="O223" s="282"/>
      <c r="P223" s="2482"/>
      <c r="Q223" s="558"/>
      <c r="R223" s="753"/>
      <c r="S223" s="8"/>
      <c r="T223" s="8"/>
      <c r="U223" s="8"/>
      <c r="V223" s="8"/>
      <c r="W223" s="792"/>
      <c r="X223" s="8"/>
      <c r="Y223" s="8"/>
      <c r="Z223" s="8"/>
      <c r="AA223" s="8"/>
      <c r="AB223" s="547"/>
      <c r="AC223" s="555"/>
    </row>
    <row r="224" spans="1:29" s="752" customFormat="1" ht="15.75" customHeight="1" x14ac:dyDescent="0.25">
      <c r="A224" s="2481"/>
      <c r="B224" s="839"/>
      <c r="C224" s="739" t="s">
        <v>611</v>
      </c>
      <c r="D224" s="104"/>
      <c r="E224" s="104"/>
      <c r="F224" s="104"/>
      <c r="G224" s="104"/>
      <c r="H224" s="104"/>
      <c r="I224" s="104"/>
      <c r="J224" s="702"/>
      <c r="K224" s="702"/>
      <c r="L224" s="702"/>
      <c r="M224" s="702"/>
      <c r="N224" s="52"/>
      <c r="O224" s="282"/>
      <c r="P224" s="2482"/>
      <c r="Q224" s="558"/>
      <c r="R224" s="753"/>
      <c r="S224" s="8"/>
      <c r="T224" s="8"/>
      <c r="U224" s="8"/>
      <c r="V224" s="8"/>
      <c r="W224" s="792"/>
      <c r="X224" s="8"/>
      <c r="Y224" s="8"/>
      <c r="Z224" s="8"/>
      <c r="AA224" s="8"/>
      <c r="AB224" s="547"/>
      <c r="AC224" s="555"/>
    </row>
    <row r="225" spans="1:29" s="752" customFormat="1" ht="15.75" customHeight="1" x14ac:dyDescent="0.25">
      <c r="A225" s="2481"/>
      <c r="B225" s="839"/>
      <c r="C225" s="736" t="s">
        <v>601</v>
      </c>
      <c r="D225" s="104"/>
      <c r="E225" s="104"/>
      <c r="F225" s="104"/>
      <c r="G225" s="104"/>
      <c r="H225" s="104"/>
      <c r="I225" s="104"/>
      <c r="J225" s="702"/>
      <c r="K225" s="702"/>
      <c r="L225" s="702"/>
      <c r="M225" s="702"/>
      <c r="N225" s="52"/>
      <c r="O225" s="282"/>
      <c r="P225" s="2482"/>
      <c r="Q225" s="558"/>
      <c r="R225" s="753"/>
      <c r="S225" s="8"/>
      <c r="T225" s="8"/>
      <c r="U225" s="8"/>
      <c r="V225" s="8"/>
      <c r="W225" s="792"/>
      <c r="X225" s="8"/>
      <c r="Y225" s="8"/>
      <c r="Z225" s="8"/>
      <c r="AA225" s="8"/>
      <c r="AB225" s="547"/>
      <c r="AC225" s="555"/>
    </row>
    <row r="226" spans="1:29" s="752" customFormat="1" ht="15.75" customHeight="1" x14ac:dyDescent="0.25">
      <c r="A226" s="2481"/>
      <c r="B226" s="839"/>
      <c r="C226" s="736" t="s">
        <v>602</v>
      </c>
      <c r="D226" s="104"/>
      <c r="E226" s="104"/>
      <c r="F226" s="104"/>
      <c r="G226" s="104"/>
      <c r="H226" s="104"/>
      <c r="I226" s="104"/>
      <c r="J226" s="702"/>
      <c r="K226" s="702"/>
      <c r="L226" s="702"/>
      <c r="M226" s="702"/>
      <c r="N226" s="52"/>
      <c r="O226" s="282"/>
      <c r="P226" s="2482"/>
      <c r="Q226" s="558"/>
      <c r="R226" s="753"/>
      <c r="S226" s="8"/>
      <c r="T226" s="8"/>
      <c r="U226" s="8"/>
      <c r="V226" s="8"/>
      <c r="W226" s="792"/>
      <c r="X226" s="8"/>
      <c r="Y226" s="8"/>
      <c r="Z226" s="8"/>
      <c r="AA226" s="8"/>
      <c r="AB226" s="547"/>
      <c r="AC226" s="555"/>
    </row>
    <row r="227" spans="1:29" s="752" customFormat="1" ht="15.75" customHeight="1" thickBot="1" x14ac:dyDescent="0.3">
      <c r="A227" s="2481"/>
      <c r="B227" s="472"/>
      <c r="C227" s="109"/>
      <c r="D227" s="104"/>
      <c r="E227" s="104"/>
      <c r="F227" s="104"/>
      <c r="G227" s="104"/>
      <c r="H227" s="104"/>
      <c r="I227" s="104"/>
      <c r="J227" s="702"/>
      <c r="K227" s="702"/>
      <c r="L227" s="702"/>
      <c r="M227" s="702"/>
      <c r="N227" s="52"/>
      <c r="O227" s="282"/>
      <c r="P227" s="2482"/>
      <c r="Q227" s="558"/>
      <c r="R227" s="753"/>
      <c r="S227" s="8"/>
      <c r="T227" s="8"/>
      <c r="U227" s="8"/>
      <c r="V227" s="8"/>
      <c r="W227" s="792"/>
      <c r="X227" s="8"/>
      <c r="Y227" s="8"/>
      <c r="Z227" s="8"/>
      <c r="AA227" s="8"/>
      <c r="AB227" s="547"/>
      <c r="AC227" s="555"/>
    </row>
    <row r="228" spans="1:29" s="752" customFormat="1" ht="15.75" thickBot="1" x14ac:dyDescent="0.3">
      <c r="A228" s="2481"/>
      <c r="B228" s="740"/>
      <c r="C228" s="730"/>
      <c r="D228" s="730"/>
      <c r="E228" s="730"/>
      <c r="F228" s="730"/>
      <c r="G228" s="730"/>
      <c r="H228" s="730"/>
      <c r="I228" s="730"/>
      <c r="J228" s="730"/>
      <c r="K228" s="730"/>
      <c r="L228" s="730"/>
      <c r="M228" s="730"/>
      <c r="N228" s="741"/>
      <c r="P228" s="2482"/>
      <c r="Q228" s="558"/>
      <c r="R228" s="753"/>
      <c r="S228" s="8"/>
      <c r="T228" s="8"/>
      <c r="U228" s="8"/>
      <c r="V228" s="8"/>
      <c r="W228" s="792"/>
      <c r="X228" s="8"/>
      <c r="Y228" s="8"/>
      <c r="Z228" s="8"/>
      <c r="AA228" s="8"/>
      <c r="AB228" s="547"/>
      <c r="AC228" s="555"/>
    </row>
    <row r="229" spans="1:29" s="752" customFormat="1" x14ac:dyDescent="0.25">
      <c r="A229" s="2481"/>
      <c r="B229" s="742"/>
      <c r="C229" s="548"/>
      <c r="D229" s="2268" t="s">
        <v>124</v>
      </c>
      <c r="E229" s="2269"/>
      <c r="F229" s="2269"/>
      <c r="G229" s="2269"/>
      <c r="H229" s="2269"/>
      <c r="I229" s="2269"/>
      <c r="J229" s="2269"/>
      <c r="K229" s="2269"/>
      <c r="L229" s="2270"/>
      <c r="M229" s="548"/>
      <c r="N229" s="743"/>
      <c r="P229" s="2482"/>
      <c r="Q229" s="558"/>
      <c r="R229" s="753"/>
      <c r="S229" s="8"/>
      <c r="T229" s="8"/>
      <c r="U229" s="8"/>
      <c r="V229" s="8"/>
      <c r="W229" s="792"/>
      <c r="X229" s="8"/>
      <c r="Y229" s="8"/>
      <c r="Z229" s="8"/>
      <c r="AA229" s="8"/>
      <c r="AB229" s="547"/>
      <c r="AC229" s="555"/>
    </row>
    <row r="230" spans="1:29" s="752" customFormat="1" x14ac:dyDescent="0.25">
      <c r="A230" s="2481"/>
      <c r="B230" s="742"/>
      <c r="C230" s="548"/>
      <c r="D230" s="708" t="s">
        <v>116</v>
      </c>
      <c r="E230" s="2242" t="s">
        <v>113</v>
      </c>
      <c r="F230" s="2242" t="s">
        <v>115</v>
      </c>
      <c r="G230" s="2242" t="s">
        <v>114</v>
      </c>
      <c r="H230" s="753"/>
      <c r="I230" s="753"/>
      <c r="J230" s="719" t="s">
        <v>123</v>
      </c>
      <c r="K230" s="715" t="s">
        <v>63</v>
      </c>
      <c r="L230" s="716">
        <v>12</v>
      </c>
      <c r="M230" s="548"/>
      <c r="N230" s="743"/>
      <c r="P230" s="2482"/>
      <c r="Q230" s="558"/>
      <c r="R230" s="753"/>
      <c r="S230" s="8"/>
      <c r="T230" s="8"/>
      <c r="U230" s="8"/>
      <c r="V230" s="8"/>
      <c r="W230" s="792"/>
      <c r="X230" s="8"/>
      <c r="Y230" s="8"/>
      <c r="Z230" s="8"/>
      <c r="AA230" s="8"/>
      <c r="AB230" s="547"/>
      <c r="AC230" s="722"/>
    </row>
    <row r="231" spans="1:29" s="752" customFormat="1" x14ac:dyDescent="0.25">
      <c r="A231" s="2481"/>
      <c r="B231" s="742"/>
      <c r="C231" s="548"/>
      <c r="D231" s="709" t="s">
        <v>76</v>
      </c>
      <c r="E231" s="2242"/>
      <c r="F231" s="2242"/>
      <c r="G231" s="2242"/>
      <c r="H231" s="753"/>
      <c r="I231" s="753"/>
      <c r="J231" s="710" t="s">
        <v>109</v>
      </c>
      <c r="K231" s="810">
        <f>SUM(K233:K235)</f>
        <v>5.7000000000000002E-2</v>
      </c>
      <c r="L231" s="717">
        <f>K231*L230</f>
        <v>0.68400000000000005</v>
      </c>
      <c r="M231" s="548"/>
      <c r="N231" s="743"/>
      <c r="P231" s="2482"/>
      <c r="Q231" s="558"/>
      <c r="R231" s="753"/>
      <c r="S231" s="753"/>
      <c r="T231" s="753"/>
      <c r="U231" s="753"/>
      <c r="V231" s="753"/>
      <c r="W231" s="753"/>
      <c r="X231" s="753"/>
      <c r="Y231" s="753"/>
      <c r="Z231" s="753"/>
      <c r="AA231" s="753"/>
      <c r="AB231" s="753"/>
      <c r="AC231" s="722"/>
    </row>
    <row r="232" spans="1:29" s="752" customFormat="1" x14ac:dyDescent="0.25">
      <c r="A232" s="2481"/>
      <c r="B232" s="742"/>
      <c r="C232" s="548"/>
      <c r="D232" s="2243">
        <v>2.5</v>
      </c>
      <c r="E232" s="711">
        <f>(E234/D234)*D232</f>
        <v>50</v>
      </c>
      <c r="F232" s="711">
        <f>(F234/D234)*D232</f>
        <v>80</v>
      </c>
      <c r="G232" s="711">
        <f>(G234/D234)*D232</f>
        <v>125</v>
      </c>
      <c r="H232" s="753"/>
      <c r="I232" s="753"/>
      <c r="J232" s="710" t="s">
        <v>108</v>
      </c>
      <c r="K232" s="810">
        <f>K231-K235</f>
        <v>0.05</v>
      </c>
      <c r="L232" s="717">
        <f>K232*L230</f>
        <v>0.60000000000000009</v>
      </c>
      <c r="M232" s="548"/>
      <c r="N232" s="743"/>
      <c r="P232" s="2482"/>
      <c r="Q232" s="558"/>
      <c r="R232" s="753"/>
      <c r="S232" s="753"/>
      <c r="T232" s="753"/>
      <c r="U232" s="753"/>
      <c r="V232" s="753"/>
      <c r="W232" s="753"/>
      <c r="X232" s="753"/>
      <c r="Y232" s="753"/>
      <c r="Z232" s="753"/>
      <c r="AA232" s="753"/>
      <c r="AB232" s="753"/>
      <c r="AC232" s="722"/>
    </row>
    <row r="233" spans="1:29" s="752" customFormat="1" x14ac:dyDescent="0.25">
      <c r="A233" s="2481"/>
      <c r="B233" s="742"/>
      <c r="C233" s="548"/>
      <c r="D233" s="2243"/>
      <c r="E233" s="712">
        <f>E235*E232</f>
        <v>2.5</v>
      </c>
      <c r="F233" s="712">
        <f>F235*F232</f>
        <v>2.4</v>
      </c>
      <c r="G233" s="712">
        <f>G235*G232</f>
        <v>2.5</v>
      </c>
      <c r="H233" s="753"/>
      <c r="I233" s="753"/>
      <c r="J233" s="710" t="s">
        <v>110</v>
      </c>
      <c r="K233" s="757">
        <v>0.03</v>
      </c>
      <c r="L233" s="718">
        <f>K233*L230</f>
        <v>0.36</v>
      </c>
      <c r="M233" s="548"/>
      <c r="N233" s="743"/>
      <c r="P233" s="2482"/>
      <c r="Q233" s="558"/>
      <c r="R233" s="753"/>
      <c r="S233" s="753"/>
      <c r="T233" s="753"/>
      <c r="U233" s="753"/>
      <c r="V233" s="753"/>
      <c r="W233" s="753"/>
      <c r="X233" s="753"/>
      <c r="Y233" s="753"/>
      <c r="Z233" s="753"/>
      <c r="AA233" s="753"/>
      <c r="AB233" s="753"/>
      <c r="AC233" s="722"/>
    </row>
    <row r="234" spans="1:29" s="752" customFormat="1" x14ac:dyDescent="0.25">
      <c r="A234" s="2481"/>
      <c r="B234" s="742"/>
      <c r="C234" s="548"/>
      <c r="D234" s="713">
        <v>1</v>
      </c>
      <c r="E234" s="714">
        <v>20</v>
      </c>
      <c r="F234" s="714">
        <v>32</v>
      </c>
      <c r="G234" s="714">
        <v>50</v>
      </c>
      <c r="H234" s="753"/>
      <c r="I234" s="753"/>
      <c r="J234" s="710" t="s">
        <v>111</v>
      </c>
      <c r="K234" s="757">
        <v>0.02</v>
      </c>
      <c r="L234" s="718">
        <f>K234*L230</f>
        <v>0.24</v>
      </c>
      <c r="M234" s="548"/>
      <c r="N234" s="743"/>
      <c r="P234" s="2482"/>
      <c r="Q234" s="558"/>
      <c r="R234" s="548" t="s">
        <v>489</v>
      </c>
      <c r="S234" s="753"/>
      <c r="T234" s="753"/>
      <c r="U234" s="753"/>
      <c r="V234" s="753"/>
      <c r="W234" s="753"/>
      <c r="X234" s="753"/>
      <c r="Y234" s="753"/>
      <c r="Z234" s="753"/>
      <c r="AA234" s="753"/>
      <c r="AB234" s="753"/>
      <c r="AC234" s="722"/>
    </row>
    <row r="235" spans="1:29" s="752" customFormat="1" ht="15.75" thickBot="1" x14ac:dyDescent="0.3">
      <c r="A235" s="2481"/>
      <c r="B235" s="742"/>
      <c r="C235" s="548"/>
      <c r="D235" s="706"/>
      <c r="E235" s="720">
        <f>K232</f>
        <v>0.05</v>
      </c>
      <c r="F235" s="720">
        <f>K233</f>
        <v>0.03</v>
      </c>
      <c r="G235" s="720">
        <f>K234</f>
        <v>0.02</v>
      </c>
      <c r="H235" s="753"/>
      <c r="I235" s="753"/>
      <c r="J235" s="710" t="s">
        <v>112</v>
      </c>
      <c r="K235" s="757">
        <v>7.0000000000000001E-3</v>
      </c>
      <c r="L235" s="718">
        <f>K235*L230</f>
        <v>8.4000000000000005E-2</v>
      </c>
      <c r="M235" s="548"/>
      <c r="N235" s="743"/>
      <c r="P235" s="2482"/>
      <c r="Q235" s="558"/>
      <c r="R235" s="548" t="s">
        <v>490</v>
      </c>
      <c r="S235" s="753"/>
      <c r="T235" s="753"/>
      <c r="U235" s="753"/>
      <c r="V235" s="753"/>
      <c r="W235" s="753"/>
      <c r="X235" s="753"/>
      <c r="Y235" s="753"/>
      <c r="Z235" s="753"/>
      <c r="AA235" s="753"/>
      <c r="AB235" s="753"/>
      <c r="AC235" s="722"/>
    </row>
    <row r="236" spans="1:29" s="752" customFormat="1" x14ac:dyDescent="0.25">
      <c r="A236" s="2481"/>
      <c r="B236" s="742"/>
      <c r="C236" s="548"/>
      <c r="D236" s="2271" t="s">
        <v>173</v>
      </c>
      <c r="E236" s="2272"/>
      <c r="F236" s="2272"/>
      <c r="G236" s="2272"/>
      <c r="H236" s="2272"/>
      <c r="I236" s="2272"/>
      <c r="J236" s="2272"/>
      <c r="K236" s="2272"/>
      <c r="L236" s="2273"/>
      <c r="M236" s="548"/>
      <c r="N236" s="743"/>
      <c r="P236" s="2482"/>
      <c r="Q236" s="554"/>
      <c r="R236" s="548" t="s">
        <v>491</v>
      </c>
      <c r="S236" s="547"/>
      <c r="T236" s="547"/>
      <c r="U236" s="547"/>
      <c r="V236" s="547"/>
      <c r="W236" s="547"/>
      <c r="X236" s="547"/>
      <c r="Y236" s="547"/>
      <c r="Z236" s="547"/>
      <c r="AA236" s="547"/>
      <c r="AB236" s="548"/>
      <c r="AC236" s="555"/>
    </row>
    <row r="237" spans="1:29" s="752" customFormat="1" ht="15.75" thickBot="1" x14ac:dyDescent="0.3">
      <c r="A237" s="2481"/>
      <c r="B237" s="742"/>
      <c r="C237" s="548"/>
      <c r="D237" s="2274" t="s">
        <v>174</v>
      </c>
      <c r="E237" s="2275"/>
      <c r="F237" s="2275"/>
      <c r="G237" s="2275"/>
      <c r="H237" s="2275"/>
      <c r="I237" s="2275"/>
      <c r="J237" s="2275"/>
      <c r="K237" s="2275"/>
      <c r="L237" s="2276"/>
      <c r="M237" s="548"/>
      <c r="N237" s="743"/>
      <c r="P237" s="2482"/>
      <c r="Q237" s="554"/>
      <c r="R237" s="548" t="s">
        <v>492</v>
      </c>
      <c r="S237" s="547"/>
      <c r="T237" s="547"/>
      <c r="U237" s="547"/>
      <c r="V237" s="547"/>
      <c r="W237" s="547"/>
      <c r="X237" s="547"/>
      <c r="Y237" s="547"/>
      <c r="Z237" s="547"/>
      <c r="AA237" s="547"/>
      <c r="AB237" s="548"/>
      <c r="AC237" s="555"/>
    </row>
    <row r="238" spans="1:29" s="752" customFormat="1" ht="15" customHeight="1" x14ac:dyDescent="0.25">
      <c r="A238" s="2481"/>
      <c r="B238" s="2234" t="s">
        <v>50</v>
      </c>
      <c r="C238" s="2235"/>
      <c r="D238" s="2235"/>
      <c r="E238" s="2235"/>
      <c r="F238" s="2235"/>
      <c r="G238" s="2235"/>
      <c r="H238" s="2235"/>
      <c r="I238" s="2235"/>
      <c r="J238" s="2235"/>
      <c r="K238" s="2235"/>
      <c r="L238" s="2235"/>
      <c r="M238" s="2235"/>
      <c r="N238" s="2236"/>
      <c r="O238" s="282"/>
      <c r="P238" s="2482"/>
      <c r="Q238" s="567"/>
      <c r="R238" s="548"/>
      <c r="S238" s="703"/>
      <c r="T238" s="703"/>
      <c r="U238" s="703"/>
      <c r="V238" s="703"/>
      <c r="W238" s="703"/>
      <c r="X238" s="703"/>
      <c r="Y238" s="703"/>
      <c r="Z238" s="703"/>
      <c r="AA238" s="703"/>
      <c r="AB238" s="703"/>
      <c r="AC238" s="568"/>
    </row>
    <row r="239" spans="1:29" s="752" customFormat="1" ht="15.75" thickBot="1" x14ac:dyDescent="0.3">
      <c r="A239" s="2481"/>
      <c r="B239" s="2237"/>
      <c r="C239" s="2238"/>
      <c r="D239" s="2238"/>
      <c r="E239" s="2238"/>
      <c r="F239" s="2238"/>
      <c r="G239" s="2238"/>
      <c r="H239" s="2238"/>
      <c r="I239" s="2238"/>
      <c r="J239" s="2238"/>
      <c r="K239" s="2238"/>
      <c r="L239" s="2238"/>
      <c r="M239" s="2238"/>
      <c r="N239" s="2239"/>
      <c r="O239" s="282"/>
      <c r="P239" s="2482"/>
      <c r="Q239" s="569"/>
      <c r="R239" s="570"/>
      <c r="S239" s="570"/>
      <c r="T239" s="570"/>
      <c r="U239" s="570"/>
      <c r="V239" s="570"/>
      <c r="W239" s="570"/>
      <c r="X239" s="570"/>
      <c r="Y239" s="570"/>
      <c r="Z239" s="570"/>
      <c r="AA239" s="570"/>
      <c r="AB239" s="570"/>
      <c r="AC239" s="571"/>
    </row>
    <row r="241" spans="1:31" s="745" customFormat="1" x14ac:dyDescent="0.25">
      <c r="A241" s="538" t="s">
        <v>16</v>
      </c>
      <c r="B241" s="2220" t="s">
        <v>617</v>
      </c>
      <c r="C241" s="2220"/>
      <c r="D241" s="2220"/>
      <c r="E241" s="2220"/>
      <c r="F241" s="2220"/>
      <c r="G241" s="2220"/>
      <c r="H241" s="2220"/>
      <c r="I241" s="2220"/>
      <c r="J241" s="2220"/>
      <c r="K241" s="2220"/>
      <c r="L241" s="2220"/>
      <c r="M241" s="2220"/>
      <c r="N241" s="2220"/>
      <c r="O241" s="282"/>
      <c r="P241" s="752"/>
      <c r="Q241" s="752"/>
      <c r="R241" s="752"/>
      <c r="S241" s="752"/>
      <c r="T241" s="752"/>
      <c r="U241" s="752"/>
      <c r="V241" s="752"/>
      <c r="W241" s="752"/>
      <c r="X241" s="752"/>
      <c r="Y241" s="752"/>
      <c r="Z241" s="752"/>
      <c r="AA241" s="752"/>
      <c r="AB241" s="752"/>
      <c r="AC241" s="752"/>
      <c r="AD241" s="752"/>
      <c r="AE241" s="752"/>
    </row>
    <row r="242" spans="1:31" s="745" customFormat="1" ht="15" customHeight="1" x14ac:dyDescent="0.25">
      <c r="A242" s="2244" t="s">
        <v>617</v>
      </c>
      <c r="B242" s="2221" t="s">
        <v>627</v>
      </c>
      <c r="C242" s="2222"/>
      <c r="D242" s="2222"/>
      <c r="E242" s="2222"/>
      <c r="F242" s="2222"/>
      <c r="G242" s="2222"/>
      <c r="H242" s="2222"/>
      <c r="I242" s="2222"/>
      <c r="J242" s="2222"/>
      <c r="K242" s="2222"/>
      <c r="L242" s="2222"/>
      <c r="M242" s="2222"/>
      <c r="N242" s="2223"/>
      <c r="O242" s="282"/>
      <c r="P242" s="752"/>
      <c r="Q242" s="752"/>
      <c r="R242" s="752"/>
      <c r="S242" s="752"/>
      <c r="T242" s="752"/>
      <c r="U242" s="752"/>
      <c r="V242" s="752"/>
      <c r="W242" s="752"/>
      <c r="X242" s="752"/>
      <c r="Y242" s="752"/>
      <c r="Z242" s="752"/>
      <c r="AA242" s="752"/>
      <c r="AB242" s="752"/>
      <c r="AC242" s="752"/>
      <c r="AD242" s="752"/>
      <c r="AE242" s="752"/>
    </row>
    <row r="243" spans="1:31" s="745" customFormat="1" ht="15" customHeight="1" x14ac:dyDescent="0.25">
      <c r="A243" s="2244"/>
      <c r="B243" s="2221"/>
      <c r="C243" s="2222"/>
      <c r="D243" s="2222"/>
      <c r="E243" s="2222"/>
      <c r="F243" s="2222"/>
      <c r="G243" s="2222"/>
      <c r="H243" s="2222"/>
      <c r="I243" s="2222"/>
      <c r="J243" s="2222"/>
      <c r="K243" s="2222"/>
      <c r="L243" s="2222"/>
      <c r="M243" s="2222"/>
      <c r="N243" s="2223"/>
      <c r="O243" s="282"/>
      <c r="P243" s="752"/>
      <c r="Q243" s="752"/>
      <c r="R243" s="752"/>
      <c r="S243" s="752"/>
      <c r="T243" s="752"/>
      <c r="U243" s="752"/>
      <c r="V243" s="752"/>
      <c r="W243" s="752"/>
      <c r="X243" s="752"/>
      <c r="Y243" s="752"/>
      <c r="Z243" s="752"/>
      <c r="AA243" s="752"/>
      <c r="AB243" s="752"/>
      <c r="AC243" s="752"/>
      <c r="AD243" s="752"/>
      <c r="AE243" s="752"/>
    </row>
    <row r="244" spans="1:31" s="745" customFormat="1" ht="15.75" x14ac:dyDescent="0.25">
      <c r="A244" s="2244"/>
      <c r="B244" s="53" t="s">
        <v>19</v>
      </c>
      <c r="C244" s="766" t="s">
        <v>618</v>
      </c>
      <c r="D244" s="25"/>
      <c r="E244" s="25"/>
      <c r="F244" s="25"/>
      <c r="G244" s="25"/>
      <c r="H244" s="25"/>
      <c r="I244" s="25"/>
      <c r="J244" s="25"/>
      <c r="K244" s="746"/>
      <c r="L244" s="746"/>
      <c r="M244" s="746"/>
      <c r="N244" s="63"/>
      <c r="O244" s="282"/>
      <c r="P244" s="752"/>
      <c r="Q244" s="752"/>
      <c r="R244" s="752"/>
      <c r="S244" s="752"/>
      <c r="T244" s="752"/>
      <c r="U244" s="752"/>
      <c r="V244" s="752"/>
      <c r="W244" s="752"/>
      <c r="X244" s="752"/>
      <c r="Y244" s="752"/>
      <c r="Z244" s="752"/>
      <c r="AA244" s="752"/>
      <c r="AB244" s="752"/>
      <c r="AC244" s="752"/>
      <c r="AD244" s="752"/>
      <c r="AE244" s="752"/>
    </row>
    <row r="245" spans="1:31" s="752" customFormat="1" ht="15.75" x14ac:dyDescent="0.25">
      <c r="A245" s="2244"/>
      <c r="B245" s="731"/>
      <c r="C245" s="766"/>
      <c r="D245" s="25"/>
      <c r="E245" s="25"/>
      <c r="F245" s="25"/>
      <c r="G245" s="25"/>
      <c r="H245" s="25"/>
      <c r="I245" s="25"/>
      <c r="J245" s="25"/>
      <c r="K245" s="753"/>
      <c r="L245" s="753"/>
      <c r="M245" s="753"/>
      <c r="N245" s="63"/>
      <c r="O245" s="282"/>
    </row>
    <row r="246" spans="1:31" s="745" customFormat="1" ht="15.75" x14ac:dyDescent="0.25">
      <c r="A246" s="2244"/>
      <c r="B246" s="731"/>
      <c r="C246" s="25"/>
      <c r="D246" s="25"/>
      <c r="E246" s="700" t="s">
        <v>626</v>
      </c>
      <c r="G246" s="25"/>
      <c r="H246" s="64" t="s">
        <v>76</v>
      </c>
      <c r="I246" s="25"/>
      <c r="J246" s="25"/>
      <c r="K246" s="755"/>
      <c r="L246" s="755"/>
      <c r="M246" s="755"/>
      <c r="N246" s="63"/>
      <c r="O246" s="282"/>
      <c r="P246" s="752"/>
      <c r="Q246" s="752"/>
      <c r="R246" s="752"/>
      <c r="S246" s="752"/>
      <c r="T246" s="752"/>
      <c r="U246" s="752"/>
      <c r="V246" s="752"/>
      <c r="W246" s="752"/>
      <c r="X246" s="752"/>
      <c r="Z246" s="752"/>
      <c r="AA246" s="752"/>
      <c r="AB246" s="752"/>
      <c r="AC246" s="752"/>
      <c r="AD246" s="752"/>
      <c r="AE246" s="752"/>
    </row>
    <row r="247" spans="1:31" s="745" customFormat="1" ht="15.75" x14ac:dyDescent="0.25">
      <c r="A247" s="2244"/>
      <c r="B247" s="731"/>
      <c r="C247" s="25"/>
      <c r="D247" s="755"/>
      <c r="E247" s="760" t="s">
        <v>623</v>
      </c>
      <c r="F247" s="759" t="s">
        <v>63</v>
      </c>
      <c r="G247" s="749">
        <v>8</v>
      </c>
      <c r="H247" s="748">
        <v>10</v>
      </c>
      <c r="I247" s="765">
        <f>(G247/G248)*I248</f>
        <v>11.428571428571427</v>
      </c>
      <c r="J247" s="25"/>
      <c r="K247" s="2493" t="s">
        <v>614</v>
      </c>
      <c r="L247" s="2493"/>
      <c r="M247" s="2493"/>
      <c r="N247" s="2494"/>
      <c r="O247" s="282"/>
      <c r="P247" s="752"/>
      <c r="Q247" s="752"/>
      <c r="R247" s="752"/>
      <c r="S247" s="752"/>
      <c r="T247" s="752"/>
      <c r="U247" s="752"/>
      <c r="V247" s="752"/>
      <c r="W247" s="752"/>
      <c r="X247" s="752"/>
      <c r="Y247" s="752"/>
      <c r="Z247" s="752"/>
      <c r="AA247" s="752"/>
      <c r="AB247" s="752"/>
      <c r="AC247" s="752"/>
      <c r="AD247" s="752"/>
      <c r="AE247" s="752"/>
    </row>
    <row r="248" spans="1:31" s="745" customFormat="1" ht="15.75" x14ac:dyDescent="0.25">
      <c r="A248" s="2244"/>
      <c r="B248" s="731"/>
      <c r="C248" s="25"/>
      <c r="D248" s="755"/>
      <c r="E248" s="760" t="s">
        <v>624</v>
      </c>
      <c r="F248" s="759" t="s">
        <v>63</v>
      </c>
      <c r="G248" s="749">
        <v>7</v>
      </c>
      <c r="H248" s="763">
        <f>(G248/G247)*H247</f>
        <v>8.75</v>
      </c>
      <c r="I248" s="748">
        <v>10</v>
      </c>
      <c r="J248" s="751" t="s">
        <v>625</v>
      </c>
      <c r="K248" s="2493"/>
      <c r="L248" s="2493"/>
      <c r="M248" s="2493"/>
      <c r="N248" s="2494"/>
      <c r="O248" s="282"/>
      <c r="P248" s="752"/>
      <c r="Q248" s="752"/>
      <c r="R248" s="752"/>
      <c r="S248" s="752"/>
      <c r="T248" s="752"/>
      <c r="U248" s="752"/>
      <c r="V248" s="752"/>
      <c r="W248" s="752"/>
      <c r="X248" s="752"/>
      <c r="Y248" s="752"/>
      <c r="Z248" s="752"/>
      <c r="AA248" s="752"/>
      <c r="AB248" s="752"/>
      <c r="AC248" s="752"/>
      <c r="AD248" s="752"/>
      <c r="AE248" s="752"/>
    </row>
    <row r="249" spans="1:31" s="745" customFormat="1" x14ac:dyDescent="0.25">
      <c r="A249" s="2244"/>
      <c r="B249" s="731"/>
      <c r="C249" s="25"/>
      <c r="D249" s="755"/>
      <c r="E249" s="755"/>
      <c r="F249" s="114" t="s">
        <v>619</v>
      </c>
      <c r="G249" s="747">
        <v>0.25</v>
      </c>
      <c r="H249" s="762">
        <f>(G249/G247)*H247</f>
        <v>0.3125</v>
      </c>
      <c r="I249" s="764">
        <f>(H249/H247)*I247</f>
        <v>0.3571428571428571</v>
      </c>
      <c r="J249" s="25"/>
      <c r="K249" s="2493"/>
      <c r="L249" s="2493"/>
      <c r="M249" s="2493"/>
      <c r="N249" s="2494"/>
      <c r="O249" s="282"/>
      <c r="P249" s="752"/>
      <c r="Q249" s="752"/>
      <c r="R249" s="752"/>
      <c r="S249" s="752"/>
      <c r="T249" s="752"/>
      <c r="U249" s="752"/>
      <c r="V249" s="752"/>
      <c r="W249" s="752"/>
      <c r="X249" s="752"/>
      <c r="Y249" s="752"/>
      <c r="Z249" s="752"/>
      <c r="AA249" s="752"/>
      <c r="AB249" s="752"/>
      <c r="AC249" s="752"/>
      <c r="AD249" s="752"/>
      <c r="AE249" s="752"/>
    </row>
    <row r="250" spans="1:31" s="745" customFormat="1" x14ac:dyDescent="0.25">
      <c r="A250" s="2244"/>
      <c r="B250" s="731"/>
      <c r="C250" s="25"/>
      <c r="D250" s="755"/>
      <c r="E250" s="755"/>
      <c r="F250" s="114" t="s">
        <v>620</v>
      </c>
      <c r="G250" s="747">
        <v>0.08</v>
      </c>
      <c r="H250" s="762">
        <f>(G250/G247)*H247</f>
        <v>0.1</v>
      </c>
      <c r="I250" s="764">
        <f>(H250/H247)*I247</f>
        <v>0.11428571428571427</v>
      </c>
      <c r="J250" s="25"/>
      <c r="K250" s="2493"/>
      <c r="L250" s="2493"/>
      <c r="M250" s="2493"/>
      <c r="N250" s="2494"/>
      <c r="O250" s="282"/>
      <c r="P250" s="752"/>
      <c r="Q250" s="752"/>
      <c r="R250" s="752"/>
      <c r="S250" s="752"/>
      <c r="T250" s="752"/>
      <c r="U250" s="752"/>
      <c r="V250" s="752"/>
      <c r="W250" s="752"/>
      <c r="X250" s="752"/>
      <c r="Y250" s="752"/>
      <c r="Z250" s="752"/>
      <c r="AA250" s="752"/>
      <c r="AB250" s="752"/>
      <c r="AC250" s="752"/>
      <c r="AD250" s="752"/>
      <c r="AE250" s="752"/>
    </row>
    <row r="251" spans="1:31" s="745" customFormat="1" x14ac:dyDescent="0.25">
      <c r="A251" s="2244"/>
      <c r="B251" s="731"/>
      <c r="C251" s="25"/>
      <c r="D251" s="755"/>
      <c r="E251" s="755"/>
      <c r="F251" s="114" t="s">
        <v>621</v>
      </c>
      <c r="G251" s="747">
        <v>7.0000000000000007E-2</v>
      </c>
      <c r="H251" s="762">
        <f>(G251/G247)*H247</f>
        <v>8.7500000000000008E-2</v>
      </c>
      <c r="I251" s="764">
        <f>(H251/H247)*I247</f>
        <v>9.9999999999999992E-2</v>
      </c>
      <c r="J251" s="25"/>
      <c r="K251" s="2493"/>
      <c r="L251" s="2493"/>
      <c r="M251" s="2493"/>
      <c r="N251" s="2494"/>
      <c r="O251" s="282"/>
      <c r="P251" s="752"/>
      <c r="Q251" s="752"/>
      <c r="R251" s="752"/>
      <c r="S251" s="752"/>
      <c r="T251" s="752"/>
      <c r="U251" s="752"/>
      <c r="V251" s="752"/>
      <c r="W251" s="752"/>
      <c r="X251" s="752"/>
      <c r="Y251" s="752"/>
      <c r="Z251" s="752"/>
      <c r="AA251" s="752"/>
      <c r="AB251" s="752"/>
      <c r="AC251" s="752"/>
      <c r="AD251" s="752"/>
      <c r="AE251" s="752"/>
    </row>
    <row r="252" spans="1:31" s="745" customFormat="1" x14ac:dyDescent="0.25">
      <c r="A252" s="2244"/>
      <c r="B252" s="731"/>
      <c r="C252" s="25"/>
      <c r="D252" s="755"/>
      <c r="E252" s="755"/>
      <c r="F252" s="114" t="s">
        <v>622</v>
      </c>
      <c r="G252" s="747">
        <v>0.15</v>
      </c>
      <c r="H252" s="762">
        <f>(G252/G247)*H247</f>
        <v>0.1875</v>
      </c>
      <c r="I252" s="764">
        <f>(H252/H247)*I247</f>
        <v>0.21428571428571425</v>
      </c>
      <c r="J252" s="25"/>
      <c r="K252" s="2493"/>
      <c r="L252" s="2493"/>
      <c r="M252" s="2493"/>
      <c r="N252" s="2494"/>
      <c r="O252" s="282"/>
      <c r="P252" s="752"/>
      <c r="Q252" s="752"/>
      <c r="R252" s="752"/>
      <c r="S252" s="752"/>
      <c r="T252" s="752"/>
      <c r="U252" s="752"/>
      <c r="V252" s="752"/>
      <c r="W252" s="752"/>
      <c r="X252" s="752"/>
      <c r="Y252" s="752"/>
      <c r="Z252" s="752"/>
      <c r="AA252" s="752"/>
      <c r="AB252" s="752"/>
      <c r="AC252" s="752"/>
      <c r="AD252" s="752"/>
      <c r="AE252" s="752"/>
    </row>
    <row r="253" spans="1:31" s="745" customFormat="1" x14ac:dyDescent="0.25">
      <c r="A253" s="2244"/>
      <c r="B253" s="731"/>
      <c r="C253" s="25"/>
      <c r="D253" s="25"/>
      <c r="E253" s="25"/>
      <c r="F253" s="25"/>
      <c r="G253" s="761" t="s">
        <v>19</v>
      </c>
      <c r="H253" s="609" t="s">
        <v>24</v>
      </c>
      <c r="I253" s="758" t="s">
        <v>25</v>
      </c>
      <c r="J253" s="25"/>
      <c r="K253" s="2493"/>
      <c r="L253" s="2493"/>
      <c r="M253" s="2493"/>
      <c r="N253" s="2494"/>
      <c r="O253" s="282"/>
      <c r="P253" s="752"/>
      <c r="Q253" s="752"/>
      <c r="R253" s="752"/>
      <c r="S253" s="752"/>
      <c r="T253" s="752"/>
      <c r="U253" s="752"/>
      <c r="V253" s="752"/>
      <c r="W253" s="752"/>
      <c r="X253" s="752"/>
      <c r="Y253" s="752"/>
      <c r="Z253" s="752"/>
      <c r="AA253" s="752"/>
      <c r="AB253" s="752"/>
      <c r="AC253" s="752"/>
      <c r="AD253" s="752"/>
      <c r="AE253" s="752"/>
    </row>
    <row r="254" spans="1:31" s="752" customFormat="1" x14ac:dyDescent="0.25">
      <c r="A254" s="2244"/>
      <c r="B254" s="761" t="s">
        <v>19</v>
      </c>
      <c r="C254" s="25" t="s">
        <v>663</v>
      </c>
      <c r="D254" s="25"/>
      <c r="E254" s="25"/>
      <c r="F254" s="25"/>
      <c r="G254" s="761"/>
      <c r="H254" s="609"/>
      <c r="I254" s="758"/>
      <c r="J254" s="25"/>
      <c r="K254" s="777"/>
      <c r="L254" s="777"/>
      <c r="M254" s="777"/>
      <c r="N254" s="778"/>
      <c r="O254" s="282"/>
    </row>
    <row r="255" spans="1:31" s="752" customFormat="1" x14ac:dyDescent="0.25">
      <c r="A255" s="2244"/>
      <c r="B255" s="609" t="s">
        <v>24</v>
      </c>
      <c r="C255" s="25" t="s">
        <v>664</v>
      </c>
      <c r="D255" s="25"/>
      <c r="E255" s="25"/>
      <c r="F255" s="25"/>
      <c r="G255" s="761"/>
      <c r="H255" s="609"/>
      <c r="I255" s="758"/>
      <c r="J255" s="25"/>
      <c r="K255" s="777"/>
      <c r="L255" s="777"/>
      <c r="M255" s="777"/>
      <c r="N255" s="778"/>
      <c r="O255" s="282"/>
    </row>
    <row r="256" spans="1:31" s="752" customFormat="1" x14ac:dyDescent="0.25">
      <c r="A256" s="2244"/>
      <c r="B256" s="758" t="s">
        <v>25</v>
      </c>
      <c r="C256" s="25" t="s">
        <v>665</v>
      </c>
      <c r="D256" s="25"/>
      <c r="E256" s="25"/>
      <c r="F256" s="25"/>
      <c r="G256" s="761"/>
      <c r="H256" s="609"/>
      <c r="I256" s="758"/>
      <c r="J256" s="25"/>
      <c r="K256" s="777"/>
      <c r="L256" s="777"/>
      <c r="M256" s="777"/>
      <c r="N256" s="778"/>
      <c r="O256" s="282"/>
    </row>
    <row r="257" spans="1:15" s="752" customFormat="1" ht="15.75" thickBot="1" x14ac:dyDescent="0.3">
      <c r="A257" s="2244"/>
      <c r="B257" s="609"/>
      <c r="C257" s="25"/>
      <c r="D257" s="25"/>
      <c r="E257" s="25"/>
      <c r="F257" s="25"/>
      <c r="G257" s="761"/>
      <c r="H257" s="609"/>
      <c r="I257" s="758"/>
      <c r="J257" s="25"/>
      <c r="K257" s="777"/>
      <c r="L257" s="777"/>
      <c r="M257" s="777"/>
      <c r="N257" s="778"/>
      <c r="O257" s="282"/>
    </row>
    <row r="258" spans="1:15" s="752" customFormat="1" x14ac:dyDescent="0.25">
      <c r="A258" s="2244"/>
      <c r="B258" s="732"/>
      <c r="C258" s="636"/>
      <c r="D258" s="636"/>
      <c r="E258" s="636"/>
      <c r="F258" s="636"/>
      <c r="G258" s="771"/>
      <c r="H258" s="772"/>
      <c r="I258" s="773"/>
      <c r="J258" s="636"/>
      <c r="K258" s="779"/>
      <c r="L258" s="779"/>
      <c r="M258" s="779"/>
      <c r="N258" s="780"/>
      <c r="O258" s="282"/>
    </row>
    <row r="259" spans="1:15" s="752" customFormat="1" x14ac:dyDescent="0.25">
      <c r="A259" s="2244"/>
      <c r="B259" s="731"/>
      <c r="C259" s="25"/>
      <c r="D259" s="25"/>
      <c r="E259" s="700" t="s">
        <v>629</v>
      </c>
      <c r="F259" s="25"/>
      <c r="G259" s="761"/>
      <c r="H259" s="609"/>
      <c r="I259" s="758"/>
      <c r="J259" s="25"/>
      <c r="K259" s="770"/>
      <c r="L259" s="770"/>
      <c r="M259" s="770"/>
      <c r="N259" s="781"/>
      <c r="O259" s="282"/>
    </row>
    <row r="260" spans="1:15" s="752" customFormat="1" x14ac:dyDescent="0.25">
      <c r="A260" s="2244"/>
      <c r="B260" s="731"/>
      <c r="C260" s="25"/>
      <c r="D260" s="25"/>
      <c r="E260" s="760" t="s">
        <v>628</v>
      </c>
      <c r="F260" s="757">
        <v>0.3</v>
      </c>
      <c r="G260" s="761"/>
      <c r="H260" s="609"/>
      <c r="I260" s="758"/>
      <c r="J260" s="25"/>
      <c r="K260" s="770"/>
      <c r="L260" s="770"/>
      <c r="M260" s="770"/>
      <c r="N260" s="781"/>
      <c r="O260" s="282"/>
    </row>
    <row r="261" spans="1:15" s="752" customFormat="1" x14ac:dyDescent="0.25">
      <c r="A261" s="2244"/>
      <c r="B261" s="53" t="s">
        <v>19</v>
      </c>
      <c r="C261" s="677" t="s">
        <v>630</v>
      </c>
      <c r="D261" s="25"/>
      <c r="E261" s="25"/>
      <c r="F261" s="25"/>
      <c r="G261" s="761"/>
      <c r="H261" s="609"/>
      <c r="I261" s="758"/>
      <c r="J261" s="25"/>
      <c r="K261" s="770"/>
      <c r="L261" s="770"/>
      <c r="M261" s="770"/>
      <c r="N261" s="781"/>
      <c r="O261" s="282"/>
    </row>
    <row r="262" spans="1:15" s="752" customFormat="1" x14ac:dyDescent="0.25">
      <c r="A262" s="2244"/>
      <c r="B262" s="53" t="s">
        <v>24</v>
      </c>
      <c r="C262" s="677" t="s">
        <v>632</v>
      </c>
      <c r="D262" s="25"/>
      <c r="E262" s="25"/>
      <c r="F262" s="25"/>
      <c r="G262" s="761"/>
      <c r="H262" s="609"/>
      <c r="I262" s="758"/>
      <c r="J262" s="25"/>
      <c r="K262" s="770"/>
      <c r="L262" s="770"/>
      <c r="M262" s="770"/>
      <c r="N262" s="781"/>
      <c r="O262" s="282"/>
    </row>
    <row r="263" spans="1:15" s="752" customFormat="1" x14ac:dyDescent="0.25">
      <c r="A263" s="2244"/>
      <c r="B263" s="53" t="s">
        <v>25</v>
      </c>
      <c r="C263" s="25" t="s">
        <v>631</v>
      </c>
      <c r="D263" s="25"/>
      <c r="E263" s="25"/>
      <c r="F263" s="25"/>
      <c r="G263" s="761"/>
      <c r="H263" s="609"/>
      <c r="I263" s="758"/>
      <c r="J263" s="25"/>
      <c r="K263" s="770"/>
      <c r="L263" s="770"/>
      <c r="M263" s="770"/>
      <c r="N263" s="781"/>
      <c r="O263" s="282"/>
    </row>
    <row r="264" spans="1:15" s="752" customFormat="1" x14ac:dyDescent="0.25">
      <c r="A264" s="2244"/>
      <c r="B264" s="731"/>
      <c r="C264" s="25"/>
      <c r="D264" s="25"/>
      <c r="E264" s="25"/>
      <c r="F264" s="25"/>
      <c r="G264" s="761"/>
      <c r="H264" s="609"/>
      <c r="I264" s="758"/>
      <c r="J264" s="25"/>
      <c r="K264" s="770"/>
      <c r="L264" s="770"/>
      <c r="M264" s="770"/>
      <c r="N264" s="781"/>
      <c r="O264" s="282"/>
    </row>
    <row r="265" spans="1:15" s="752" customFormat="1" x14ac:dyDescent="0.25">
      <c r="A265" s="2244"/>
      <c r="B265" s="731"/>
      <c r="C265" s="754"/>
      <c r="D265" s="25"/>
      <c r="E265" s="25"/>
      <c r="F265" s="25"/>
      <c r="G265" s="761"/>
      <c r="H265" s="609"/>
      <c r="I265" s="758"/>
      <c r="J265" s="25"/>
      <c r="K265" s="770"/>
      <c r="L265" s="770"/>
      <c r="M265" s="770"/>
      <c r="N265" s="781"/>
      <c r="O265" s="282"/>
    </row>
    <row r="266" spans="1:15" s="752" customFormat="1" x14ac:dyDescent="0.25">
      <c r="A266" s="2244"/>
      <c r="B266" s="731"/>
      <c r="C266" s="25"/>
      <c r="D266" s="25"/>
      <c r="E266" s="768" t="s">
        <v>635</v>
      </c>
      <c r="F266" s="25"/>
      <c r="G266" s="761"/>
      <c r="H266" s="609"/>
      <c r="I266" s="758"/>
      <c r="J266" s="25"/>
      <c r="K266" s="770"/>
      <c r="L266" s="770"/>
      <c r="M266" s="770"/>
      <c r="N266" s="781"/>
      <c r="O266" s="282"/>
    </row>
    <row r="267" spans="1:15" s="752" customFormat="1" x14ac:dyDescent="0.25">
      <c r="A267" s="2244"/>
      <c r="B267" s="731"/>
      <c r="C267" s="25"/>
      <c r="D267" s="25"/>
      <c r="E267" s="700"/>
      <c r="F267" s="25"/>
      <c r="G267" s="761"/>
      <c r="H267" s="609"/>
      <c r="I267" s="758"/>
      <c r="J267" s="25"/>
      <c r="K267" s="770"/>
      <c r="L267" s="770"/>
      <c r="M267" s="770"/>
      <c r="N267" s="781"/>
      <c r="O267" s="282"/>
    </row>
    <row r="268" spans="1:15" s="752" customFormat="1" ht="15.75" x14ac:dyDescent="0.25">
      <c r="A268" s="2244"/>
      <c r="B268" s="731"/>
      <c r="C268" s="25"/>
      <c r="D268" s="25"/>
      <c r="E268" s="760" t="s">
        <v>628</v>
      </c>
      <c r="F268" s="759" t="s">
        <v>63</v>
      </c>
      <c r="G268" s="767">
        <v>0.3</v>
      </c>
      <c r="H268" s="609"/>
      <c r="I268" s="744">
        <f>(G268/G269)*I269</f>
        <v>3</v>
      </c>
      <c r="J268" s="25"/>
      <c r="K268" s="770"/>
      <c r="L268" s="770"/>
      <c r="M268" s="770"/>
      <c r="N268" s="781"/>
      <c r="O268" s="282"/>
    </row>
    <row r="269" spans="1:15" s="752" customFormat="1" ht="15.75" x14ac:dyDescent="0.25">
      <c r="A269" s="2244"/>
      <c r="B269" s="731"/>
      <c r="C269" s="25"/>
      <c r="D269" s="25"/>
      <c r="E269" s="760" t="s">
        <v>634</v>
      </c>
      <c r="F269" s="759" t="s">
        <v>63</v>
      </c>
      <c r="G269" s="749">
        <v>1</v>
      </c>
      <c r="H269" s="750" t="s">
        <v>63</v>
      </c>
      <c r="I269" s="748">
        <v>10</v>
      </c>
      <c r="J269" s="25"/>
      <c r="K269" s="770"/>
      <c r="L269" s="770"/>
      <c r="M269" s="770"/>
      <c r="N269" s="781"/>
      <c r="O269" s="282"/>
    </row>
    <row r="270" spans="1:15" s="752" customFormat="1" ht="15.75" x14ac:dyDescent="0.25">
      <c r="A270" s="2244"/>
      <c r="B270" s="731"/>
      <c r="C270" s="25"/>
      <c r="D270" s="25"/>
      <c r="E270" s="760"/>
      <c r="F270" s="759"/>
      <c r="G270" s="761" t="s">
        <v>19</v>
      </c>
      <c r="H270" s="750"/>
      <c r="I270" s="774" t="s">
        <v>24</v>
      </c>
      <c r="J270" s="25"/>
      <c r="K270" s="770"/>
      <c r="L270" s="770"/>
      <c r="M270" s="770"/>
      <c r="N270" s="781"/>
      <c r="O270" s="282"/>
    </row>
    <row r="271" spans="1:15" s="752" customFormat="1" x14ac:dyDescent="0.25">
      <c r="A271" s="2244"/>
      <c r="B271" s="731"/>
      <c r="C271" s="2489" t="s">
        <v>633</v>
      </c>
      <c r="D271" s="2489"/>
      <c r="E271" s="2489"/>
      <c r="F271" s="2489"/>
      <c r="G271" s="2489"/>
      <c r="H271" s="2489"/>
      <c r="I271" s="2489"/>
      <c r="J271" s="2489"/>
      <c r="K271" s="2489"/>
      <c r="L271" s="2489"/>
      <c r="M271" s="2489"/>
      <c r="N271" s="2490"/>
      <c r="O271" s="282"/>
    </row>
    <row r="272" spans="1:15" s="752" customFormat="1" x14ac:dyDescent="0.25">
      <c r="A272" s="2244"/>
      <c r="B272" s="731"/>
      <c r="C272" s="2489"/>
      <c r="D272" s="2489"/>
      <c r="E272" s="2489"/>
      <c r="F272" s="2489"/>
      <c r="G272" s="2489"/>
      <c r="H272" s="2489"/>
      <c r="I272" s="2489"/>
      <c r="J272" s="2489"/>
      <c r="K272" s="2489"/>
      <c r="L272" s="2489"/>
      <c r="M272" s="2489"/>
      <c r="N272" s="2490"/>
      <c r="O272" s="282"/>
    </row>
    <row r="273" spans="1:29" s="752" customFormat="1" ht="18" customHeight="1" thickBot="1" x14ac:dyDescent="0.3">
      <c r="A273" s="2244"/>
      <c r="B273" s="731"/>
      <c r="C273" s="2489"/>
      <c r="D273" s="2489"/>
      <c r="E273" s="2489"/>
      <c r="F273" s="2489"/>
      <c r="G273" s="2489"/>
      <c r="H273" s="2489"/>
      <c r="I273" s="2489"/>
      <c r="J273" s="2489"/>
      <c r="K273" s="2489"/>
      <c r="L273" s="2489"/>
      <c r="M273" s="2489"/>
      <c r="N273" s="2490"/>
      <c r="O273" s="282"/>
    </row>
    <row r="274" spans="1:29" s="752" customFormat="1" ht="18" customHeight="1" x14ac:dyDescent="0.25">
      <c r="A274" s="2244"/>
      <c r="B274" s="761" t="s">
        <v>19</v>
      </c>
      <c r="C274" s="25" t="s">
        <v>663</v>
      </c>
      <c r="D274" s="782"/>
      <c r="E274" s="782"/>
      <c r="F274" s="782"/>
      <c r="G274" s="782"/>
      <c r="H274" s="782"/>
      <c r="I274" s="782"/>
      <c r="J274" s="782"/>
      <c r="K274" s="782"/>
      <c r="L274" s="782"/>
      <c r="M274" s="782"/>
      <c r="N274" s="783"/>
      <c r="O274" s="282"/>
      <c r="P274" s="2376" t="s">
        <v>236</v>
      </c>
      <c r="Q274" s="2377"/>
      <c r="R274" s="2377"/>
      <c r="S274" s="2377"/>
      <c r="T274" s="2377"/>
      <c r="U274" s="2377"/>
      <c r="V274" s="2377"/>
      <c r="W274" s="2377"/>
      <c r="X274" s="2377"/>
      <c r="Y274" s="2377"/>
      <c r="Z274" s="2377"/>
      <c r="AA274" s="2377"/>
      <c r="AB274" s="2377"/>
      <c r="AC274" s="2378"/>
    </row>
    <row r="275" spans="1:29" s="752" customFormat="1" ht="18" customHeight="1" x14ac:dyDescent="0.25">
      <c r="A275" s="2244"/>
      <c r="B275" s="774" t="s">
        <v>24</v>
      </c>
      <c r="C275" s="25" t="s">
        <v>666</v>
      </c>
      <c r="D275" s="782"/>
      <c r="E275" s="782"/>
      <c r="F275" s="782"/>
      <c r="G275" s="782"/>
      <c r="H275" s="782"/>
      <c r="I275" s="782"/>
      <c r="J275" s="782"/>
      <c r="K275" s="782"/>
      <c r="L275" s="782"/>
      <c r="M275" s="782"/>
      <c r="N275" s="783"/>
      <c r="O275" s="282"/>
      <c r="P275" s="2379"/>
      <c r="Q275" s="2380"/>
      <c r="R275" s="2380"/>
      <c r="S275" s="2380"/>
      <c r="T275" s="2380"/>
      <c r="U275" s="2380"/>
      <c r="V275" s="2380"/>
      <c r="W275" s="2380"/>
      <c r="X275" s="2380"/>
      <c r="Y275" s="2380"/>
      <c r="Z275" s="2380"/>
      <c r="AA275" s="2380"/>
      <c r="AB275" s="2380"/>
      <c r="AC275" s="2381"/>
    </row>
    <row r="276" spans="1:29" s="752" customFormat="1" ht="18" customHeight="1" thickBot="1" x14ac:dyDescent="0.3">
      <c r="A276" s="2244"/>
      <c r="B276" s="731"/>
      <c r="C276" s="782"/>
      <c r="D276" s="782"/>
      <c r="E276" s="782"/>
      <c r="F276" s="782"/>
      <c r="G276" s="782"/>
      <c r="H276" s="782"/>
      <c r="I276" s="782"/>
      <c r="J276" s="782"/>
      <c r="K276" s="782"/>
      <c r="L276" s="782"/>
      <c r="M276" s="782"/>
      <c r="N276" s="783"/>
      <c r="O276" s="282"/>
      <c r="P276" s="2382"/>
      <c r="Q276" s="2383"/>
      <c r="R276" s="2383"/>
      <c r="S276" s="2383"/>
      <c r="T276" s="2383"/>
      <c r="U276" s="2383"/>
      <c r="V276" s="2383"/>
      <c r="W276" s="2383"/>
      <c r="X276" s="2383"/>
      <c r="Y276" s="2383"/>
      <c r="Z276" s="2383"/>
      <c r="AA276" s="2383"/>
      <c r="AB276" s="2383"/>
      <c r="AC276" s="2384"/>
    </row>
    <row r="277" spans="1:29" s="752" customFormat="1" ht="18" customHeight="1" x14ac:dyDescent="0.25">
      <c r="A277" s="2244"/>
      <c r="B277" s="732"/>
      <c r="C277" s="775"/>
      <c r="D277" s="775"/>
      <c r="E277" s="775"/>
      <c r="F277" s="775"/>
      <c r="G277" s="775"/>
      <c r="H277" s="775"/>
      <c r="I277" s="775"/>
      <c r="J277" s="775"/>
      <c r="K277" s="775"/>
      <c r="L277" s="775"/>
      <c r="M277" s="775"/>
      <c r="N277" s="776"/>
      <c r="O277" s="282"/>
    </row>
    <row r="278" spans="1:29" s="752" customFormat="1" ht="15.75" x14ac:dyDescent="0.25">
      <c r="A278" s="2244"/>
      <c r="B278" s="53"/>
      <c r="C278" s="766" t="s">
        <v>636</v>
      </c>
      <c r="D278" s="25"/>
      <c r="E278" s="784"/>
      <c r="F278" s="756"/>
      <c r="G278" s="25"/>
      <c r="H278" s="25"/>
      <c r="I278" s="25"/>
      <c r="J278" s="25"/>
      <c r="K278" s="756"/>
      <c r="L278" s="756"/>
      <c r="M278" s="756"/>
      <c r="N278" s="210"/>
      <c r="O278" s="282"/>
    </row>
    <row r="279" spans="1:29" s="752" customFormat="1" ht="18" customHeight="1" x14ac:dyDescent="0.25">
      <c r="A279" s="2244"/>
      <c r="B279" s="785"/>
      <c r="C279" s="769" t="s">
        <v>19</v>
      </c>
      <c r="D279" s="8" t="s">
        <v>637</v>
      </c>
      <c r="E279" s="8"/>
      <c r="F279" s="8"/>
      <c r="G279" s="8"/>
      <c r="H279" s="756"/>
      <c r="I279" s="756"/>
      <c r="J279" s="756"/>
      <c r="K279" s="756"/>
      <c r="L279" s="756"/>
      <c r="M279" s="756"/>
      <c r="N279" s="210"/>
      <c r="O279" s="282"/>
    </row>
    <row r="280" spans="1:29" s="752" customFormat="1" ht="18" customHeight="1" x14ac:dyDescent="0.25">
      <c r="A280" s="2244"/>
      <c r="B280" s="785"/>
      <c r="C280" s="769" t="s">
        <v>24</v>
      </c>
      <c r="D280" s="8" t="s">
        <v>642</v>
      </c>
      <c r="E280" s="8"/>
      <c r="F280" s="8"/>
      <c r="G280" s="8"/>
      <c r="H280" s="756"/>
      <c r="I280" s="756"/>
      <c r="J280" s="756"/>
      <c r="K280" s="756"/>
      <c r="L280" s="756"/>
      <c r="M280" s="756"/>
      <c r="N280" s="210"/>
      <c r="O280" s="282"/>
    </row>
    <row r="281" spans="1:29" s="752" customFormat="1" ht="18" customHeight="1" x14ac:dyDescent="0.25">
      <c r="A281" s="2244"/>
      <c r="B281" s="785"/>
      <c r="C281" s="769" t="s">
        <v>25</v>
      </c>
      <c r="D281" s="8" t="s">
        <v>638</v>
      </c>
      <c r="E281" s="8"/>
      <c r="F281" s="8"/>
      <c r="G281" s="8"/>
      <c r="H281" s="756"/>
      <c r="I281" s="756"/>
      <c r="J281" s="756"/>
      <c r="K281" s="756"/>
      <c r="L281" s="756"/>
      <c r="M281" s="756"/>
      <c r="N281" s="210"/>
      <c r="O281" s="282"/>
    </row>
    <row r="282" spans="1:29" s="752" customFormat="1" ht="18" customHeight="1" x14ac:dyDescent="0.25">
      <c r="A282" s="2244"/>
      <c r="B282" s="785"/>
      <c r="C282" s="769" t="s">
        <v>31</v>
      </c>
      <c r="D282" s="8" t="s">
        <v>641</v>
      </c>
      <c r="E282" s="8"/>
      <c r="F282" s="8"/>
      <c r="G282" s="8"/>
      <c r="H282" s="756"/>
      <c r="I282" s="756"/>
      <c r="J282" s="756"/>
      <c r="K282" s="756"/>
      <c r="L282" s="756"/>
      <c r="M282" s="756"/>
      <c r="N282" s="210"/>
      <c r="O282" s="282"/>
    </row>
    <row r="283" spans="1:29" s="752" customFormat="1" ht="18" customHeight="1" x14ac:dyDescent="0.25">
      <c r="A283" s="2244"/>
      <c r="B283" s="785"/>
      <c r="C283" s="769" t="s">
        <v>35</v>
      </c>
      <c r="D283" s="8" t="s">
        <v>639</v>
      </c>
      <c r="E283" s="8"/>
      <c r="F283" s="8"/>
      <c r="G283" s="8"/>
      <c r="H283" s="756"/>
      <c r="I283" s="756"/>
      <c r="J283" s="756"/>
      <c r="K283" s="756"/>
      <c r="L283" s="756"/>
      <c r="M283" s="756"/>
      <c r="N283" s="210"/>
      <c r="O283" s="282"/>
    </row>
    <row r="284" spans="1:29" s="752" customFormat="1" ht="18" customHeight="1" x14ac:dyDescent="0.25">
      <c r="A284" s="2244"/>
      <c r="B284" s="785"/>
      <c r="C284" s="769" t="s">
        <v>40</v>
      </c>
      <c r="D284" s="8" t="s">
        <v>640</v>
      </c>
      <c r="E284" s="8"/>
      <c r="F284" s="8"/>
      <c r="G284" s="8"/>
      <c r="H284" s="756"/>
      <c r="I284" s="756"/>
      <c r="J284" s="756"/>
      <c r="K284" s="756"/>
      <c r="L284" s="756"/>
      <c r="M284" s="756"/>
      <c r="N284" s="210"/>
      <c r="O284" s="282"/>
    </row>
    <row r="285" spans="1:29" s="752" customFormat="1" ht="18" customHeight="1" x14ac:dyDescent="0.25">
      <c r="A285" s="2244"/>
      <c r="B285" s="785"/>
      <c r="C285" s="769" t="s">
        <v>43</v>
      </c>
      <c r="D285" s="8" t="s">
        <v>615</v>
      </c>
      <c r="E285" s="8"/>
      <c r="F285" s="8"/>
      <c r="G285" s="8"/>
      <c r="H285" s="756"/>
      <c r="I285" s="756"/>
      <c r="J285" s="756"/>
      <c r="K285" s="756"/>
      <c r="L285" s="756"/>
      <c r="M285" s="756"/>
      <c r="N285" s="210"/>
      <c r="O285" s="282"/>
    </row>
    <row r="286" spans="1:29" s="752" customFormat="1" ht="18" customHeight="1" x14ac:dyDescent="0.25">
      <c r="A286" s="2244"/>
      <c r="B286" s="786"/>
      <c r="C286" s="769"/>
      <c r="D286" s="8"/>
      <c r="E286" s="8"/>
      <c r="F286" s="8"/>
      <c r="G286" s="8"/>
      <c r="H286" s="756"/>
      <c r="I286" s="756"/>
      <c r="J286" s="756"/>
      <c r="K286" s="756"/>
      <c r="L286" s="756"/>
      <c r="M286" s="756"/>
      <c r="N286" s="210"/>
      <c r="O286" s="282"/>
    </row>
    <row r="287" spans="1:29" s="752" customFormat="1" ht="15.75" x14ac:dyDescent="0.25">
      <c r="A287" s="2244"/>
      <c r="B287" s="53"/>
      <c r="C287" s="766" t="s">
        <v>643</v>
      </c>
      <c r="D287" s="25"/>
      <c r="E287" s="784"/>
      <c r="F287" s="756"/>
      <c r="G287" s="25"/>
      <c r="H287" s="25"/>
      <c r="I287" s="25"/>
      <c r="J287" s="25"/>
      <c r="K287" s="756"/>
      <c r="L287" s="756"/>
      <c r="M287" s="756"/>
      <c r="N287" s="210"/>
      <c r="O287" s="282"/>
    </row>
    <row r="288" spans="1:29" s="752" customFormat="1" ht="18" customHeight="1" x14ac:dyDescent="0.25">
      <c r="A288" s="2244"/>
      <c r="B288" s="785"/>
      <c r="C288" s="769" t="s">
        <v>19</v>
      </c>
      <c r="D288" s="8" t="s">
        <v>644</v>
      </c>
      <c r="E288" s="8"/>
      <c r="F288" s="8"/>
      <c r="G288" s="8"/>
      <c r="H288" s="756"/>
      <c r="I288" s="756"/>
      <c r="J288" s="756"/>
      <c r="K288" s="756"/>
      <c r="L288" s="756"/>
      <c r="M288" s="756"/>
      <c r="N288" s="210"/>
      <c r="O288" s="282"/>
    </row>
    <row r="289" spans="1:15" s="752" customFormat="1" ht="18" customHeight="1" x14ac:dyDescent="0.25">
      <c r="A289" s="2244"/>
      <c r="B289" s="785"/>
      <c r="C289" s="769" t="s">
        <v>24</v>
      </c>
      <c r="D289" s="8" t="s">
        <v>645</v>
      </c>
      <c r="E289" s="8"/>
      <c r="F289" s="8"/>
      <c r="G289" s="8"/>
      <c r="H289" s="756"/>
      <c r="I289" s="756"/>
      <c r="J289" s="756"/>
      <c r="K289" s="756"/>
      <c r="L289" s="756"/>
      <c r="M289" s="756"/>
      <c r="N289" s="210"/>
      <c r="O289" s="282"/>
    </row>
    <row r="290" spans="1:15" s="752" customFormat="1" ht="18" customHeight="1" x14ac:dyDescent="0.25">
      <c r="A290" s="2244"/>
      <c r="B290" s="785"/>
      <c r="C290" s="769"/>
      <c r="D290" s="787" t="s">
        <v>646</v>
      </c>
      <c r="E290" s="8"/>
      <c r="F290" s="8"/>
      <c r="G290" s="8"/>
      <c r="H290" s="756"/>
      <c r="I290" s="756"/>
      <c r="J290" s="756"/>
      <c r="K290" s="756"/>
      <c r="L290" s="756"/>
      <c r="M290" s="756"/>
      <c r="N290" s="210"/>
      <c r="O290" s="282"/>
    </row>
    <row r="291" spans="1:15" s="752" customFormat="1" ht="18" customHeight="1" x14ac:dyDescent="0.25">
      <c r="A291" s="2244"/>
      <c r="B291" s="785"/>
      <c r="C291" s="769" t="s">
        <v>25</v>
      </c>
      <c r="D291" s="784" t="s">
        <v>647</v>
      </c>
      <c r="E291" s="8"/>
      <c r="F291" s="8"/>
      <c r="G291" s="8"/>
      <c r="H291" s="756"/>
      <c r="I291" s="756"/>
      <c r="J291" s="756"/>
      <c r="K291" s="756"/>
      <c r="L291" s="756"/>
      <c r="M291" s="756"/>
      <c r="N291" s="210"/>
      <c r="O291" s="282"/>
    </row>
    <row r="292" spans="1:15" s="752" customFormat="1" ht="18" customHeight="1" x14ac:dyDescent="0.25">
      <c r="A292" s="2244"/>
      <c r="B292" s="785"/>
      <c r="C292" s="769" t="s">
        <v>31</v>
      </c>
      <c r="D292" s="8" t="s">
        <v>648</v>
      </c>
      <c r="E292" s="8"/>
      <c r="F292" s="8"/>
      <c r="G292" s="8"/>
      <c r="H292" s="756"/>
      <c r="I292" s="756"/>
      <c r="J292" s="756"/>
      <c r="K292" s="756"/>
      <c r="L292" s="756"/>
      <c r="M292" s="756"/>
      <c r="N292" s="210"/>
      <c r="O292" s="282"/>
    </row>
    <row r="293" spans="1:15" s="752" customFormat="1" ht="18" customHeight="1" x14ac:dyDescent="0.25">
      <c r="A293" s="2244"/>
      <c r="B293" s="785"/>
      <c r="C293" s="769" t="s">
        <v>35</v>
      </c>
      <c r="D293" s="8" t="s">
        <v>649</v>
      </c>
      <c r="E293" s="8"/>
      <c r="F293" s="8"/>
      <c r="G293" s="8"/>
      <c r="H293" s="756"/>
      <c r="I293" s="756"/>
      <c r="J293" s="756"/>
      <c r="K293" s="756"/>
      <c r="L293" s="756"/>
      <c r="M293" s="756"/>
      <c r="N293" s="210"/>
      <c r="O293" s="282"/>
    </row>
    <row r="294" spans="1:15" s="752" customFormat="1" ht="18" customHeight="1" x14ac:dyDescent="0.25">
      <c r="A294" s="2244"/>
      <c r="B294" s="785"/>
      <c r="C294" s="769"/>
      <c r="D294" s="8"/>
      <c r="E294" s="8"/>
      <c r="F294" s="8"/>
      <c r="G294" s="8"/>
      <c r="H294" s="756"/>
      <c r="I294" s="756"/>
      <c r="J294" s="756"/>
      <c r="K294" s="756"/>
      <c r="L294" s="756"/>
      <c r="M294" s="756"/>
      <c r="N294" s="210"/>
      <c r="O294" s="282"/>
    </row>
    <row r="295" spans="1:15" s="752" customFormat="1" ht="15.75" x14ac:dyDescent="0.25">
      <c r="A295" s="2244"/>
      <c r="B295" s="53"/>
      <c r="C295" s="766" t="s">
        <v>657</v>
      </c>
      <c r="D295" s="25"/>
      <c r="E295" s="784"/>
      <c r="F295" s="756"/>
      <c r="G295" s="25"/>
      <c r="H295" s="25"/>
      <c r="I295" s="25"/>
      <c r="J295" s="25"/>
      <c r="K295" s="756"/>
      <c r="L295" s="756"/>
      <c r="M295" s="756"/>
      <c r="N295" s="210"/>
      <c r="O295" s="282"/>
    </row>
    <row r="296" spans="1:15" s="752" customFormat="1" ht="18" customHeight="1" x14ac:dyDescent="0.25">
      <c r="A296" s="2244"/>
      <c r="B296" s="785"/>
      <c r="C296" s="769" t="s">
        <v>19</v>
      </c>
      <c r="D296" s="8" t="s">
        <v>650</v>
      </c>
      <c r="E296" s="8"/>
      <c r="F296" s="8"/>
      <c r="G296" s="8"/>
      <c r="H296" s="756"/>
      <c r="I296" s="756"/>
      <c r="J296" s="756"/>
      <c r="K296" s="756"/>
      <c r="L296" s="756"/>
      <c r="M296" s="756"/>
      <c r="N296" s="210"/>
      <c r="O296" s="282"/>
    </row>
    <row r="297" spans="1:15" s="752" customFormat="1" ht="18" customHeight="1" x14ac:dyDescent="0.25">
      <c r="A297" s="2244"/>
      <c r="B297" s="785"/>
      <c r="C297" s="769" t="s">
        <v>24</v>
      </c>
      <c r="D297" s="8" t="s">
        <v>651</v>
      </c>
      <c r="E297" s="8"/>
      <c r="F297" s="784"/>
      <c r="G297" s="8"/>
      <c r="H297" s="756"/>
      <c r="I297" s="756"/>
      <c r="J297" s="756"/>
      <c r="K297" s="756"/>
      <c r="L297" s="756"/>
      <c r="M297" s="756"/>
      <c r="N297" s="210"/>
      <c r="O297" s="282"/>
    </row>
    <row r="298" spans="1:15" s="752" customFormat="1" ht="18" customHeight="1" x14ac:dyDescent="0.25">
      <c r="A298" s="2244"/>
      <c r="B298" s="785"/>
      <c r="C298" s="769" t="s">
        <v>25</v>
      </c>
      <c r="D298" s="8" t="s">
        <v>652</v>
      </c>
      <c r="E298" s="8"/>
      <c r="F298" s="8"/>
      <c r="G298" s="8"/>
      <c r="H298" s="756"/>
      <c r="I298" s="756"/>
      <c r="J298" s="756"/>
      <c r="K298" s="756"/>
      <c r="L298" s="756"/>
      <c r="M298" s="756"/>
      <c r="N298" s="210"/>
      <c r="O298" s="282"/>
    </row>
    <row r="299" spans="1:15" s="752" customFormat="1" ht="18" customHeight="1" x14ac:dyDescent="0.25">
      <c r="A299" s="2244"/>
      <c r="B299" s="785"/>
      <c r="C299" s="769" t="s">
        <v>31</v>
      </c>
      <c r="D299" s="8" t="s">
        <v>653</v>
      </c>
      <c r="E299" s="8"/>
      <c r="F299" s="8"/>
      <c r="G299" s="8"/>
      <c r="H299" s="756"/>
      <c r="I299" s="756"/>
      <c r="J299" s="756"/>
      <c r="K299" s="756"/>
      <c r="L299" s="756"/>
      <c r="M299" s="756"/>
      <c r="N299" s="210"/>
    </row>
    <row r="300" spans="1:15" s="752" customFormat="1" ht="18" customHeight="1" x14ac:dyDescent="0.25">
      <c r="A300" s="2244"/>
      <c r="B300" s="785"/>
      <c r="C300" s="769" t="s">
        <v>35</v>
      </c>
      <c r="D300" s="8" t="s">
        <v>654</v>
      </c>
      <c r="E300" s="8"/>
      <c r="F300" s="8"/>
      <c r="G300" s="8"/>
      <c r="H300" s="756"/>
      <c r="I300" s="756"/>
      <c r="J300" s="756"/>
      <c r="K300" s="756"/>
      <c r="L300" s="756"/>
      <c r="M300" s="756"/>
      <c r="N300" s="210"/>
    </row>
    <row r="301" spans="1:15" s="752" customFormat="1" ht="18" customHeight="1" x14ac:dyDescent="0.25">
      <c r="A301" s="2244"/>
      <c r="B301" s="53"/>
      <c r="C301" s="769" t="s">
        <v>40</v>
      </c>
      <c r="D301" s="8" t="s">
        <v>655</v>
      </c>
      <c r="E301" s="756"/>
      <c r="F301" s="756"/>
      <c r="G301" s="756"/>
      <c r="H301" s="756"/>
      <c r="I301" s="756"/>
      <c r="J301" s="756"/>
      <c r="K301" s="756"/>
      <c r="L301" s="756"/>
      <c r="M301" s="756"/>
      <c r="N301" s="210"/>
    </row>
    <row r="302" spans="1:15" s="752" customFormat="1" ht="18" customHeight="1" x14ac:dyDescent="0.25">
      <c r="A302" s="2244"/>
      <c r="B302" s="53"/>
      <c r="C302" s="769" t="s">
        <v>43</v>
      </c>
      <c r="D302" s="8" t="s">
        <v>656</v>
      </c>
      <c r="E302" s="756"/>
      <c r="F302" s="756"/>
      <c r="G302" s="756"/>
      <c r="H302" s="756"/>
      <c r="I302" s="756"/>
      <c r="J302" s="756"/>
      <c r="K302" s="756"/>
      <c r="L302" s="756"/>
      <c r="M302" s="756"/>
      <c r="N302" s="210"/>
    </row>
    <row r="303" spans="1:15" s="752" customFormat="1" ht="18" customHeight="1" x14ac:dyDescent="0.25">
      <c r="A303" s="2244"/>
      <c r="B303" s="53"/>
      <c r="C303" s="769"/>
      <c r="D303" s="8"/>
      <c r="E303" s="756"/>
      <c r="F303" s="756"/>
      <c r="G303" s="756"/>
      <c r="H303" s="756"/>
      <c r="I303" s="756"/>
      <c r="J303" s="756"/>
      <c r="K303" s="756"/>
      <c r="L303" s="756"/>
      <c r="M303" s="756"/>
      <c r="N303" s="210"/>
    </row>
    <row r="304" spans="1:15" s="752" customFormat="1" ht="15.75" x14ac:dyDescent="0.25">
      <c r="A304" s="2244"/>
      <c r="B304" s="53"/>
      <c r="C304" s="766" t="s">
        <v>658</v>
      </c>
      <c r="D304" s="25"/>
      <c r="E304" s="756"/>
      <c r="F304" s="756"/>
      <c r="G304" s="25"/>
      <c r="H304" s="25"/>
      <c r="I304" s="25"/>
      <c r="J304" s="25"/>
      <c r="K304" s="756"/>
      <c r="L304" s="756"/>
      <c r="M304" s="756"/>
      <c r="N304" s="210"/>
    </row>
    <row r="305" spans="1:29" s="752" customFormat="1" ht="18" customHeight="1" x14ac:dyDescent="0.25">
      <c r="A305" s="2244"/>
      <c r="B305" s="785"/>
      <c r="C305" s="769" t="s">
        <v>19</v>
      </c>
      <c r="D305" s="8" t="s">
        <v>659</v>
      </c>
      <c r="E305" s="8"/>
      <c r="F305" s="8"/>
      <c r="G305" s="8"/>
      <c r="H305" s="756"/>
      <c r="I305" s="756"/>
      <c r="J305" s="756"/>
      <c r="K305" s="756"/>
      <c r="L305" s="756"/>
      <c r="M305" s="756"/>
      <c r="N305" s="210"/>
    </row>
    <row r="306" spans="1:29" s="752" customFormat="1" ht="18" customHeight="1" x14ac:dyDescent="0.25">
      <c r="A306" s="2244"/>
      <c r="B306" s="785"/>
      <c r="C306" s="769" t="s">
        <v>24</v>
      </c>
      <c r="D306" s="8" t="s">
        <v>660</v>
      </c>
      <c r="E306" s="8"/>
      <c r="F306" s="784"/>
      <c r="G306" s="8"/>
      <c r="H306" s="756"/>
      <c r="I306" s="756"/>
      <c r="J306" s="756"/>
      <c r="K306" s="756"/>
      <c r="L306" s="756"/>
      <c r="M306" s="756"/>
      <c r="N306" s="210"/>
    </row>
    <row r="307" spans="1:29" s="752" customFormat="1" ht="18" customHeight="1" x14ac:dyDescent="0.25">
      <c r="A307" s="2244"/>
      <c r="B307" s="785"/>
      <c r="C307" s="769" t="s">
        <v>25</v>
      </c>
      <c r="D307" s="8" t="s">
        <v>653</v>
      </c>
      <c r="E307" s="8"/>
      <c r="F307" s="8"/>
      <c r="G307" s="8"/>
      <c r="H307" s="756"/>
      <c r="I307" s="756"/>
      <c r="J307" s="756"/>
      <c r="K307" s="756"/>
      <c r="L307" s="756"/>
      <c r="M307" s="756"/>
      <c r="N307" s="210"/>
    </row>
    <row r="308" spans="1:29" s="752" customFormat="1" ht="18" customHeight="1" x14ac:dyDescent="0.25">
      <c r="A308" s="2244"/>
      <c r="B308" s="785"/>
      <c r="C308" s="769" t="s">
        <v>31</v>
      </c>
      <c r="D308" s="8" t="s">
        <v>661</v>
      </c>
      <c r="E308" s="8"/>
      <c r="F308" s="8"/>
      <c r="G308" s="8"/>
      <c r="H308" s="756"/>
      <c r="I308" s="756"/>
      <c r="J308" s="756"/>
      <c r="K308" s="756"/>
      <c r="L308" s="756"/>
      <c r="M308" s="756"/>
      <c r="N308" s="210"/>
    </row>
    <row r="309" spans="1:29" s="752" customFormat="1" ht="18" customHeight="1" x14ac:dyDescent="0.25">
      <c r="A309" s="2244"/>
      <c r="B309" s="785"/>
      <c r="C309" s="769" t="s">
        <v>35</v>
      </c>
      <c r="D309" s="8" t="s">
        <v>655</v>
      </c>
      <c r="E309" s="8"/>
      <c r="F309" s="8"/>
      <c r="G309" s="8"/>
      <c r="H309" s="756"/>
      <c r="I309" s="756"/>
      <c r="J309" s="756"/>
      <c r="K309" s="756"/>
      <c r="L309" s="756"/>
      <c r="M309" s="756"/>
      <c r="N309" s="210"/>
    </row>
    <row r="310" spans="1:29" s="752" customFormat="1" ht="18" customHeight="1" x14ac:dyDescent="0.25">
      <c r="A310" s="2244"/>
      <c r="B310" s="53"/>
      <c r="C310" s="769" t="s">
        <v>40</v>
      </c>
      <c r="D310" s="8" t="s">
        <v>662</v>
      </c>
      <c r="E310" s="756"/>
      <c r="F310" s="756"/>
      <c r="G310" s="756"/>
      <c r="H310" s="756"/>
      <c r="I310" s="756"/>
      <c r="J310" s="756"/>
      <c r="K310" s="756"/>
      <c r="L310" s="756"/>
      <c r="M310" s="756"/>
      <c r="N310" s="210"/>
    </row>
    <row r="311" spans="1:29" s="752" customFormat="1" ht="18" customHeight="1" x14ac:dyDescent="0.25">
      <c r="A311" s="2244"/>
      <c r="B311" s="53"/>
      <c r="C311" s="769"/>
      <c r="D311" s="8"/>
      <c r="E311" s="756"/>
      <c r="F311" s="756"/>
      <c r="G311" s="756"/>
      <c r="H311" s="756"/>
      <c r="I311" s="756"/>
      <c r="J311" s="756"/>
      <c r="K311" s="756"/>
      <c r="L311" s="756"/>
      <c r="M311" s="756"/>
      <c r="N311" s="210"/>
    </row>
    <row r="312" spans="1:29" s="752" customFormat="1" ht="18" customHeight="1" x14ac:dyDescent="0.25">
      <c r="A312" s="2244"/>
      <c r="B312" s="53"/>
      <c r="C312" s="2491" t="s">
        <v>616</v>
      </c>
      <c r="D312" s="2491"/>
      <c r="E312" s="2491"/>
      <c r="F312" s="2491"/>
      <c r="G312" s="2491"/>
      <c r="H312" s="2491"/>
      <c r="I312" s="2491"/>
      <c r="J312" s="2491"/>
      <c r="K312" s="2491"/>
      <c r="L312" s="2491"/>
      <c r="M312" s="2491"/>
      <c r="N312" s="2492"/>
    </row>
    <row r="313" spans="1:29" s="752" customFormat="1" ht="18" customHeight="1" x14ac:dyDescent="0.25">
      <c r="A313" s="2244"/>
      <c r="B313" s="53"/>
      <c r="C313" s="2491"/>
      <c r="D313" s="2491"/>
      <c r="E313" s="2491"/>
      <c r="F313" s="2491"/>
      <c r="G313" s="2491"/>
      <c r="H313" s="2491"/>
      <c r="I313" s="2491"/>
      <c r="J313" s="2491"/>
      <c r="K313" s="2491"/>
      <c r="L313" s="2491"/>
      <c r="M313" s="2491"/>
      <c r="N313" s="2492"/>
    </row>
    <row r="314" spans="1:29" s="752" customFormat="1" ht="18" customHeight="1" thickBot="1" x14ac:dyDescent="0.3">
      <c r="A314" s="2244"/>
      <c r="B314" s="788"/>
      <c r="C314" s="789"/>
      <c r="D314" s="790"/>
      <c r="E314" s="87"/>
      <c r="F314" s="87"/>
      <c r="G314" s="87"/>
      <c r="H314" s="87"/>
      <c r="I314" s="87"/>
      <c r="J314" s="87"/>
      <c r="K314" s="87"/>
      <c r="L314" s="87"/>
      <c r="M314" s="87"/>
      <c r="N314" s="88"/>
    </row>
    <row r="315" spans="1:29" s="752" customFormat="1" ht="18" customHeight="1" x14ac:dyDescent="0.25">
      <c r="A315" s="2244"/>
      <c r="B315" s="2234" t="s">
        <v>50</v>
      </c>
      <c r="C315" s="2235"/>
      <c r="D315" s="2235"/>
      <c r="E315" s="2235"/>
      <c r="F315" s="2235"/>
      <c r="G315" s="2235"/>
      <c r="H315" s="2235"/>
      <c r="I315" s="2235"/>
      <c r="J315" s="2235"/>
      <c r="K315" s="2235"/>
      <c r="L315" s="2235"/>
      <c r="M315" s="2235"/>
      <c r="N315" s="2236"/>
    </row>
    <row r="316" spans="1:29" s="752" customFormat="1" ht="18" customHeight="1" thickBot="1" x14ac:dyDescent="0.3">
      <c r="A316" s="2244"/>
      <c r="B316" s="2237"/>
      <c r="C316" s="2238"/>
      <c r="D316" s="2238"/>
      <c r="E316" s="2238"/>
      <c r="F316" s="2238"/>
      <c r="G316" s="2238"/>
      <c r="H316" s="2238"/>
      <c r="I316" s="2238"/>
      <c r="J316" s="2238"/>
      <c r="K316" s="2238"/>
      <c r="L316" s="2238"/>
      <c r="M316" s="2238"/>
      <c r="N316" s="2239"/>
    </row>
    <row r="317" spans="1:29" s="752" customFormat="1" x14ac:dyDescent="0.25">
      <c r="A317" s="731"/>
      <c r="B317" s="731"/>
    </row>
    <row r="318" spans="1:29" s="752" customFormat="1" ht="15.75" thickBot="1" x14ac:dyDescent="0.3">
      <c r="A318" s="538" t="s">
        <v>16</v>
      </c>
      <c r="B318" s="2277" t="s">
        <v>591</v>
      </c>
      <c r="C318" s="2277"/>
      <c r="D318" s="2277"/>
      <c r="E318" s="2277"/>
      <c r="F318" s="2277"/>
      <c r="G318" s="2277"/>
      <c r="H318" s="2277"/>
      <c r="I318" s="2277"/>
      <c r="J318" s="2277"/>
      <c r="K318" s="2277"/>
      <c r="L318" s="2277"/>
      <c r="M318" s="2277"/>
      <c r="N318" s="2277"/>
      <c r="O318" s="282"/>
      <c r="P318" s="538" t="s">
        <v>16</v>
      </c>
      <c r="Q318" s="2277" t="s">
        <v>134</v>
      </c>
      <c r="R318" s="2277"/>
      <c r="S318" s="2277"/>
      <c r="T318" s="2277"/>
      <c r="U318" s="2277"/>
      <c r="V318" s="2277"/>
      <c r="W318" s="2277"/>
      <c r="X318" s="2277"/>
      <c r="Y318" s="2277"/>
      <c r="Z318" s="2277"/>
      <c r="AA318" s="2277"/>
      <c r="AB318" s="2277"/>
      <c r="AC318" s="2277"/>
    </row>
    <row r="319" spans="1:29" s="752" customFormat="1" ht="23.25" customHeight="1" x14ac:dyDescent="0.25">
      <c r="A319" s="2481" t="s">
        <v>591</v>
      </c>
      <c r="B319" s="2245" t="s">
        <v>667</v>
      </c>
      <c r="C319" s="2246"/>
      <c r="D319" s="2246"/>
      <c r="E319" s="2246"/>
      <c r="F319" s="2246"/>
      <c r="G319" s="2246"/>
      <c r="H319" s="2246"/>
      <c r="I319" s="2246"/>
      <c r="J319" s="2246"/>
      <c r="K319" s="2246"/>
      <c r="L319" s="2246"/>
      <c r="M319" s="2246"/>
      <c r="N319" s="2247"/>
      <c r="O319" s="282"/>
      <c r="P319" s="2482" t="s">
        <v>134</v>
      </c>
      <c r="Q319" s="2343" t="s">
        <v>134</v>
      </c>
      <c r="R319" s="2344"/>
      <c r="S319" s="2344"/>
      <c r="T319" s="2344"/>
      <c r="U319" s="2344"/>
      <c r="V319" s="2344"/>
      <c r="W319" s="2344"/>
      <c r="X319" s="2344"/>
      <c r="Y319" s="2344"/>
      <c r="Z319" s="2344"/>
      <c r="AA319" s="2344"/>
      <c r="AB319" s="2344"/>
      <c r="AC319" s="2345"/>
    </row>
    <row r="320" spans="1:29" s="752" customFormat="1" ht="15" customHeight="1" x14ac:dyDescent="0.25">
      <c r="A320" s="2481"/>
      <c r="B320" s="2248"/>
      <c r="C320" s="2249"/>
      <c r="D320" s="2249"/>
      <c r="E320" s="2249"/>
      <c r="F320" s="2249"/>
      <c r="G320" s="2249"/>
      <c r="H320" s="2249"/>
      <c r="I320" s="2249"/>
      <c r="J320" s="2249"/>
      <c r="K320" s="2249"/>
      <c r="L320" s="2249"/>
      <c r="M320" s="2249"/>
      <c r="N320" s="2250"/>
      <c r="O320" s="282"/>
      <c r="P320" s="2482"/>
      <c r="Q320" s="580"/>
      <c r="R320" s="548"/>
      <c r="S320" s="548"/>
      <c r="T320" s="548"/>
      <c r="U320" s="548"/>
      <c r="V320" s="548"/>
      <c r="W320" s="548"/>
      <c r="X320" s="548"/>
      <c r="Y320" s="548"/>
      <c r="Z320" s="548"/>
      <c r="AA320" s="548"/>
      <c r="AB320" s="548"/>
      <c r="AC320" s="581"/>
    </row>
    <row r="321" spans="1:29" s="752" customFormat="1" ht="15" customHeight="1" x14ac:dyDescent="0.25">
      <c r="A321" s="2481"/>
      <c r="B321" s="2251" t="s">
        <v>83</v>
      </c>
      <c r="C321" s="2252"/>
      <c r="D321" s="2252"/>
      <c r="E321" s="2252"/>
      <c r="F321" s="2252"/>
      <c r="G321" s="2252"/>
      <c r="H321" s="2252"/>
      <c r="I321" s="2252"/>
      <c r="J321" s="2252"/>
      <c r="K321" s="2252"/>
      <c r="L321" s="2252"/>
      <c r="M321" s="2252"/>
      <c r="N321" s="2253"/>
      <c r="O321" s="282"/>
      <c r="P321" s="2482"/>
      <c r="Q321" s="2397" t="s">
        <v>77</v>
      </c>
      <c r="R321" s="2398"/>
      <c r="S321" s="2398"/>
      <c r="T321" s="2398"/>
      <c r="U321" s="2398"/>
      <c r="V321" s="2398"/>
      <c r="W321" s="2398"/>
      <c r="X321" s="2398"/>
      <c r="Y321" s="2398"/>
      <c r="Z321" s="2398"/>
      <c r="AA321" s="2398"/>
      <c r="AB321" s="2398"/>
      <c r="AC321" s="2399"/>
    </row>
    <row r="322" spans="1:29" s="752" customFormat="1" ht="15" customHeight="1" x14ac:dyDescent="0.25">
      <c r="A322" s="2481"/>
      <c r="B322" s="2251"/>
      <c r="C322" s="2252"/>
      <c r="D322" s="2252"/>
      <c r="E322" s="2252"/>
      <c r="F322" s="2252"/>
      <c r="G322" s="2252"/>
      <c r="H322" s="2252"/>
      <c r="I322" s="2252"/>
      <c r="J322" s="2252"/>
      <c r="K322" s="2252"/>
      <c r="L322" s="2252"/>
      <c r="M322" s="2252"/>
      <c r="N322" s="2253"/>
      <c r="O322" s="282"/>
      <c r="P322" s="2482"/>
      <c r="Q322" s="2397" t="s">
        <v>496</v>
      </c>
      <c r="R322" s="2398"/>
      <c r="S322" s="2398"/>
      <c r="T322" s="2398"/>
      <c r="U322" s="2398"/>
      <c r="V322" s="2398"/>
      <c r="W322" s="2398"/>
      <c r="X322" s="2398"/>
      <c r="Y322" s="2398"/>
      <c r="Z322" s="2398"/>
      <c r="AA322" s="2398"/>
      <c r="AB322" s="2398"/>
      <c r="AC322" s="2399"/>
    </row>
    <row r="323" spans="1:29" s="752" customFormat="1" ht="15" customHeight="1" x14ac:dyDescent="0.25">
      <c r="A323" s="2481"/>
      <c r="B323" s="140" t="s">
        <v>68</v>
      </c>
      <c r="C323" s="58"/>
      <c r="D323" s="58"/>
      <c r="E323" s="29"/>
      <c r="F323" s="29"/>
      <c r="G323" s="29"/>
      <c r="H323" s="29"/>
      <c r="I323" s="29"/>
      <c r="J323" s="29"/>
      <c r="K323" s="29"/>
      <c r="L323" s="2279">
        <f ca="1">NOW()</f>
        <v>42390.827546296299</v>
      </c>
      <c r="M323" s="2279"/>
      <c r="N323" s="2280"/>
      <c r="O323" s="282"/>
      <c r="P323" s="2482"/>
      <c r="Q323" s="793"/>
      <c r="R323" s="794"/>
      <c r="S323" s="794"/>
      <c r="T323" s="794"/>
      <c r="U323" s="794"/>
      <c r="V323" s="794"/>
      <c r="W323" s="794"/>
      <c r="X323" s="794"/>
      <c r="Y323" s="794"/>
      <c r="Z323" s="794"/>
      <c r="AA323" s="794"/>
      <c r="AB323" s="794"/>
      <c r="AC323" s="795"/>
    </row>
    <row r="324" spans="1:29" s="752" customFormat="1" ht="15" customHeight="1" x14ac:dyDescent="0.25">
      <c r="A324" s="2481"/>
      <c r="B324" s="691"/>
      <c r="C324" s="692"/>
      <c r="D324" s="692"/>
      <c r="E324" s="692"/>
      <c r="F324" s="692"/>
      <c r="G324" s="692"/>
      <c r="H324" s="692"/>
      <c r="I324" s="692"/>
      <c r="J324" s="692"/>
      <c r="K324" s="692"/>
      <c r="L324" s="692"/>
      <c r="M324" s="692"/>
      <c r="N324" s="693"/>
      <c r="O324" s="282"/>
      <c r="P324" s="2482"/>
      <c r="Q324" s="558"/>
      <c r="R324" s="753"/>
      <c r="S324" s="152" t="s">
        <v>23</v>
      </c>
      <c r="T324" s="756" t="s">
        <v>423</v>
      </c>
      <c r="U324" s="756"/>
      <c r="V324" s="756"/>
      <c r="W324" s="756"/>
      <c r="X324" s="756"/>
      <c r="Y324" s="756"/>
      <c r="Z324" s="547"/>
      <c r="AA324" s="547"/>
      <c r="AB324" s="547"/>
      <c r="AC324" s="555"/>
    </row>
    <row r="325" spans="1:29" s="752" customFormat="1" ht="15" customHeight="1" x14ac:dyDescent="0.25">
      <c r="A325" s="2481"/>
      <c r="B325" s="2483" t="s">
        <v>77</v>
      </c>
      <c r="C325" s="2398"/>
      <c r="D325" s="2398"/>
      <c r="E325" s="2398"/>
      <c r="F325" s="2398"/>
      <c r="G325" s="2398"/>
      <c r="H325" s="2398"/>
      <c r="I325" s="2398"/>
      <c r="J325" s="2398"/>
      <c r="K325" s="2398"/>
      <c r="L325" s="2398"/>
      <c r="M325" s="2398"/>
      <c r="N325" s="2484"/>
      <c r="O325" s="282"/>
      <c r="P325" s="2482"/>
      <c r="Q325" s="554"/>
      <c r="R325" s="547"/>
      <c r="S325" s="547"/>
      <c r="T325" s="547"/>
      <c r="U325" s="547"/>
      <c r="V325" s="547"/>
      <c r="W325" s="547"/>
      <c r="X325" s="547"/>
      <c r="Y325" s="547"/>
      <c r="Z325" s="547"/>
      <c r="AA325" s="547"/>
      <c r="AB325" s="547"/>
      <c r="AC325" s="555"/>
    </row>
    <row r="326" spans="1:29" s="752" customFormat="1" ht="15" customHeight="1" x14ac:dyDescent="0.25">
      <c r="A326" s="2481"/>
      <c r="B326" s="2260" t="s">
        <v>711</v>
      </c>
      <c r="C326" s="2261"/>
      <c r="D326" s="2261"/>
      <c r="E326" s="2261"/>
      <c r="F326" s="2261"/>
      <c r="G326" s="2261"/>
      <c r="H326" s="2261"/>
      <c r="I326" s="2261"/>
      <c r="J326" s="721" t="s">
        <v>75</v>
      </c>
      <c r="K326" s="2262" t="s">
        <v>22</v>
      </c>
      <c r="L326" s="2485" t="s">
        <v>676</v>
      </c>
      <c r="M326" s="753"/>
      <c r="N326" s="63"/>
      <c r="O326" s="282"/>
      <c r="P326" s="2482"/>
      <c r="Q326" s="559"/>
      <c r="R326" s="597" t="s">
        <v>21</v>
      </c>
      <c r="S326" s="530" t="s">
        <v>19</v>
      </c>
      <c r="T326" s="800">
        <f>B348</f>
        <v>2.0549999999999997</v>
      </c>
      <c r="U326" s="8" t="s">
        <v>487</v>
      </c>
      <c r="V326" s="753"/>
      <c r="W326" s="550" t="s">
        <v>60</v>
      </c>
      <c r="X326" s="551">
        <f>D349</f>
        <v>348</v>
      </c>
      <c r="Y326" s="547"/>
      <c r="Z326" s="547"/>
      <c r="AA326" s="547"/>
      <c r="AB326" s="547"/>
      <c r="AC326" s="555"/>
    </row>
    <row r="327" spans="1:29" s="752" customFormat="1" ht="18" customHeight="1" x14ac:dyDescent="0.25">
      <c r="A327" s="2481"/>
      <c r="B327" s="2260"/>
      <c r="C327" s="2261"/>
      <c r="D327" s="2261"/>
      <c r="E327" s="2261"/>
      <c r="F327" s="2261"/>
      <c r="G327" s="2261"/>
      <c r="H327" s="2261"/>
      <c r="I327" s="2261"/>
      <c r="J327" s="530" t="s">
        <v>19</v>
      </c>
      <c r="K327" s="2262"/>
      <c r="L327" s="2485"/>
      <c r="M327" s="753"/>
      <c r="N327" s="63"/>
      <c r="O327" s="282"/>
      <c r="P327" s="2482"/>
      <c r="Q327" s="554"/>
      <c r="R327" s="547"/>
      <c r="S327" s="547"/>
      <c r="T327" s="705" t="s">
        <v>488</v>
      </c>
      <c r="U327" s="753"/>
      <c r="V327" s="753"/>
      <c r="W327" s="705"/>
      <c r="X327" s="705"/>
      <c r="Y327" s="705"/>
      <c r="Z327" s="703"/>
      <c r="AA327" s="703"/>
      <c r="AB327" s="703"/>
      <c r="AC327" s="555"/>
    </row>
    <row r="328" spans="1:29" s="752" customFormat="1" ht="15" customHeight="1" x14ac:dyDescent="0.25">
      <c r="A328" s="2481"/>
      <c r="B328" s="2260"/>
      <c r="C328" s="2261"/>
      <c r="D328" s="2261"/>
      <c r="E328" s="2261"/>
      <c r="F328" s="2261"/>
      <c r="G328" s="2261"/>
      <c r="H328" s="2261"/>
      <c r="I328" s="2261"/>
      <c r="J328" s="2264">
        <f>B348</f>
        <v>2.0549999999999997</v>
      </c>
      <c r="K328" s="2289">
        <v>1</v>
      </c>
      <c r="L328" s="2290">
        <v>50</v>
      </c>
      <c r="M328" s="2265" t="s">
        <v>70</v>
      </c>
      <c r="N328" s="2283" t="s">
        <v>71</v>
      </c>
      <c r="O328" s="282"/>
      <c r="P328" s="2482"/>
      <c r="Q328" s="560"/>
      <c r="R328" s="144" t="s">
        <v>22</v>
      </c>
      <c r="S328" s="801">
        <f>K328</f>
        <v>1</v>
      </c>
      <c r="T328" s="705" t="s">
        <v>493</v>
      </c>
      <c r="U328" s="705"/>
      <c r="V328" s="705"/>
      <c r="W328" s="705"/>
      <c r="X328" s="705"/>
      <c r="Y328" s="705"/>
      <c r="Z328" s="547"/>
      <c r="AA328" s="547"/>
      <c r="AB328" s="547"/>
      <c r="AC328" s="555"/>
    </row>
    <row r="329" spans="1:29" s="752" customFormat="1" ht="15" customHeight="1" x14ac:dyDescent="0.25">
      <c r="A329" s="2481"/>
      <c r="B329" s="2284" t="s">
        <v>677</v>
      </c>
      <c r="C329" s="2285"/>
      <c r="D329" s="42"/>
      <c r="E329" s="704"/>
      <c r="F329" s="2286" t="s">
        <v>23</v>
      </c>
      <c r="G329" s="2286"/>
      <c r="H329" s="2286"/>
      <c r="I329" s="2286"/>
      <c r="J329" s="2264"/>
      <c r="K329" s="2289"/>
      <c r="L329" s="2290"/>
      <c r="M329" s="2265"/>
      <c r="N329" s="2283"/>
      <c r="O329" s="282"/>
      <c r="P329" s="2482"/>
      <c r="Q329" s="560"/>
      <c r="R329" s="753"/>
      <c r="S329" s="753"/>
      <c r="T329" s="753"/>
      <c r="U329" s="753"/>
      <c r="V329" s="753"/>
      <c r="W329" s="753"/>
      <c r="X329" s="549" t="s">
        <v>494</v>
      </c>
      <c r="Y329" s="57" t="s">
        <v>28</v>
      </c>
      <c r="Z329" s="547"/>
      <c r="AA329" s="547"/>
      <c r="AB329" s="547"/>
      <c r="AC329" s="555"/>
    </row>
    <row r="330" spans="1:29" s="752" customFormat="1" ht="15" customHeight="1" x14ac:dyDescent="0.25">
      <c r="A330" s="2481"/>
      <c r="B330" s="2287">
        <f>J328/L328</f>
        <v>4.1099999999999998E-2</v>
      </c>
      <c r="C330" s="2288">
        <f>C348/L328</f>
        <v>0.13316400000000003</v>
      </c>
      <c r="D330" s="42"/>
      <c r="E330" s="42"/>
      <c r="F330" s="64" t="s">
        <v>76</v>
      </c>
      <c r="G330" s="64" t="s">
        <v>76</v>
      </c>
      <c r="H330" s="860" t="s">
        <v>76</v>
      </c>
      <c r="I330" s="860" t="s">
        <v>76</v>
      </c>
      <c r="J330" s="74" t="s">
        <v>59</v>
      </c>
      <c r="K330" s="2289"/>
      <c r="L330" s="2290"/>
      <c r="M330" s="803"/>
      <c r="N330" s="798"/>
      <c r="O330" s="282"/>
      <c r="P330" s="2482"/>
      <c r="Q330" s="558"/>
      <c r="R330" s="753"/>
      <c r="S330" s="753"/>
      <c r="T330" s="753"/>
      <c r="U330" s="753"/>
      <c r="V330" s="753"/>
      <c r="W330" s="753"/>
      <c r="X330" s="65" t="s">
        <v>85</v>
      </c>
      <c r="Y330" s="532">
        <v>0.25</v>
      </c>
      <c r="Z330" s="547"/>
      <c r="AA330" s="547"/>
      <c r="AB330" s="547"/>
      <c r="AC330" s="555"/>
    </row>
    <row r="331" spans="1:29" s="752" customFormat="1" ht="15" customHeight="1" x14ac:dyDescent="0.25">
      <c r="A331" s="2481"/>
      <c r="B331" s="2287"/>
      <c r="C331" s="2288"/>
      <c r="D331" s="799"/>
      <c r="E331" s="704"/>
      <c r="F331" s="299" t="s">
        <v>262</v>
      </c>
      <c r="G331" s="57" t="s">
        <v>28</v>
      </c>
      <c r="H331" s="861" t="s">
        <v>72</v>
      </c>
      <c r="I331" s="862" t="s">
        <v>73</v>
      </c>
      <c r="J331" s="529" t="s">
        <v>24</v>
      </c>
      <c r="K331" s="813" t="s">
        <v>25</v>
      </c>
      <c r="L331" s="806" t="s">
        <v>31</v>
      </c>
      <c r="M331" s="41"/>
      <c r="N331" s="44" t="s">
        <v>24</v>
      </c>
      <c r="O331" s="282"/>
      <c r="P331" s="2482"/>
      <c r="Q331" s="558"/>
      <c r="R331" s="753"/>
      <c r="S331" s="753"/>
      <c r="T331" s="753"/>
      <c r="U331" s="753"/>
      <c r="V331" s="753"/>
      <c r="W331" s="753"/>
      <c r="X331" s="9" t="s">
        <v>66</v>
      </c>
      <c r="Y331" s="10">
        <v>0.25</v>
      </c>
      <c r="Z331" s="547"/>
      <c r="AA331" s="547"/>
      <c r="AB331" s="547"/>
      <c r="AC331" s="555"/>
    </row>
    <row r="332" spans="1:29" s="752" customFormat="1" ht="15" customHeight="1" x14ac:dyDescent="0.25">
      <c r="A332" s="2481"/>
      <c r="B332" s="856" t="s">
        <v>19</v>
      </c>
      <c r="C332" s="60" t="s">
        <v>71</v>
      </c>
      <c r="D332" s="2486" t="s">
        <v>593</v>
      </c>
      <c r="E332" s="2486"/>
      <c r="F332" s="2486"/>
      <c r="G332" s="2486"/>
      <c r="H332" s="2486"/>
      <c r="I332" s="2486"/>
      <c r="J332" s="818" t="s">
        <v>28</v>
      </c>
      <c r="K332" s="811" t="s">
        <v>28</v>
      </c>
      <c r="L332" s="812" t="s">
        <v>28</v>
      </c>
      <c r="M332" s="32" t="s">
        <v>74</v>
      </c>
      <c r="N332" s="45" t="s">
        <v>71</v>
      </c>
      <c r="O332" s="282"/>
      <c r="P332" s="2482"/>
      <c r="Q332" s="559"/>
      <c r="R332" s="145" t="str">
        <f>L326</f>
        <v>Nombre de Pièces</v>
      </c>
      <c r="S332" s="802">
        <f>L328</f>
        <v>50</v>
      </c>
      <c r="T332" s="2487" t="s">
        <v>495</v>
      </c>
      <c r="U332" s="2487"/>
      <c r="V332" s="2487"/>
      <c r="W332" s="2487"/>
      <c r="X332" s="2487"/>
      <c r="Y332" s="2487"/>
      <c r="Z332" s="2487"/>
      <c r="AA332" s="2487"/>
      <c r="AB332" s="2487"/>
      <c r="AC332" s="2488"/>
    </row>
    <row r="333" spans="1:29" s="752" customFormat="1" ht="15" customHeight="1" x14ac:dyDescent="0.25">
      <c r="A333" s="2481"/>
      <c r="B333" s="30"/>
      <c r="C333" s="60"/>
      <c r="D333" s="2486"/>
      <c r="E333" s="2486"/>
      <c r="F333" s="2486"/>
      <c r="G333" s="2486"/>
      <c r="H333" s="2486"/>
      <c r="I333" s="2486"/>
      <c r="J333" s="818"/>
      <c r="K333" s="811"/>
      <c r="L333" s="812"/>
      <c r="M333" s="32"/>
      <c r="N333" s="45"/>
      <c r="O333" s="282"/>
      <c r="P333" s="2482"/>
      <c r="Q333" s="558"/>
      <c r="R333" s="145"/>
      <c r="S333" s="145"/>
      <c r="T333" s="2487"/>
      <c r="U333" s="2487"/>
      <c r="V333" s="2487"/>
      <c r="W333" s="2487"/>
      <c r="X333" s="2487"/>
      <c r="Y333" s="2487"/>
      <c r="Z333" s="2487"/>
      <c r="AA333" s="2487"/>
      <c r="AB333" s="2487"/>
      <c r="AC333" s="2488"/>
    </row>
    <row r="334" spans="1:29" s="752" customFormat="1" ht="15" customHeight="1" x14ac:dyDescent="0.25">
      <c r="A334" s="2481"/>
      <c r="B334" s="33">
        <f t="shared" ref="B334:B340" si="15">IF(ISBLANK(G334),I334*H334,G334)</f>
        <v>1</v>
      </c>
      <c r="C334" s="61">
        <f t="shared" ref="C334:C340" si="16">M334*B334</f>
        <v>3.24</v>
      </c>
      <c r="D334" s="65"/>
      <c r="E334" s="65"/>
      <c r="F334" s="9" t="s">
        <v>238</v>
      </c>
      <c r="G334" s="10">
        <v>1</v>
      </c>
      <c r="H334" s="866"/>
      <c r="I334" s="867"/>
      <c r="J334" s="301">
        <f>(B334/J328)*J355</f>
        <v>0.48661800486618012</v>
      </c>
      <c r="K334" s="302">
        <f>(B334/K328)*K355</f>
        <v>1</v>
      </c>
      <c r="L334" s="303">
        <f>(B334/L328)*L355</f>
        <v>0.4</v>
      </c>
      <c r="M334" s="151">
        <v>3.24</v>
      </c>
      <c r="N334" s="45">
        <f t="shared" ref="N334:N341" si="17">M334*J334</f>
        <v>1.5766423357664237</v>
      </c>
      <c r="O334" s="282"/>
      <c r="P334" s="2482"/>
      <c r="Q334" s="558"/>
      <c r="R334" s="145"/>
      <c r="S334" s="753"/>
      <c r="T334" s="728"/>
      <c r="U334" s="728"/>
      <c r="V334" s="728"/>
      <c r="W334" s="728"/>
      <c r="X334" s="728"/>
      <c r="Y334" s="728"/>
      <c r="Z334" s="728"/>
      <c r="AA334" s="728"/>
      <c r="AB334" s="728"/>
      <c r="AC334" s="729"/>
    </row>
    <row r="335" spans="1:29" s="752" customFormat="1" ht="15" customHeight="1" x14ac:dyDescent="0.25">
      <c r="A335" s="2481"/>
      <c r="B335" s="33">
        <f t="shared" si="15"/>
        <v>3.5000000000000003E-2</v>
      </c>
      <c r="C335" s="61">
        <f t="shared" si="16"/>
        <v>0.11340000000000001</v>
      </c>
      <c r="D335" s="65"/>
      <c r="E335" s="65"/>
      <c r="F335" s="9" t="s">
        <v>34</v>
      </c>
      <c r="G335" s="10">
        <v>3.5000000000000003E-2</v>
      </c>
      <c r="H335" s="866"/>
      <c r="I335" s="867"/>
      <c r="J335" s="301">
        <f>(B335/J328)*J355</f>
        <v>1.7031630170316305E-2</v>
      </c>
      <c r="K335" s="302">
        <f>(B335/K328)*K355</f>
        <v>3.5000000000000003E-2</v>
      </c>
      <c r="L335" s="303">
        <f>(B335/L328)*L355</f>
        <v>1.4000000000000002E-2</v>
      </c>
      <c r="M335" s="151">
        <v>3.24</v>
      </c>
      <c r="N335" s="45">
        <f t="shared" si="17"/>
        <v>5.518248175182483E-2</v>
      </c>
      <c r="O335" s="282"/>
      <c r="P335" s="2482"/>
      <c r="Q335" s="558"/>
      <c r="R335" s="146" t="s">
        <v>70</v>
      </c>
      <c r="S335" s="151">
        <v>3.24</v>
      </c>
      <c r="T335" s="753" t="s">
        <v>135</v>
      </c>
      <c r="U335" s="753"/>
      <c r="V335" s="753"/>
      <c r="W335" s="753"/>
      <c r="X335" s="753"/>
      <c r="Y335" s="753"/>
      <c r="Z335" s="547"/>
      <c r="AA335" s="547"/>
      <c r="AB335" s="547"/>
      <c r="AC335" s="555"/>
    </row>
    <row r="336" spans="1:29" s="752" customFormat="1" ht="15.75" customHeight="1" x14ac:dyDescent="0.25">
      <c r="A336" s="2481"/>
      <c r="B336" s="33">
        <f t="shared" si="15"/>
        <v>0.02</v>
      </c>
      <c r="C336" s="61">
        <f t="shared" si="16"/>
        <v>6.480000000000001E-2</v>
      </c>
      <c r="D336" s="65"/>
      <c r="E336" s="65"/>
      <c r="F336" s="9" t="s">
        <v>30</v>
      </c>
      <c r="G336" s="10">
        <v>0.02</v>
      </c>
      <c r="H336" s="866"/>
      <c r="I336" s="867"/>
      <c r="J336" s="301">
        <f>(B336/J328)*J355</f>
        <v>9.732360097323603E-3</v>
      </c>
      <c r="K336" s="302">
        <f>(B336/K328)*K355</f>
        <v>0.02</v>
      </c>
      <c r="L336" s="303">
        <f>(B336/L328)*L355</f>
        <v>8.0000000000000002E-3</v>
      </c>
      <c r="M336" s="151">
        <v>3.24</v>
      </c>
      <c r="N336" s="45">
        <f t="shared" si="17"/>
        <v>3.1532846715328473E-2</v>
      </c>
      <c r="O336" s="282"/>
      <c r="P336" s="2482"/>
      <c r="Q336" s="558"/>
      <c r="R336" s="753"/>
      <c r="S336" s="753"/>
      <c r="T336" s="753"/>
      <c r="U336" s="753"/>
      <c r="V336" s="753"/>
      <c r="W336" s="753"/>
      <c r="X336" s="753"/>
      <c r="Y336" s="753"/>
      <c r="Z336" s="753"/>
      <c r="AA336" s="753"/>
      <c r="AB336" s="753"/>
      <c r="AC336" s="722"/>
    </row>
    <row r="337" spans="1:29" s="752" customFormat="1" ht="15.75" customHeight="1" x14ac:dyDescent="0.25">
      <c r="A337" s="2481"/>
      <c r="B337" s="33">
        <f t="shared" si="15"/>
        <v>0.12</v>
      </c>
      <c r="C337" s="61">
        <f t="shared" si="16"/>
        <v>0.38880000000000003</v>
      </c>
      <c r="D337" s="65"/>
      <c r="E337" s="65"/>
      <c r="F337" s="9" t="s">
        <v>33</v>
      </c>
      <c r="G337" s="10">
        <v>0.12</v>
      </c>
      <c r="H337" s="866"/>
      <c r="I337" s="867"/>
      <c r="J337" s="301">
        <f>(B337/J328)*J355</f>
        <v>5.8394160583941611E-2</v>
      </c>
      <c r="K337" s="302">
        <f>(B337/K328)*K355</f>
        <v>0.12</v>
      </c>
      <c r="L337" s="303">
        <f>(B337/L328)*L355</f>
        <v>4.7999999999999994E-2</v>
      </c>
      <c r="M337" s="151">
        <v>3.24</v>
      </c>
      <c r="N337" s="45">
        <f t="shared" si="17"/>
        <v>0.18919708029197083</v>
      </c>
      <c r="O337" s="282"/>
      <c r="P337" s="2482"/>
      <c r="Q337" s="558"/>
      <c r="R337" s="753"/>
      <c r="S337" s="753"/>
      <c r="T337" s="753"/>
      <c r="U337" s="753"/>
      <c r="V337" s="753"/>
      <c r="W337" s="753"/>
      <c r="X337" s="753"/>
      <c r="Y337" s="753"/>
      <c r="Z337" s="753"/>
      <c r="AA337" s="753"/>
      <c r="AB337" s="753"/>
      <c r="AC337" s="722"/>
    </row>
    <row r="338" spans="1:29" s="752" customFormat="1" ht="15.75" customHeight="1" x14ac:dyDescent="0.25">
      <c r="A338" s="2481"/>
      <c r="B338" s="33">
        <f t="shared" si="15"/>
        <v>0.25</v>
      </c>
      <c r="C338" s="61">
        <f t="shared" si="16"/>
        <v>0.81</v>
      </c>
      <c r="D338" s="65"/>
      <c r="E338" s="65"/>
      <c r="F338" s="9" t="s">
        <v>668</v>
      </c>
      <c r="G338" s="866"/>
      <c r="H338" s="863">
        <v>5</v>
      </c>
      <c r="I338" s="864">
        <v>0.05</v>
      </c>
      <c r="J338" s="301">
        <f>(B338/J328)*J355</f>
        <v>0.12165450121654503</v>
      </c>
      <c r="K338" s="302">
        <f>(B338/K328)*K355</f>
        <v>0.25</v>
      </c>
      <c r="L338" s="303">
        <f>(B338/L328)*L355</f>
        <v>0.1</v>
      </c>
      <c r="M338" s="151">
        <v>3.24</v>
      </c>
      <c r="N338" s="45">
        <f t="shared" si="17"/>
        <v>0.39416058394160591</v>
      </c>
      <c r="O338" s="282"/>
      <c r="P338" s="2482"/>
      <c r="Q338" s="558"/>
      <c r="R338" s="753"/>
      <c r="S338" s="753"/>
      <c r="T338" s="753"/>
      <c r="U338" s="753"/>
      <c r="V338" s="753"/>
      <c r="W338" s="753"/>
      <c r="X338" s="753"/>
      <c r="Y338" s="753"/>
      <c r="Z338" s="753"/>
      <c r="AA338" s="753"/>
      <c r="AB338" s="753"/>
      <c r="AC338" s="722"/>
    </row>
    <row r="339" spans="1:29" s="752" customFormat="1" ht="15.75" customHeight="1" x14ac:dyDescent="0.25">
      <c r="A339" s="2481"/>
      <c r="B339" s="33">
        <f t="shared" si="15"/>
        <v>0.35</v>
      </c>
      <c r="C339" s="61">
        <f t="shared" si="16"/>
        <v>1.1339999999999999</v>
      </c>
      <c r="D339" s="65"/>
      <c r="E339" s="65"/>
      <c r="F339" s="9" t="s">
        <v>544</v>
      </c>
      <c r="G339" s="10">
        <v>0.35</v>
      </c>
      <c r="H339" s="866"/>
      <c r="I339" s="867"/>
      <c r="J339" s="301">
        <f>(B339/J328)*J355</f>
        <v>0.17031630170316303</v>
      </c>
      <c r="K339" s="302">
        <f>(B339/K328)*K355</f>
        <v>0.35</v>
      </c>
      <c r="L339" s="303">
        <f>(B339/L328)*L355</f>
        <v>0.13999999999999999</v>
      </c>
      <c r="M339" s="151">
        <v>3.24</v>
      </c>
      <c r="N339" s="45">
        <f t="shared" si="17"/>
        <v>0.5518248175182483</v>
      </c>
      <c r="O339" s="282"/>
      <c r="P339" s="2482"/>
      <c r="Q339" s="558"/>
      <c r="R339" s="753"/>
      <c r="S339" s="753"/>
      <c r="T339" s="753"/>
      <c r="U339" s="753"/>
      <c r="V339" s="753"/>
      <c r="W339" s="753"/>
      <c r="X339" s="753"/>
      <c r="Y339" s="753"/>
      <c r="Z339" s="753"/>
      <c r="AA339" s="753"/>
      <c r="AB339" s="753"/>
      <c r="AC339" s="722"/>
    </row>
    <row r="340" spans="1:29" s="752" customFormat="1" ht="15.75" customHeight="1" x14ac:dyDescent="0.25">
      <c r="A340" s="2481"/>
      <c r="B340" s="33">
        <f t="shared" si="15"/>
        <v>0</v>
      </c>
      <c r="C340" s="61">
        <f t="shared" si="16"/>
        <v>0</v>
      </c>
      <c r="D340" s="65"/>
      <c r="E340" s="65"/>
      <c r="F340" s="9"/>
      <c r="G340" s="10"/>
      <c r="H340" s="866"/>
      <c r="I340" s="867"/>
      <c r="J340" s="301">
        <f>(B340/J328)*J355</f>
        <v>0</v>
      </c>
      <c r="K340" s="302">
        <f>(B340/K328)*K355</f>
        <v>0</v>
      </c>
      <c r="L340" s="303">
        <f>(B340/L328)*L355</f>
        <v>0</v>
      </c>
      <c r="M340" s="151">
        <v>3.24</v>
      </c>
      <c r="N340" s="45">
        <f t="shared" si="17"/>
        <v>0</v>
      </c>
      <c r="O340" s="282"/>
      <c r="P340" s="2482"/>
      <c r="Q340" s="558"/>
      <c r="R340" s="753"/>
      <c r="S340" s="753"/>
      <c r="T340" s="753"/>
      <c r="U340" s="753"/>
      <c r="V340" s="753"/>
      <c r="W340" s="753"/>
      <c r="X340" s="753"/>
      <c r="Y340" s="753"/>
      <c r="Z340" s="753"/>
      <c r="AA340" s="753"/>
      <c r="AB340" s="753"/>
      <c r="AC340" s="722"/>
    </row>
    <row r="341" spans="1:29" s="752" customFormat="1" ht="15.75" customHeight="1" x14ac:dyDescent="0.25">
      <c r="A341" s="2481"/>
      <c r="B341" s="33"/>
      <c r="C341" s="61"/>
      <c r="D341" s="65"/>
      <c r="E341" s="65"/>
      <c r="F341" s="725" t="s">
        <v>596</v>
      </c>
      <c r="G341" s="10"/>
      <c r="H341" s="868"/>
      <c r="I341" s="868"/>
      <c r="J341" s="301">
        <f>(B341/J328)*J355</f>
        <v>0</v>
      </c>
      <c r="K341" s="302">
        <f>(B341/K328)*K355</f>
        <v>0</v>
      </c>
      <c r="L341" s="303">
        <f>(B341/L328)*L355</f>
        <v>0</v>
      </c>
      <c r="M341" s="151">
        <v>3.24</v>
      </c>
      <c r="N341" s="45">
        <f t="shared" si="17"/>
        <v>0</v>
      </c>
      <c r="O341" s="282"/>
      <c r="P341" s="2482"/>
      <c r="Q341" s="558"/>
      <c r="R341" s="753"/>
      <c r="S341" s="753"/>
      <c r="T341" s="753"/>
      <c r="U341" s="753"/>
      <c r="V341" s="753"/>
      <c r="W341" s="753"/>
      <c r="X341" s="753"/>
      <c r="Y341" s="753"/>
      <c r="Z341" s="753"/>
      <c r="AA341" s="753"/>
      <c r="AB341" s="753"/>
      <c r="AC341" s="722"/>
    </row>
    <row r="342" spans="1:29" s="752" customFormat="1" ht="15.75" customHeight="1" x14ac:dyDescent="0.25">
      <c r="A342" s="2481"/>
      <c r="B342" s="586"/>
      <c r="C342" s="60"/>
      <c r="D342" s="726" t="s">
        <v>595</v>
      </c>
      <c r="E342" s="31"/>
      <c r="F342" s="309"/>
      <c r="G342" s="727"/>
      <c r="H342" s="869"/>
      <c r="I342" s="869"/>
      <c r="J342" s="301"/>
      <c r="K342" s="302"/>
      <c r="L342" s="303"/>
      <c r="M342" s="151"/>
      <c r="N342" s="45"/>
      <c r="O342" s="282"/>
      <c r="P342" s="2482"/>
      <c r="Q342" s="558"/>
      <c r="R342" s="753"/>
      <c r="S342" s="753"/>
      <c r="T342" s="753"/>
      <c r="U342" s="753"/>
      <c r="V342" s="753"/>
      <c r="W342" s="753"/>
      <c r="X342" s="753"/>
      <c r="Y342" s="753"/>
      <c r="Z342" s="753"/>
      <c r="AA342" s="753"/>
      <c r="AB342" s="753"/>
      <c r="AC342" s="722"/>
    </row>
    <row r="343" spans="1:29" s="752" customFormat="1" x14ac:dyDescent="0.25">
      <c r="A343" s="2481"/>
      <c r="B343" s="33">
        <f>IF(ISBLANK(G343),I343*H343,G343)</f>
        <v>0.28000000000000003</v>
      </c>
      <c r="C343" s="61">
        <f t="shared" ref="C343:C345" si="18">M343*B343</f>
        <v>0.90720000000000012</v>
      </c>
      <c r="D343" s="65"/>
      <c r="E343" s="65"/>
      <c r="F343" s="9" t="s">
        <v>39</v>
      </c>
      <c r="G343" s="10">
        <v>0.28000000000000003</v>
      </c>
      <c r="H343" s="866"/>
      <c r="I343" s="867"/>
      <c r="J343" s="301">
        <f>(B343/J328)*J355</f>
        <v>0.13625304136253044</v>
      </c>
      <c r="K343" s="302">
        <f>(B343/K328)*K355</f>
        <v>0.28000000000000003</v>
      </c>
      <c r="L343" s="303">
        <f>(B343/L328)*L355</f>
        <v>0.11200000000000002</v>
      </c>
      <c r="M343" s="32">
        <v>3.24</v>
      </c>
      <c r="N343" s="45">
        <f t="shared" ref="N343:N345" si="19">M343*J343</f>
        <v>0.44145985401459864</v>
      </c>
      <c r="O343" s="282"/>
      <c r="P343" s="2482"/>
      <c r="Q343" s="580"/>
      <c r="R343" s="548"/>
      <c r="S343" s="548"/>
      <c r="T343" s="548"/>
      <c r="U343" s="548"/>
      <c r="V343" s="548"/>
      <c r="W343" s="548"/>
      <c r="X343" s="548"/>
      <c r="Y343" s="548"/>
      <c r="Z343" s="548"/>
      <c r="AA343" s="548"/>
      <c r="AB343" s="548"/>
      <c r="AC343" s="581"/>
    </row>
    <row r="344" spans="1:29" s="752" customFormat="1" x14ac:dyDescent="0.25">
      <c r="A344" s="2481"/>
      <c r="B344" s="33">
        <f>IF(ISBLANK(G344),I344*H344,G344)</f>
        <v>0</v>
      </c>
      <c r="C344" s="61">
        <f t="shared" si="18"/>
        <v>0</v>
      </c>
      <c r="D344" s="65"/>
      <c r="E344" s="65"/>
      <c r="F344" s="9"/>
      <c r="G344" s="10"/>
      <c r="H344" s="866"/>
      <c r="I344" s="867"/>
      <c r="J344" s="301">
        <f>(B344/J328)*J355</f>
        <v>0</v>
      </c>
      <c r="K344" s="302">
        <f>(B344/K328)*K355</f>
        <v>0</v>
      </c>
      <c r="L344" s="303">
        <f>(B344/L328)*L355</f>
        <v>0</v>
      </c>
      <c r="M344" s="32"/>
      <c r="N344" s="45">
        <f t="shared" si="19"/>
        <v>0</v>
      </c>
      <c r="O344" s="282"/>
      <c r="P344" s="2482"/>
      <c r="Q344" s="580"/>
      <c r="R344" s="548"/>
      <c r="S344" s="548"/>
      <c r="T344" s="548"/>
      <c r="U344" s="548"/>
      <c r="V344" s="548"/>
      <c r="W344" s="548"/>
      <c r="X344" s="548"/>
      <c r="Y344" s="548"/>
      <c r="Z344" s="548"/>
      <c r="AA344" s="548"/>
      <c r="AB344" s="548"/>
      <c r="AC344" s="581"/>
    </row>
    <row r="345" spans="1:29" s="752" customFormat="1" x14ac:dyDescent="0.25">
      <c r="A345" s="2481"/>
      <c r="B345" s="33">
        <f>IF(ISBLANK(G345),I345*H345,G345)</f>
        <v>0</v>
      </c>
      <c r="C345" s="61">
        <f t="shared" si="18"/>
        <v>0</v>
      </c>
      <c r="D345" s="65"/>
      <c r="E345" s="65"/>
      <c r="F345" s="9"/>
      <c r="G345" s="11"/>
      <c r="H345" s="866"/>
      <c r="I345" s="867"/>
      <c r="J345" s="301">
        <f>(B345/J328)*J355</f>
        <v>0</v>
      </c>
      <c r="K345" s="302">
        <f>(B345/K328)*K355</f>
        <v>0</v>
      </c>
      <c r="L345" s="303">
        <f>(B345/L328)*L355</f>
        <v>0</v>
      </c>
      <c r="M345" s="32"/>
      <c r="N345" s="45">
        <f t="shared" si="19"/>
        <v>0</v>
      </c>
      <c r="O345" s="282"/>
      <c r="P345" s="2482"/>
      <c r="Q345" s="580"/>
      <c r="R345" s="548"/>
      <c r="S345" s="548"/>
      <c r="T345" s="548"/>
      <c r="U345" s="548"/>
      <c r="V345" s="548"/>
      <c r="W345" s="548"/>
      <c r="X345" s="548"/>
      <c r="Y345" s="548"/>
      <c r="Z345" s="548"/>
      <c r="AA345" s="548"/>
      <c r="AB345" s="548"/>
      <c r="AC345" s="581"/>
    </row>
    <row r="346" spans="1:29" s="752" customFormat="1" x14ac:dyDescent="0.25">
      <c r="A346" s="2481"/>
      <c r="B346" s="33"/>
      <c r="C346" s="61"/>
      <c r="D346" s="65"/>
      <c r="E346" s="65"/>
      <c r="F346" s="9"/>
      <c r="G346" s="11"/>
      <c r="H346" s="866"/>
      <c r="I346" s="867"/>
      <c r="J346" s="301"/>
      <c r="K346" s="302"/>
      <c r="L346" s="303"/>
      <c r="M346" s="32"/>
      <c r="N346" s="45"/>
      <c r="O346" s="282"/>
      <c r="P346" s="2482"/>
      <c r="Q346" s="580"/>
      <c r="R346" s="548"/>
      <c r="S346" s="548"/>
      <c r="T346" s="548"/>
      <c r="U346" s="548"/>
      <c r="V346" s="548"/>
      <c r="W346" s="548"/>
      <c r="X346" s="548"/>
      <c r="Y346" s="548"/>
      <c r="Z346" s="548"/>
      <c r="AA346" s="548"/>
      <c r="AB346" s="548"/>
      <c r="AC346" s="581"/>
    </row>
    <row r="347" spans="1:29" s="752" customFormat="1" ht="15.75" thickBot="1" x14ac:dyDescent="0.3">
      <c r="A347" s="2481"/>
      <c r="B347" s="75"/>
      <c r="C347" s="76"/>
      <c r="D347" s="76"/>
      <c r="E347" s="76"/>
      <c r="F347" s="76"/>
      <c r="G347" s="76"/>
      <c r="H347" s="76"/>
      <c r="I347" s="76"/>
      <c r="J347" s="76"/>
      <c r="K347" s="76"/>
      <c r="L347" s="76"/>
      <c r="M347" s="76"/>
      <c r="N347" s="77"/>
      <c r="O347" s="282"/>
      <c r="P347" s="2482"/>
      <c r="Q347" s="580"/>
      <c r="R347" s="548"/>
      <c r="S347" s="548"/>
      <c r="T347" s="548"/>
      <c r="U347" s="548"/>
      <c r="V347" s="548"/>
      <c r="W347" s="548"/>
      <c r="X347" s="548"/>
      <c r="Y347" s="548"/>
      <c r="Z347" s="548"/>
      <c r="AA347" s="548"/>
      <c r="AB347" s="548"/>
      <c r="AC347" s="581"/>
    </row>
    <row r="348" spans="1:29" s="752" customFormat="1" ht="15.75" x14ac:dyDescent="0.25">
      <c r="A348" s="2481"/>
      <c r="B348" s="687">
        <f>SUM(B334:B347)</f>
        <v>2.0549999999999997</v>
      </c>
      <c r="C348" s="79">
        <f>SUM(C334:C347)</f>
        <v>6.6582000000000017</v>
      </c>
      <c r="D348" s="73" t="s">
        <v>59</v>
      </c>
      <c r="E348" s="2480" t="s">
        <v>21</v>
      </c>
      <c r="F348" s="2480"/>
      <c r="G348" s="2480"/>
      <c r="H348" s="2480"/>
      <c r="I348" s="2480"/>
      <c r="J348" s="805">
        <f>SUM(J334:J347)</f>
        <v>1.0000000000000002</v>
      </c>
      <c r="K348" s="805">
        <f>SUM(K334:K347)</f>
        <v>2.0549999999999997</v>
      </c>
      <c r="L348" s="805">
        <f>SUM(L334:L347)</f>
        <v>0.82200000000000006</v>
      </c>
      <c r="M348" s="35"/>
      <c r="N348" s="46"/>
      <c r="O348" s="282"/>
      <c r="P348" s="2482"/>
      <c r="Q348" s="580"/>
      <c r="R348" s="548"/>
      <c r="S348" s="548"/>
      <c r="T348" s="548"/>
      <c r="U348" s="548"/>
      <c r="V348" s="548"/>
      <c r="W348" s="548"/>
      <c r="X348" s="548"/>
      <c r="Y348" s="548"/>
      <c r="Z348" s="548"/>
      <c r="AA348" s="548"/>
      <c r="AB348" s="548"/>
      <c r="AC348" s="581"/>
    </row>
    <row r="349" spans="1:29" s="752" customFormat="1" ht="16.5" thickBot="1" x14ac:dyDescent="0.3">
      <c r="A349" s="2481"/>
      <c r="B349" s="546" t="str">
        <f>LEFT(ADDRESS(1,COLUMN(),4),LEN(ADDRESS(1,COLUMN(),4))-1)</f>
        <v>B</v>
      </c>
      <c r="C349" s="533" t="s">
        <v>486</v>
      </c>
      <c r="D349" s="534">
        <f>ROW()-1</f>
        <v>348</v>
      </c>
      <c r="E349" s="533" t="s">
        <v>484</v>
      </c>
      <c r="F349" s="34"/>
      <c r="G349" s="12"/>
      <c r="H349" s="12"/>
      <c r="I349" s="67" t="s">
        <v>580</v>
      </c>
      <c r="J349" s="39">
        <f>SUM(N334:N347)</f>
        <v>3.2400000000000011</v>
      </c>
      <c r="K349" s="39">
        <f>(J349/J348)*K348</f>
        <v>6.6581999999999999</v>
      </c>
      <c r="L349" s="39">
        <f>(K349/K348)*L348</f>
        <v>2.6632800000000003</v>
      </c>
      <c r="M349" s="35"/>
      <c r="N349" s="572" t="str">
        <f>LEFT(ADDRESS(1,COLUMN(),4),LEN(ADDRESS(1,COLUMN(),4))-1)</f>
        <v>N</v>
      </c>
      <c r="O349" s="282"/>
      <c r="P349" s="2482"/>
      <c r="Q349" s="2390" t="s">
        <v>78</v>
      </c>
      <c r="R349" s="2391"/>
      <c r="S349" s="2391"/>
      <c r="T349" s="2391"/>
      <c r="U349" s="2391"/>
      <c r="V349" s="2391"/>
      <c r="W349" s="2391"/>
      <c r="X349" s="2391"/>
      <c r="Y349" s="2391"/>
      <c r="Z349" s="2391"/>
      <c r="AA349" s="2391"/>
      <c r="AB349" s="2391"/>
      <c r="AC349" s="2392"/>
    </row>
    <row r="350" spans="1:29" s="752" customFormat="1" ht="15.75" x14ac:dyDescent="0.25">
      <c r="A350" s="2481"/>
      <c r="B350" s="880" t="s">
        <v>56</v>
      </c>
      <c r="C350" s="878"/>
      <c r="D350" s="878"/>
      <c r="E350" s="878"/>
      <c r="F350" s="881"/>
      <c r="G350" s="881"/>
      <c r="H350" s="881"/>
      <c r="I350" s="881"/>
      <c r="J350" s="2410" t="s">
        <v>78</v>
      </c>
      <c r="K350" s="2411"/>
      <c r="L350" s="2411"/>
      <c r="M350" s="2411"/>
      <c r="N350" s="2412"/>
      <c r="O350" s="282"/>
      <c r="P350" s="2482"/>
      <c r="Q350" s="558"/>
      <c r="R350" s="753"/>
      <c r="S350" s="753"/>
      <c r="T350" s="753"/>
      <c r="U350" s="753"/>
      <c r="V350" s="753"/>
      <c r="W350" s="753"/>
      <c r="X350" s="753"/>
      <c r="Y350" s="753"/>
      <c r="Z350" s="753"/>
      <c r="AA350" s="753"/>
      <c r="AB350" s="753"/>
      <c r="AC350" s="722"/>
    </row>
    <row r="351" spans="1:29" s="752" customFormat="1" ht="15.75" x14ac:dyDescent="0.25">
      <c r="A351" s="2481"/>
      <c r="B351" s="36"/>
      <c r="C351" s="59"/>
      <c r="D351" s="59"/>
      <c r="E351" s="37"/>
      <c r="F351" s="37"/>
      <c r="G351" s="14"/>
      <c r="H351" s="14"/>
      <c r="I351" s="14"/>
      <c r="J351" s="879" t="s">
        <v>24</v>
      </c>
      <c r="K351" s="813" t="s">
        <v>25</v>
      </c>
      <c r="L351" s="806" t="s">
        <v>31</v>
      </c>
      <c r="M351" s="702"/>
      <c r="N351" s="553" t="s">
        <v>35</v>
      </c>
      <c r="O351" s="282"/>
      <c r="P351" s="2482"/>
      <c r="Q351" s="562" t="s">
        <v>24</v>
      </c>
      <c r="R351" s="2393" t="s">
        <v>47</v>
      </c>
      <c r="S351" s="2393"/>
      <c r="T351" s="2393"/>
      <c r="U351" s="2393"/>
      <c r="V351" s="90">
        <v>1</v>
      </c>
      <c r="W351" s="705" t="s">
        <v>501</v>
      </c>
      <c r="X351" s="705"/>
      <c r="Y351" s="705"/>
      <c r="Z351" s="705"/>
      <c r="AA351" s="547"/>
      <c r="AB351" s="547"/>
      <c r="AC351" s="555"/>
    </row>
    <row r="352" spans="1:29" s="752" customFormat="1" ht="18.75" customHeight="1" x14ac:dyDescent="0.25">
      <c r="A352" s="2481"/>
      <c r="B352" s="699"/>
      <c r="C352" s="108"/>
      <c r="D352" s="108"/>
      <c r="E352" s="108"/>
      <c r="F352" s="108"/>
      <c r="G352" s="108"/>
      <c r="H352" s="108"/>
      <c r="I352" s="108"/>
      <c r="J352" s="2227" t="s">
        <v>47</v>
      </c>
      <c r="K352" s="2228" t="s">
        <v>48</v>
      </c>
      <c r="L352" s="2229" t="s">
        <v>684</v>
      </c>
      <c r="M352" s="50" t="s">
        <v>69</v>
      </c>
      <c r="N352" s="51">
        <f>C348/L328</f>
        <v>0.13316400000000003</v>
      </c>
      <c r="O352" s="282"/>
      <c r="P352" s="2482"/>
      <c r="Q352" s="562"/>
      <c r="R352" s="573"/>
      <c r="S352" s="548"/>
      <c r="T352" s="548"/>
      <c r="U352" s="548"/>
      <c r="V352" s="548"/>
      <c r="W352" s="548"/>
      <c r="X352" s="548"/>
      <c r="Y352" s="548"/>
      <c r="Z352" s="548"/>
      <c r="AA352" s="575" t="s">
        <v>500</v>
      </c>
      <c r="AB352" s="723" t="s">
        <v>485</v>
      </c>
      <c r="AC352" s="555"/>
    </row>
    <row r="353" spans="1:29" s="752" customFormat="1" ht="15" customHeight="1" x14ac:dyDescent="0.25">
      <c r="A353" s="2481"/>
      <c r="B353" s="699" t="s">
        <v>57</v>
      </c>
      <c r="C353" s="108"/>
      <c r="D353" s="108"/>
      <c r="E353" s="108"/>
      <c r="F353" s="108"/>
      <c r="G353" s="108"/>
      <c r="H353" s="108"/>
      <c r="I353" s="108"/>
      <c r="J353" s="2227"/>
      <c r="K353" s="2228"/>
      <c r="L353" s="2229"/>
      <c r="M353" s="40" t="s">
        <v>62</v>
      </c>
      <c r="N353" s="38">
        <v>2.5</v>
      </c>
      <c r="O353" s="282"/>
      <c r="P353" s="2482"/>
      <c r="Q353" s="2394" t="s">
        <v>502</v>
      </c>
      <c r="R353" s="2395"/>
      <c r="S353" s="2395"/>
      <c r="T353" s="2395"/>
      <c r="U353" s="2395"/>
      <c r="V353" s="2395"/>
      <c r="W353" s="2395"/>
      <c r="X353" s="2395"/>
      <c r="Y353" s="2395"/>
      <c r="Z353" s="2395"/>
      <c r="AA353" s="2395"/>
      <c r="AB353" s="2395"/>
      <c r="AC353" s="2396"/>
    </row>
    <row r="354" spans="1:29" s="752" customFormat="1" ht="15" customHeight="1" x14ac:dyDescent="0.25">
      <c r="A354" s="2481"/>
      <c r="B354" s="698" t="s">
        <v>89</v>
      </c>
      <c r="C354" s="108"/>
      <c r="D354" s="108"/>
      <c r="E354" s="108"/>
      <c r="F354" s="108"/>
      <c r="G354" s="108"/>
      <c r="H354" s="108"/>
      <c r="I354" s="108"/>
      <c r="J354" s="2227"/>
      <c r="K354" s="2228"/>
      <c r="L354" s="2229"/>
      <c r="M354" s="702"/>
      <c r="N354" s="2230">
        <f>N352*N353</f>
        <v>0.33291000000000009</v>
      </c>
      <c r="O354" s="282"/>
      <c r="P354" s="2482"/>
      <c r="Q354" s="2394"/>
      <c r="R354" s="2395"/>
      <c r="S354" s="2395"/>
      <c r="T354" s="2395"/>
      <c r="U354" s="2395"/>
      <c r="V354" s="2395"/>
      <c r="W354" s="2395"/>
      <c r="X354" s="2395"/>
      <c r="Y354" s="2395"/>
      <c r="Z354" s="2395"/>
      <c r="AA354" s="2395"/>
      <c r="AB354" s="2395"/>
      <c r="AC354" s="2396"/>
    </row>
    <row r="355" spans="1:29" s="752" customFormat="1" ht="15" customHeight="1" x14ac:dyDescent="0.25">
      <c r="A355" s="2481"/>
      <c r="D355" s="106"/>
      <c r="E355" s="106"/>
      <c r="F355" s="106"/>
      <c r="G355" s="106"/>
      <c r="H355" s="106"/>
      <c r="I355" s="106"/>
      <c r="J355" s="2231">
        <v>1</v>
      </c>
      <c r="K355" s="2232">
        <v>1</v>
      </c>
      <c r="L355" s="2233">
        <v>20</v>
      </c>
      <c r="M355" s="702"/>
      <c r="N355" s="2230"/>
      <c r="O355" s="282"/>
      <c r="P355" s="2482"/>
      <c r="Q355" s="580"/>
      <c r="R355" s="548"/>
      <c r="S355" s="548"/>
      <c r="T355" s="548"/>
      <c r="U355" s="548"/>
      <c r="V355" s="548"/>
      <c r="W355" s="548"/>
      <c r="X355" s="548"/>
      <c r="Y355" s="548"/>
      <c r="Z355" s="548"/>
      <c r="AA355" s="548"/>
      <c r="AB355" s="548"/>
      <c r="AC355" s="581"/>
    </row>
    <row r="356" spans="1:29" s="752" customFormat="1" ht="15.75" customHeight="1" x14ac:dyDescent="0.25">
      <c r="A356" s="2481"/>
      <c r="B356" s="105" t="s">
        <v>86</v>
      </c>
      <c r="C356" s="109" t="s">
        <v>84</v>
      </c>
      <c r="D356" s="104"/>
      <c r="E356" s="104"/>
      <c r="F356" s="104"/>
      <c r="G356" s="104"/>
      <c r="H356" s="104"/>
      <c r="I356" s="104"/>
      <c r="J356" s="2231"/>
      <c r="K356" s="2232"/>
      <c r="L356" s="2233"/>
      <c r="M356" s="702"/>
      <c r="N356" s="52"/>
      <c r="O356" s="282"/>
      <c r="P356" s="2482"/>
      <c r="Q356" s="564" t="s">
        <v>25</v>
      </c>
      <c r="R356" s="2418" t="s">
        <v>48</v>
      </c>
      <c r="S356" s="2418"/>
      <c r="T356" s="2418"/>
      <c r="U356" s="2418"/>
      <c r="V356" s="91">
        <v>1</v>
      </c>
      <c r="W356" s="2419" t="s">
        <v>136</v>
      </c>
      <c r="X356" s="2419"/>
      <c r="Y356" s="2419"/>
      <c r="Z356" s="2419"/>
      <c r="AA356" s="547"/>
      <c r="AB356" s="547"/>
      <c r="AC356" s="555"/>
    </row>
    <row r="357" spans="1:29" s="752" customFormat="1" ht="15.75" customHeight="1" x14ac:dyDescent="0.25">
      <c r="A357" s="2481"/>
      <c r="B357" s="103" t="s">
        <v>87</v>
      </c>
      <c r="C357" s="109" t="s">
        <v>88</v>
      </c>
      <c r="D357" s="104"/>
      <c r="E357" s="104"/>
      <c r="F357" s="104"/>
      <c r="G357" s="104"/>
      <c r="H357" s="104"/>
      <c r="I357" s="104"/>
      <c r="J357" s="702"/>
      <c r="K357" s="702"/>
      <c r="L357" s="702"/>
      <c r="M357" s="702"/>
      <c r="N357" s="52"/>
      <c r="O357" s="282"/>
      <c r="P357" s="2482"/>
      <c r="Q357" s="563"/>
      <c r="R357" s="753"/>
      <c r="S357" s="753"/>
      <c r="T357" s="753"/>
      <c r="U357" s="753"/>
      <c r="V357" s="753"/>
      <c r="W357" s="2419"/>
      <c r="X357" s="2419"/>
      <c r="Y357" s="2419"/>
      <c r="Z357" s="2419"/>
      <c r="AA357" s="547"/>
      <c r="AB357" s="547"/>
      <c r="AC357" s="555"/>
    </row>
    <row r="358" spans="1:29" s="752" customFormat="1" ht="15.75" customHeight="1" thickBot="1" x14ac:dyDescent="0.3">
      <c r="A358" s="2481"/>
      <c r="B358" s="2407" t="s">
        <v>741</v>
      </c>
      <c r="C358" s="2408"/>
      <c r="D358" s="2408"/>
      <c r="E358" s="2408"/>
      <c r="F358" s="2408"/>
      <c r="G358" s="2408"/>
      <c r="H358" s="2408"/>
      <c r="I358" s="2408"/>
      <c r="J358" s="2408"/>
      <c r="K358" s="2408"/>
      <c r="L358" s="2408"/>
      <c r="M358" s="2408"/>
      <c r="N358" s="2409"/>
      <c r="O358" s="282"/>
      <c r="P358" s="2482"/>
      <c r="Q358" s="563"/>
      <c r="R358" s="753"/>
      <c r="S358" s="753"/>
      <c r="T358" s="753"/>
      <c r="U358" s="753"/>
      <c r="V358" s="753"/>
      <c r="W358" s="753"/>
      <c r="X358" s="753"/>
      <c r="Y358" s="753"/>
      <c r="Z358" s="753"/>
      <c r="AA358" s="547"/>
      <c r="AB358" s="547"/>
      <c r="AC358" s="555"/>
    </row>
    <row r="359" spans="1:29" s="752" customFormat="1" ht="15.75" customHeight="1" x14ac:dyDescent="0.25">
      <c r="A359" s="2481"/>
      <c r="B359" s="2431" t="s">
        <v>675</v>
      </c>
      <c r="C359" s="2432"/>
      <c r="D359" s="2432"/>
      <c r="E359" s="2432"/>
      <c r="F359" s="2432"/>
      <c r="G359" s="2432"/>
      <c r="H359" s="2432"/>
      <c r="I359" s="2432"/>
      <c r="J359" s="2432"/>
      <c r="K359" s="2432"/>
      <c r="L359" s="2432"/>
      <c r="M359" s="2432"/>
      <c r="N359" s="2433"/>
      <c r="O359" s="282"/>
      <c r="P359" s="2482"/>
      <c r="Q359" s="565" t="s">
        <v>31</v>
      </c>
      <c r="R359" s="2413" t="s">
        <v>684</v>
      </c>
      <c r="S359" s="2413"/>
      <c r="T359" s="2413"/>
      <c r="U359" s="2413"/>
      <c r="V359" s="804">
        <v>20</v>
      </c>
      <c r="W359" s="705" t="s">
        <v>429</v>
      </c>
      <c r="X359" s="705"/>
      <c r="Y359" s="705"/>
      <c r="Z359" s="705"/>
      <c r="AA359" s="547"/>
      <c r="AB359" s="547"/>
      <c r="AC359" s="555"/>
    </row>
    <row r="360" spans="1:29" s="752" customFormat="1" ht="15.75" customHeight="1" x14ac:dyDescent="0.25">
      <c r="A360" s="2481"/>
      <c r="B360" s="2221"/>
      <c r="C360" s="2222"/>
      <c r="D360" s="2222"/>
      <c r="E360" s="2222"/>
      <c r="F360" s="2222"/>
      <c r="G360" s="2222"/>
      <c r="H360" s="2222"/>
      <c r="I360" s="2222"/>
      <c r="J360" s="2222"/>
      <c r="K360" s="2222"/>
      <c r="L360" s="2222"/>
      <c r="M360" s="2222"/>
      <c r="N360" s="2223"/>
      <c r="O360" s="282"/>
      <c r="P360" s="2482"/>
      <c r="Q360" s="563"/>
      <c r="R360" s="753"/>
      <c r="S360" s="753"/>
      <c r="T360" s="753"/>
      <c r="U360" s="705"/>
      <c r="V360" s="753"/>
      <c r="W360" s="753"/>
      <c r="X360" s="753"/>
      <c r="Y360" s="753"/>
      <c r="Z360" s="753"/>
      <c r="AA360" s="547"/>
      <c r="AB360" s="547"/>
      <c r="AC360" s="555"/>
    </row>
    <row r="361" spans="1:29" s="752" customFormat="1" ht="15.75" customHeight="1" x14ac:dyDescent="0.25">
      <c r="A361" s="2481"/>
      <c r="B361" s="53" t="s">
        <v>19</v>
      </c>
      <c r="C361" s="25" t="s">
        <v>669</v>
      </c>
      <c r="D361" s="104"/>
      <c r="E361" s="104"/>
      <c r="F361" s="104"/>
      <c r="G361" s="104"/>
      <c r="H361" s="104"/>
      <c r="I361" s="104"/>
      <c r="J361" s="702"/>
      <c r="K361" s="702"/>
      <c r="L361" s="702"/>
      <c r="M361" s="702"/>
      <c r="N361" s="52"/>
      <c r="O361" s="282"/>
      <c r="P361" s="2482"/>
      <c r="Q361" s="566" t="s">
        <v>35</v>
      </c>
      <c r="R361" s="2414" t="s">
        <v>137</v>
      </c>
      <c r="S361" s="2414"/>
      <c r="T361" s="2414"/>
      <c r="U361" s="2414"/>
      <c r="V361" s="149">
        <v>2.5</v>
      </c>
      <c r="W361" s="705" t="s">
        <v>138</v>
      </c>
      <c r="X361" s="705"/>
      <c r="Y361" s="705"/>
      <c r="Z361" s="705"/>
      <c r="AA361" s="547"/>
      <c r="AB361" s="547"/>
      <c r="AC361" s="555"/>
    </row>
    <row r="362" spans="1:29" s="752" customFormat="1" ht="15.75" customHeight="1" x14ac:dyDescent="0.25">
      <c r="A362" s="2481"/>
      <c r="B362" s="817" t="s">
        <v>24</v>
      </c>
      <c r="C362" s="25" t="s">
        <v>670</v>
      </c>
      <c r="D362" s="104"/>
      <c r="E362" s="104"/>
      <c r="F362" s="104"/>
      <c r="G362" s="104"/>
      <c r="H362" s="104"/>
      <c r="I362" s="104"/>
      <c r="J362" s="702"/>
      <c r="K362" s="702"/>
      <c r="L362" s="702"/>
      <c r="M362" s="702"/>
      <c r="N362" s="52"/>
      <c r="O362" s="282"/>
      <c r="P362" s="2482"/>
      <c r="Q362" s="558"/>
      <c r="R362" s="753"/>
      <c r="S362" s="753"/>
      <c r="T362" s="753"/>
      <c r="U362" s="753"/>
      <c r="V362" s="753"/>
      <c r="W362" s="753"/>
      <c r="X362" s="753"/>
      <c r="Y362" s="753"/>
      <c r="Z362" s="753"/>
      <c r="AA362" s="753"/>
      <c r="AB362" s="753"/>
      <c r="AC362" s="722"/>
    </row>
    <row r="363" spans="1:29" s="752" customFormat="1" ht="15.75" customHeight="1" thickBot="1" x14ac:dyDescent="0.3">
      <c r="A363" s="2481"/>
      <c r="B363" s="817" t="s">
        <v>25</v>
      </c>
      <c r="C363" s="25" t="s">
        <v>671</v>
      </c>
      <c r="D363" s="104"/>
      <c r="E363" s="104"/>
      <c r="F363" s="104"/>
      <c r="G363" s="104"/>
      <c r="H363" s="104"/>
      <c r="I363" s="104"/>
      <c r="J363" s="702"/>
      <c r="K363" s="702"/>
      <c r="L363" s="702"/>
      <c r="M363" s="702"/>
      <c r="N363" s="52"/>
      <c r="O363" s="282"/>
      <c r="P363" s="2482"/>
      <c r="Q363" s="554"/>
      <c r="R363" s="547"/>
      <c r="S363" s="547"/>
      <c r="T363" s="547"/>
      <c r="U363" s="547"/>
      <c r="V363" s="547"/>
      <c r="W363" s="547"/>
      <c r="X363" s="547"/>
      <c r="Y363" s="547"/>
      <c r="Z363" s="547"/>
      <c r="AA363" s="547"/>
      <c r="AB363" s="547"/>
      <c r="AC363" s="555"/>
    </row>
    <row r="364" spans="1:29" s="752" customFormat="1" ht="15.75" customHeight="1" x14ac:dyDescent="0.25">
      <c r="A364" s="2481"/>
      <c r="B364" s="817" t="s">
        <v>31</v>
      </c>
      <c r="C364" s="25" t="s">
        <v>683</v>
      </c>
      <c r="D364" s="104"/>
      <c r="E364" s="104"/>
      <c r="F364" s="104"/>
      <c r="G364" s="104"/>
      <c r="H364" s="104"/>
      <c r="I364" s="104"/>
      <c r="J364" s="702"/>
      <c r="K364" s="702"/>
      <c r="L364" s="702"/>
      <c r="M364" s="702"/>
      <c r="N364" s="52"/>
      <c r="O364" s="282"/>
      <c r="P364" s="2482"/>
      <c r="Q364" s="2385" t="s">
        <v>139</v>
      </c>
      <c r="R364" s="2386"/>
      <c r="S364" s="2386"/>
      <c r="T364" s="2386"/>
      <c r="U364" s="2386"/>
      <c r="V364" s="2386"/>
      <c r="W364" s="2386"/>
      <c r="X364" s="2386"/>
      <c r="Y364" s="2386"/>
      <c r="Z364" s="2386"/>
      <c r="AA364" s="2386"/>
      <c r="AB364" s="2386"/>
      <c r="AC364" s="2387"/>
    </row>
    <row r="365" spans="1:29" s="752" customFormat="1" ht="15.75" customHeight="1" x14ac:dyDescent="0.25">
      <c r="A365" s="2481"/>
      <c r="B365" s="830"/>
      <c r="C365" s="834" t="s">
        <v>673</v>
      </c>
      <c r="D365" s="831"/>
      <c r="E365" s="831"/>
      <c r="F365" s="831"/>
      <c r="G365" s="831"/>
      <c r="H365" s="831"/>
      <c r="I365" s="831"/>
      <c r="J365" s="832"/>
      <c r="K365" s="832"/>
      <c r="L365" s="832"/>
      <c r="M365" s="832"/>
      <c r="N365" s="833"/>
      <c r="O365" s="282"/>
      <c r="P365" s="2482"/>
      <c r="Q365" s="827"/>
      <c r="R365" s="828"/>
      <c r="S365" s="828"/>
      <c r="T365" s="828"/>
      <c r="U365" s="828"/>
      <c r="V365" s="828"/>
      <c r="W365" s="828"/>
      <c r="X365" s="828"/>
      <c r="Y365" s="828"/>
      <c r="Z365" s="828"/>
      <c r="AA365" s="828"/>
      <c r="AB365" s="828"/>
      <c r="AC365" s="829"/>
    </row>
    <row r="366" spans="1:29" s="752" customFormat="1" ht="15.75" customHeight="1" x14ac:dyDescent="0.25">
      <c r="A366" s="2481"/>
      <c r="B366" s="817" t="s">
        <v>35</v>
      </c>
      <c r="C366" s="766" t="s">
        <v>672</v>
      </c>
      <c r="D366" s="104"/>
      <c r="E366" s="104"/>
      <c r="F366" s="104"/>
      <c r="G366" s="104"/>
      <c r="I366" s="104"/>
      <c r="J366" s="702"/>
      <c r="L366" s="702"/>
      <c r="M366" s="702"/>
      <c r="N366" s="52"/>
      <c r="O366" s="282"/>
      <c r="P366" s="2482"/>
      <c r="Q366" s="558"/>
      <c r="R366" s="753"/>
      <c r="S366" s="2388" t="s">
        <v>149</v>
      </c>
      <c r="T366" s="2388"/>
      <c r="U366" s="2388"/>
      <c r="V366" s="2388"/>
      <c r="W366" s="2388"/>
      <c r="X366" s="2388"/>
      <c r="Y366" s="2388"/>
      <c r="Z366" s="2388"/>
      <c r="AA366" s="2388"/>
      <c r="AB366" s="547"/>
      <c r="AC366" s="555"/>
    </row>
    <row r="367" spans="1:29" s="752" customFormat="1" ht="15.75" customHeight="1" x14ac:dyDescent="0.25">
      <c r="A367" s="2481"/>
      <c r="B367" s="259"/>
      <c r="C367" s="25"/>
      <c r="D367" s="104"/>
      <c r="E367" s="755"/>
      <c r="F367" s="104"/>
      <c r="G367" s="104"/>
      <c r="H367" s="824" t="s">
        <v>680</v>
      </c>
      <c r="I367" s="104"/>
      <c r="J367" s="823" t="s">
        <v>678</v>
      </c>
      <c r="K367" s="2388" t="s">
        <v>679</v>
      </c>
      <c r="L367" s="2388"/>
      <c r="M367" s="702"/>
      <c r="N367" s="52"/>
      <c r="O367" s="282"/>
      <c r="P367" s="2482"/>
      <c r="Q367" s="558"/>
      <c r="R367" s="753"/>
      <c r="S367" s="791"/>
      <c r="T367" s="8" t="s">
        <v>140</v>
      </c>
      <c r="U367" s="8"/>
      <c r="V367" s="8"/>
      <c r="W367" s="792" t="s">
        <v>142</v>
      </c>
      <c r="X367" s="8"/>
      <c r="Y367" s="8" t="s">
        <v>143</v>
      </c>
      <c r="Z367" s="8"/>
      <c r="AA367" s="791"/>
      <c r="AB367" s="547"/>
      <c r="AC367" s="555"/>
    </row>
    <row r="368" spans="1:29" s="752" customFormat="1" ht="15.75" customHeight="1" x14ac:dyDescent="0.25">
      <c r="A368" s="2481"/>
      <c r="B368" s="259"/>
      <c r="D368" s="114"/>
      <c r="E368" s="755"/>
      <c r="F368" s="106"/>
      <c r="G368" s="106"/>
      <c r="H368" s="805">
        <f>B348</f>
        <v>2.0549999999999997</v>
      </c>
      <c r="J368" s="2479">
        <v>1.4999999999999999E-2</v>
      </c>
      <c r="K368" s="821">
        <f>H368/J368</f>
        <v>137</v>
      </c>
      <c r="L368" s="702"/>
      <c r="M368" s="702"/>
      <c r="N368" s="52"/>
      <c r="O368" s="282"/>
      <c r="P368" s="2482"/>
      <c r="Q368" s="558"/>
      <c r="R368" s="753"/>
      <c r="S368" s="791"/>
      <c r="T368" s="8" t="s">
        <v>141</v>
      </c>
      <c r="U368" s="8"/>
      <c r="V368" s="8"/>
      <c r="W368" s="792" t="s">
        <v>145</v>
      </c>
      <c r="X368" s="8"/>
      <c r="Y368" s="8" t="s">
        <v>144</v>
      </c>
      <c r="Z368" s="8"/>
      <c r="AA368" s="791"/>
      <c r="AB368" s="547"/>
      <c r="AC368" s="555"/>
    </row>
    <row r="369" spans="1:29" s="752" customFormat="1" ht="15.75" customHeight="1" x14ac:dyDescent="0.25">
      <c r="A369" s="2481"/>
      <c r="B369" s="259"/>
      <c r="C369" s="114"/>
      <c r="D369" s="755"/>
      <c r="E369" s="755"/>
      <c r="F369" s="822" t="s">
        <v>133</v>
      </c>
      <c r="G369" s="64" t="s">
        <v>63</v>
      </c>
      <c r="H369" s="825">
        <v>1.5</v>
      </c>
      <c r="I369" s="506"/>
      <c r="J369" s="2479"/>
      <c r="K369" s="820">
        <f>H369/J368</f>
        <v>100</v>
      </c>
      <c r="L369" s="702"/>
      <c r="M369" s="702"/>
      <c r="N369" s="52"/>
      <c r="O369" s="282"/>
      <c r="P369" s="2482"/>
      <c r="Q369" s="558"/>
      <c r="R369" s="753"/>
      <c r="S369" s="2388" t="s">
        <v>146</v>
      </c>
      <c r="T369" s="2388"/>
      <c r="U369" s="2388"/>
      <c r="V369" s="2388"/>
      <c r="W369" s="2388"/>
      <c r="X369" s="2388"/>
      <c r="Y369" s="2388"/>
      <c r="Z369" s="2388"/>
      <c r="AA369" s="2388"/>
      <c r="AB369" s="547"/>
      <c r="AC369" s="555"/>
    </row>
    <row r="370" spans="1:29" s="752" customFormat="1" ht="15.75" customHeight="1" x14ac:dyDescent="0.25">
      <c r="A370" s="2481"/>
      <c r="B370" s="830"/>
      <c r="C370" s="834" t="s">
        <v>673</v>
      </c>
      <c r="D370" s="831"/>
      <c r="E370" s="831"/>
      <c r="F370" s="831"/>
      <c r="G370" s="831"/>
      <c r="H370" s="831"/>
      <c r="I370" s="831"/>
      <c r="J370" s="832"/>
      <c r="K370" s="832"/>
      <c r="L370" s="832"/>
      <c r="M370" s="832"/>
      <c r="N370" s="833"/>
      <c r="O370" s="282"/>
      <c r="P370" s="2482"/>
      <c r="Q370" s="558"/>
      <c r="R370" s="753"/>
      <c r="S370" s="2389" t="s">
        <v>147</v>
      </c>
      <c r="T370" s="2389"/>
      <c r="U370" s="2389"/>
      <c r="V370" s="2389"/>
      <c r="W370" s="2389"/>
      <c r="X370" s="2389"/>
      <c r="Y370" s="2389"/>
      <c r="Z370" s="2389"/>
      <c r="AA370" s="2389"/>
      <c r="AB370" s="547"/>
      <c r="AC370" s="555"/>
    </row>
    <row r="371" spans="1:29" s="752" customFormat="1" ht="15.75" customHeight="1" x14ac:dyDescent="0.25">
      <c r="A371" s="2481"/>
      <c r="B371" s="817" t="s">
        <v>40</v>
      </c>
      <c r="C371" s="766" t="s">
        <v>674</v>
      </c>
      <c r="D371" s="104"/>
      <c r="E371" s="104"/>
      <c r="F371" s="104"/>
      <c r="G371" s="104"/>
      <c r="H371" s="104"/>
      <c r="I371" s="104"/>
      <c r="J371" s="702"/>
      <c r="K371" s="702"/>
      <c r="L371" s="702"/>
      <c r="M371" s="702"/>
      <c r="N371" s="52"/>
      <c r="O371" s="282"/>
      <c r="P371" s="2482"/>
      <c r="Q371" s="558"/>
      <c r="R371" s="753"/>
      <c r="S371" s="2388" t="s">
        <v>148</v>
      </c>
      <c r="T371" s="2388"/>
      <c r="U371" s="2388"/>
      <c r="V371" s="2388"/>
      <c r="W371" s="2388"/>
      <c r="X371" s="2388"/>
      <c r="Y371" s="2388"/>
      <c r="Z371" s="2388"/>
      <c r="AA371" s="2388"/>
      <c r="AB371" s="547"/>
      <c r="AC371" s="555"/>
    </row>
    <row r="372" spans="1:29" s="752" customFormat="1" ht="15.75" customHeight="1" x14ac:dyDescent="0.25">
      <c r="A372" s="2481"/>
      <c r="B372" s="259"/>
      <c r="C372" s="25"/>
      <c r="D372" s="104"/>
      <c r="E372" s="104"/>
      <c r="F372" s="104"/>
      <c r="G372" s="104"/>
      <c r="H372" s="824" t="s">
        <v>680</v>
      </c>
      <c r="I372" s="104"/>
      <c r="J372" s="823" t="s">
        <v>681</v>
      </c>
      <c r="K372" s="2388" t="s">
        <v>682</v>
      </c>
      <c r="L372" s="2388"/>
      <c r="M372" s="702"/>
      <c r="N372" s="52"/>
      <c r="O372" s="282"/>
      <c r="P372" s="2482"/>
      <c r="Q372" s="558"/>
      <c r="R372" s="753"/>
      <c r="S372" s="8"/>
      <c r="T372" s="8"/>
      <c r="U372" s="8"/>
      <c r="V372" s="8"/>
      <c r="W372" s="792"/>
      <c r="X372" s="8"/>
      <c r="Y372" s="8"/>
      <c r="Z372" s="8"/>
      <c r="AA372" s="8"/>
      <c r="AB372" s="547"/>
      <c r="AC372" s="555"/>
    </row>
    <row r="373" spans="1:29" s="752" customFormat="1" ht="15.75" customHeight="1" thickBot="1" x14ac:dyDescent="0.3">
      <c r="A373" s="2481"/>
      <c r="B373" s="259"/>
      <c r="C373" s="25"/>
      <c r="D373" s="104"/>
      <c r="E373" s="104"/>
      <c r="F373" s="106"/>
      <c r="G373" s="106"/>
      <c r="H373" s="805">
        <f>B348</f>
        <v>2.0549999999999997</v>
      </c>
      <c r="J373" s="2479">
        <v>4.1000000000000002E-2</v>
      </c>
      <c r="K373" s="821">
        <f>H373/J373</f>
        <v>50.121951219512184</v>
      </c>
      <c r="L373" s="702"/>
      <c r="M373" s="702"/>
      <c r="N373" s="52"/>
      <c r="O373" s="282"/>
      <c r="P373" s="2482"/>
      <c r="Q373" s="2407" t="s">
        <v>741</v>
      </c>
      <c r="R373" s="2408"/>
      <c r="S373" s="2408"/>
      <c r="T373" s="2408"/>
      <c r="U373" s="2408"/>
      <c r="V373" s="2408"/>
      <c r="W373" s="2408"/>
      <c r="X373" s="2408"/>
      <c r="Y373" s="2408"/>
      <c r="Z373" s="2408"/>
      <c r="AA373" s="2408"/>
      <c r="AB373" s="2408"/>
      <c r="AC373" s="2409"/>
    </row>
    <row r="374" spans="1:29" s="752" customFormat="1" ht="15.75" customHeight="1" x14ac:dyDescent="0.25">
      <c r="A374" s="2481"/>
      <c r="B374" s="259"/>
      <c r="C374" s="25"/>
      <c r="D374" s="104"/>
      <c r="E374" s="104"/>
      <c r="F374" s="822" t="s">
        <v>133</v>
      </c>
      <c r="G374" s="64" t="s">
        <v>63</v>
      </c>
      <c r="H374" s="825">
        <v>0.25</v>
      </c>
      <c r="I374" s="506"/>
      <c r="J374" s="2479"/>
      <c r="K374" s="826">
        <f>H374/J373</f>
        <v>6.0975609756097562</v>
      </c>
      <c r="L374" s="702"/>
      <c r="M374" s="702"/>
      <c r="N374" s="52"/>
      <c r="O374" s="282"/>
      <c r="P374" s="2482"/>
      <c r="Q374" s="558"/>
      <c r="R374" s="753"/>
      <c r="S374" s="8"/>
      <c r="T374" s="8"/>
      <c r="U374" s="8"/>
      <c r="V374" s="8"/>
      <c r="W374" s="792"/>
      <c r="X374" s="8"/>
      <c r="Y374" s="8"/>
      <c r="Z374" s="8"/>
      <c r="AA374" s="8"/>
      <c r="AB374" s="547"/>
      <c r="AC374" s="555"/>
    </row>
    <row r="375" spans="1:29" s="752" customFormat="1" ht="15.75" customHeight="1" thickBot="1" x14ac:dyDescent="0.3">
      <c r="A375" s="2481"/>
      <c r="B375" s="839"/>
      <c r="C375" s="25"/>
      <c r="D375" s="104"/>
      <c r="E375" s="104"/>
      <c r="F375" s="104"/>
      <c r="G375" s="104"/>
      <c r="H375" s="104"/>
      <c r="I375" s="104"/>
      <c r="J375" s="702"/>
      <c r="K375" s="702"/>
      <c r="L375" s="702"/>
      <c r="M375" s="702"/>
      <c r="N375" s="52"/>
      <c r="O375" s="282"/>
      <c r="P375" s="2482"/>
      <c r="Q375" s="558"/>
      <c r="R375" s="753"/>
      <c r="S375" s="8"/>
      <c r="T375" s="8"/>
      <c r="U375" s="8"/>
      <c r="V375" s="8"/>
      <c r="W375" s="792"/>
      <c r="X375" s="8"/>
      <c r="Y375" s="8"/>
      <c r="Z375" s="8"/>
      <c r="AA375" s="8"/>
      <c r="AB375" s="547"/>
      <c r="AC375" s="555"/>
    </row>
    <row r="376" spans="1:29" s="752" customFormat="1" ht="15.75" thickBot="1" x14ac:dyDescent="0.3">
      <c r="A376" s="2481"/>
      <c r="B376" s="740"/>
      <c r="C376" s="730"/>
      <c r="D376" s="730"/>
      <c r="E376" s="730"/>
      <c r="F376" s="730"/>
      <c r="G376" s="730"/>
      <c r="H376" s="730"/>
      <c r="I376" s="730"/>
      <c r="J376" s="730"/>
      <c r="K376" s="730"/>
      <c r="L376" s="730"/>
      <c r="M376" s="730"/>
      <c r="N376" s="741"/>
      <c r="P376" s="2482"/>
      <c r="Q376" s="558"/>
      <c r="R376" s="753"/>
      <c r="S376" s="8"/>
      <c r="T376" s="8"/>
      <c r="U376" s="8"/>
      <c r="V376" s="8"/>
      <c r="W376" s="792"/>
      <c r="X376" s="8"/>
      <c r="Y376" s="8"/>
      <c r="Z376" s="8"/>
      <c r="AA376" s="8"/>
      <c r="AB376" s="547"/>
      <c r="AC376" s="555"/>
    </row>
    <row r="377" spans="1:29" s="752" customFormat="1" x14ac:dyDescent="0.25">
      <c r="A377" s="2481"/>
      <c r="B377" s="742"/>
      <c r="C377" s="548"/>
      <c r="D377" s="2268" t="s">
        <v>124</v>
      </c>
      <c r="E377" s="2269"/>
      <c r="F377" s="2269"/>
      <c r="G377" s="2269"/>
      <c r="H377" s="2269"/>
      <c r="I377" s="2269"/>
      <c r="J377" s="2269"/>
      <c r="K377" s="2269"/>
      <c r="L377" s="2270"/>
      <c r="M377" s="548"/>
      <c r="N377" s="743"/>
      <c r="P377" s="2482"/>
      <c r="Q377" s="558"/>
      <c r="R377" s="753"/>
      <c r="S377" s="8"/>
      <c r="T377" s="8"/>
      <c r="U377" s="8"/>
      <c r="V377" s="8"/>
      <c r="W377" s="792"/>
      <c r="X377" s="8"/>
      <c r="Y377" s="8"/>
      <c r="Z377" s="8"/>
      <c r="AA377" s="8"/>
      <c r="AB377" s="547"/>
      <c r="AC377" s="555"/>
    </row>
    <row r="378" spans="1:29" s="752" customFormat="1" x14ac:dyDescent="0.25">
      <c r="A378" s="2481"/>
      <c r="B378" s="742"/>
      <c r="C378" s="548"/>
      <c r="D378" s="708" t="s">
        <v>116</v>
      </c>
      <c r="E378" s="2242" t="s">
        <v>113</v>
      </c>
      <c r="F378" s="2242" t="s">
        <v>115</v>
      </c>
      <c r="G378" s="2242" t="s">
        <v>114</v>
      </c>
      <c r="H378" s="753"/>
      <c r="I378" s="753"/>
      <c r="J378" s="719" t="s">
        <v>123</v>
      </c>
      <c r="K378" s="715" t="s">
        <v>63</v>
      </c>
      <c r="L378" s="716">
        <v>12</v>
      </c>
      <c r="M378" s="548"/>
      <c r="N378" s="743"/>
      <c r="P378" s="2482"/>
      <c r="Q378" s="558"/>
      <c r="R378" s="753"/>
      <c r="S378" s="8"/>
      <c r="T378" s="8"/>
      <c r="U378" s="8"/>
      <c r="V378" s="8"/>
      <c r="W378" s="792"/>
      <c r="X378" s="8"/>
      <c r="Y378" s="8"/>
      <c r="Z378" s="8"/>
      <c r="AA378" s="8"/>
      <c r="AB378" s="547"/>
      <c r="AC378" s="722"/>
    </row>
    <row r="379" spans="1:29" s="752" customFormat="1" x14ac:dyDescent="0.25">
      <c r="A379" s="2481"/>
      <c r="B379" s="742"/>
      <c r="C379" s="548"/>
      <c r="D379" s="709" t="s">
        <v>76</v>
      </c>
      <c r="E379" s="2242"/>
      <c r="F379" s="2242"/>
      <c r="G379" s="2242"/>
      <c r="H379" s="753"/>
      <c r="I379" s="753"/>
      <c r="J379" s="710" t="s">
        <v>109</v>
      </c>
      <c r="K379" s="810">
        <f>SUM(K381:K383)</f>
        <v>5.7000000000000002E-2</v>
      </c>
      <c r="L379" s="717">
        <f>K379*L378</f>
        <v>0.68400000000000005</v>
      </c>
      <c r="M379" s="548"/>
      <c r="N379" s="743"/>
      <c r="P379" s="2482"/>
      <c r="Q379" s="558"/>
      <c r="R379" s="753"/>
      <c r="S379" s="753"/>
      <c r="T379" s="753"/>
      <c r="U379" s="753"/>
      <c r="V379" s="753"/>
      <c r="W379" s="753"/>
      <c r="X379" s="753"/>
      <c r="Y379" s="753"/>
      <c r="Z379" s="753"/>
      <c r="AA379" s="753"/>
      <c r="AB379" s="753"/>
      <c r="AC379" s="722"/>
    </row>
    <row r="380" spans="1:29" s="752" customFormat="1" x14ac:dyDescent="0.25">
      <c r="A380" s="2481"/>
      <c r="B380" s="742"/>
      <c r="C380" s="548"/>
      <c r="D380" s="2243">
        <v>2.5</v>
      </c>
      <c r="E380" s="711">
        <f>(E382/D382)*D380</f>
        <v>50</v>
      </c>
      <c r="F380" s="711">
        <f>(F382/D382)*D380</f>
        <v>80</v>
      </c>
      <c r="G380" s="711">
        <f>(G382/D382)*D380</f>
        <v>125</v>
      </c>
      <c r="H380" s="753"/>
      <c r="I380" s="753"/>
      <c r="J380" s="710" t="s">
        <v>108</v>
      </c>
      <c r="K380" s="810">
        <f>K379-K383</f>
        <v>0.05</v>
      </c>
      <c r="L380" s="717">
        <f>K380*L378</f>
        <v>0.60000000000000009</v>
      </c>
      <c r="M380" s="548"/>
      <c r="N380" s="743"/>
      <c r="P380" s="2482"/>
      <c r="Q380" s="558"/>
      <c r="R380" s="753"/>
      <c r="S380" s="753"/>
      <c r="T380" s="753"/>
      <c r="U380" s="753"/>
      <c r="V380" s="753"/>
      <c r="W380" s="753"/>
      <c r="X380" s="753"/>
      <c r="Y380" s="753"/>
      <c r="Z380" s="753"/>
      <c r="AA380" s="753"/>
      <c r="AB380" s="753"/>
      <c r="AC380" s="722"/>
    </row>
    <row r="381" spans="1:29" s="752" customFormat="1" x14ac:dyDescent="0.25">
      <c r="A381" s="2481"/>
      <c r="B381" s="742"/>
      <c r="C381" s="548"/>
      <c r="D381" s="2243"/>
      <c r="E381" s="712">
        <f>E383*E380</f>
        <v>2.5</v>
      </c>
      <c r="F381" s="712">
        <f>F383*F380</f>
        <v>2.4</v>
      </c>
      <c r="G381" s="712">
        <f>G383*G380</f>
        <v>2.5</v>
      </c>
      <c r="H381" s="753"/>
      <c r="I381" s="753"/>
      <c r="J381" s="710" t="s">
        <v>110</v>
      </c>
      <c r="K381" s="757">
        <v>0.03</v>
      </c>
      <c r="L381" s="718">
        <f>K381*L378</f>
        <v>0.36</v>
      </c>
      <c r="M381" s="548"/>
      <c r="N381" s="743"/>
      <c r="P381" s="2482"/>
      <c r="Q381" s="558"/>
      <c r="R381" s="753"/>
      <c r="S381" s="753"/>
      <c r="T381" s="753"/>
      <c r="U381" s="753"/>
      <c r="V381" s="753"/>
      <c r="W381" s="753"/>
      <c r="X381" s="753"/>
      <c r="Y381" s="753"/>
      <c r="Z381" s="753"/>
      <c r="AA381" s="753"/>
      <c r="AB381" s="753"/>
      <c r="AC381" s="722"/>
    </row>
    <row r="382" spans="1:29" s="752" customFormat="1" x14ac:dyDescent="0.25">
      <c r="A382" s="2481"/>
      <c r="B382" s="742"/>
      <c r="C382" s="548"/>
      <c r="D382" s="713">
        <v>1</v>
      </c>
      <c r="E382" s="714">
        <v>20</v>
      </c>
      <c r="F382" s="714">
        <v>32</v>
      </c>
      <c r="G382" s="714">
        <v>50</v>
      </c>
      <c r="H382" s="753"/>
      <c r="I382" s="753"/>
      <c r="J382" s="710" t="s">
        <v>111</v>
      </c>
      <c r="K382" s="757">
        <v>0.02</v>
      </c>
      <c r="L382" s="718">
        <f>K382*L378</f>
        <v>0.24</v>
      </c>
      <c r="M382" s="548"/>
      <c r="N382" s="743"/>
      <c r="P382" s="2482"/>
      <c r="Q382" s="558"/>
      <c r="R382" s="548" t="s">
        <v>489</v>
      </c>
      <c r="S382" s="753"/>
      <c r="T382" s="753"/>
      <c r="U382" s="753"/>
      <c r="V382" s="753"/>
      <c r="W382" s="753"/>
      <c r="X382" s="753"/>
      <c r="Y382" s="753"/>
      <c r="Z382" s="753"/>
      <c r="AA382" s="753"/>
      <c r="AB382" s="753"/>
      <c r="AC382" s="722"/>
    </row>
    <row r="383" spans="1:29" s="752" customFormat="1" ht="15.75" thickBot="1" x14ac:dyDescent="0.3">
      <c r="A383" s="2481"/>
      <c r="B383" s="742"/>
      <c r="C383" s="548"/>
      <c r="D383" s="706"/>
      <c r="E383" s="720">
        <f>K380</f>
        <v>0.05</v>
      </c>
      <c r="F383" s="720">
        <f>K381</f>
        <v>0.03</v>
      </c>
      <c r="G383" s="720">
        <f>K382</f>
        <v>0.02</v>
      </c>
      <c r="H383" s="753"/>
      <c r="I383" s="753"/>
      <c r="J383" s="710" t="s">
        <v>112</v>
      </c>
      <c r="K383" s="757">
        <v>7.0000000000000001E-3</v>
      </c>
      <c r="L383" s="718">
        <f>K383*L378</f>
        <v>8.4000000000000005E-2</v>
      </c>
      <c r="M383" s="548"/>
      <c r="N383" s="743"/>
      <c r="P383" s="2482"/>
      <c r="Q383" s="558"/>
      <c r="R383" s="548" t="s">
        <v>490</v>
      </c>
      <c r="S383" s="753"/>
      <c r="T383" s="753"/>
      <c r="U383" s="753"/>
      <c r="V383" s="753"/>
      <c r="W383" s="753"/>
      <c r="X383" s="753"/>
      <c r="Y383" s="753"/>
      <c r="Z383" s="753"/>
      <c r="AA383" s="753"/>
      <c r="AB383" s="753"/>
      <c r="AC383" s="722"/>
    </row>
    <row r="384" spans="1:29" s="752" customFormat="1" x14ac:dyDescent="0.25">
      <c r="A384" s="2481"/>
      <c r="B384" s="742"/>
      <c r="C384" s="548"/>
      <c r="D384" s="2271" t="s">
        <v>173</v>
      </c>
      <c r="E384" s="2272"/>
      <c r="F384" s="2272"/>
      <c r="G384" s="2272"/>
      <c r="H384" s="2272"/>
      <c r="I384" s="2272"/>
      <c r="J384" s="2272"/>
      <c r="K384" s="2272"/>
      <c r="L384" s="2273"/>
      <c r="M384" s="548"/>
      <c r="N384" s="743"/>
      <c r="P384" s="2482"/>
      <c r="Q384" s="554"/>
      <c r="R384" s="548" t="s">
        <v>491</v>
      </c>
      <c r="S384" s="547"/>
      <c r="T384" s="547"/>
      <c r="U384" s="547"/>
      <c r="V384" s="547"/>
      <c r="W384" s="547"/>
      <c r="X384" s="547"/>
      <c r="Y384" s="547"/>
      <c r="Z384" s="547"/>
      <c r="AA384" s="547"/>
      <c r="AB384" s="548"/>
      <c r="AC384" s="555"/>
    </row>
    <row r="385" spans="1:29" s="752" customFormat="1" ht="15.75" thickBot="1" x14ac:dyDescent="0.3">
      <c r="A385" s="2481"/>
      <c r="B385" s="742"/>
      <c r="C385" s="548"/>
      <c r="D385" s="2274" t="s">
        <v>174</v>
      </c>
      <c r="E385" s="2275"/>
      <c r="F385" s="2275"/>
      <c r="G385" s="2275"/>
      <c r="H385" s="2275"/>
      <c r="I385" s="2275"/>
      <c r="J385" s="2275"/>
      <c r="K385" s="2275"/>
      <c r="L385" s="2276"/>
      <c r="M385" s="548"/>
      <c r="N385" s="743"/>
      <c r="P385" s="2482"/>
      <c r="Q385" s="554"/>
      <c r="R385" s="548" t="s">
        <v>492</v>
      </c>
      <c r="S385" s="547"/>
      <c r="T385" s="547"/>
      <c r="U385" s="547"/>
      <c r="V385" s="547"/>
      <c r="W385" s="547"/>
      <c r="X385" s="547"/>
      <c r="Y385" s="547"/>
      <c r="Z385" s="547"/>
      <c r="AA385" s="547"/>
      <c r="AB385" s="548"/>
      <c r="AC385" s="555"/>
    </row>
    <row r="386" spans="1:29" s="752" customFormat="1" ht="15" customHeight="1" x14ac:dyDescent="0.25">
      <c r="A386" s="2481"/>
      <c r="B386" s="2234" t="s">
        <v>50</v>
      </c>
      <c r="C386" s="2235"/>
      <c r="D386" s="2235"/>
      <c r="E386" s="2235"/>
      <c r="F386" s="2235"/>
      <c r="G386" s="2235"/>
      <c r="H386" s="2235"/>
      <c r="I386" s="2235"/>
      <c r="J386" s="2235"/>
      <c r="K386" s="2235"/>
      <c r="L386" s="2235"/>
      <c r="M386" s="2235"/>
      <c r="N386" s="2236"/>
      <c r="O386" s="282"/>
      <c r="P386" s="2482"/>
      <c r="Q386" s="567"/>
      <c r="R386" s="548"/>
      <c r="S386" s="703"/>
      <c r="T386" s="703"/>
      <c r="U386" s="703"/>
      <c r="V386" s="703"/>
      <c r="W386" s="703"/>
      <c r="X386" s="703"/>
      <c r="Y386" s="703"/>
      <c r="Z386" s="703"/>
      <c r="AA386" s="703"/>
      <c r="AB386" s="703"/>
      <c r="AC386" s="568"/>
    </row>
    <row r="387" spans="1:29" s="752" customFormat="1" ht="15.75" thickBot="1" x14ac:dyDescent="0.3">
      <c r="A387" s="2481"/>
      <c r="B387" s="2237"/>
      <c r="C387" s="2238"/>
      <c r="D387" s="2238"/>
      <c r="E387" s="2238"/>
      <c r="F387" s="2238"/>
      <c r="G387" s="2238"/>
      <c r="H387" s="2238"/>
      <c r="I387" s="2238"/>
      <c r="J387" s="2238"/>
      <c r="K387" s="2238"/>
      <c r="L387" s="2238"/>
      <c r="M387" s="2238"/>
      <c r="N387" s="2239"/>
      <c r="O387" s="282"/>
      <c r="P387" s="2482"/>
      <c r="Q387" s="569"/>
      <c r="R387" s="570"/>
      <c r="S387" s="570"/>
      <c r="T387" s="570"/>
      <c r="U387" s="570"/>
      <c r="V387" s="570"/>
      <c r="W387" s="570"/>
      <c r="X387" s="570"/>
      <c r="Y387" s="570"/>
      <c r="Z387" s="570"/>
      <c r="AA387" s="570"/>
      <c r="AB387" s="570"/>
      <c r="AC387" s="571"/>
    </row>
    <row r="389" spans="1:29" s="752" customFormat="1" ht="15.75" thickBot="1" x14ac:dyDescent="0.3">
      <c r="A389" s="538" t="s">
        <v>16</v>
      </c>
      <c r="B389" s="2219" t="s">
        <v>689</v>
      </c>
      <c r="C389" s="2219"/>
      <c r="D389" s="2219"/>
      <c r="E389" s="2219"/>
      <c r="F389" s="2219"/>
      <c r="G389" s="2219"/>
      <c r="H389" s="2219"/>
      <c r="I389" s="2219"/>
      <c r="J389" s="2219"/>
      <c r="K389" s="2219"/>
      <c r="L389" s="2219"/>
      <c r="M389" s="2219"/>
      <c r="N389" s="2219"/>
      <c r="O389" s="282"/>
    </row>
    <row r="390" spans="1:29" s="752" customFormat="1" ht="23.25" customHeight="1" x14ac:dyDescent="0.25">
      <c r="A390" s="2320" t="s">
        <v>689</v>
      </c>
      <c r="B390" s="2292" t="s">
        <v>689</v>
      </c>
      <c r="C390" s="2293"/>
      <c r="D390" s="2293"/>
      <c r="E390" s="2293"/>
      <c r="F390" s="2293"/>
      <c r="G390" s="2293"/>
      <c r="H390" s="2293"/>
      <c r="I390" s="2293"/>
      <c r="J390" s="2293"/>
      <c r="K390" s="2293"/>
      <c r="L390" s="2293"/>
      <c r="M390" s="2293"/>
      <c r="N390" s="2294"/>
      <c r="O390" s="282"/>
    </row>
    <row r="391" spans="1:29" s="752" customFormat="1" ht="15.75" customHeight="1" x14ac:dyDescent="0.25">
      <c r="A391" s="2320"/>
      <c r="B391" s="2455"/>
      <c r="C391" s="2456"/>
      <c r="D391" s="2456"/>
      <c r="E391" s="2456"/>
      <c r="F391" s="2456"/>
      <c r="G391" s="2456"/>
      <c r="H391" s="2456"/>
      <c r="I391" s="2456"/>
      <c r="J391" s="2456"/>
      <c r="K391" s="2456"/>
      <c r="L391" s="2456"/>
      <c r="M391" s="2456"/>
      <c r="N391" s="2457"/>
      <c r="O391" s="282"/>
    </row>
    <row r="392" spans="1:29" s="752" customFormat="1" ht="15" customHeight="1" x14ac:dyDescent="0.25">
      <c r="A392" s="2320"/>
      <c r="B392" s="837"/>
      <c r="C392" s="548"/>
      <c r="D392" s="548"/>
      <c r="E392" s="548"/>
      <c r="F392" s="548"/>
      <c r="G392" s="548"/>
      <c r="H392" s="548"/>
      <c r="I392" s="548"/>
      <c r="J392" s="548"/>
      <c r="K392" s="548"/>
      <c r="L392" s="548"/>
      <c r="M392" s="548"/>
      <c r="N392" s="743"/>
      <c r="O392" s="282"/>
    </row>
    <row r="393" spans="1:29" s="752" customFormat="1" ht="18.75" customHeight="1" x14ac:dyDescent="0.25">
      <c r="A393" s="2320"/>
      <c r="B393" s="837"/>
      <c r="C393" s="548"/>
      <c r="D393" s="548"/>
      <c r="E393" s="990" t="s">
        <v>690</v>
      </c>
      <c r="F393" s="715" t="s">
        <v>63</v>
      </c>
      <c r="G393" s="2475">
        <v>1</v>
      </c>
      <c r="H393" s="2475"/>
      <c r="I393" s="548"/>
      <c r="J393" s="548"/>
      <c r="K393" s="548"/>
      <c r="L393" s="548"/>
      <c r="M393" s="548"/>
      <c r="N393" s="743"/>
      <c r="O393" s="282"/>
    </row>
    <row r="394" spans="1:29" s="752" customFormat="1" x14ac:dyDescent="0.25">
      <c r="A394" s="2320"/>
      <c r="B394" s="837"/>
      <c r="C394" s="548"/>
      <c r="D394" s="548"/>
      <c r="E394" s="548"/>
      <c r="F394" s="548"/>
      <c r="G394" s="2476" t="s">
        <v>24</v>
      </c>
      <c r="H394" s="2476"/>
      <c r="I394" s="548"/>
      <c r="J394" s="548"/>
      <c r="K394" s="548"/>
      <c r="L394" s="548"/>
      <c r="M394" s="548"/>
      <c r="N394" s="743"/>
      <c r="O394" s="282"/>
    </row>
    <row r="395" spans="1:29" s="752" customFormat="1" x14ac:dyDescent="0.25">
      <c r="A395" s="2320"/>
      <c r="B395" s="837"/>
      <c r="C395" s="618" t="s">
        <v>19</v>
      </c>
      <c r="D395" s="548"/>
      <c r="E395" s="548"/>
      <c r="F395" s="548"/>
      <c r="G395" s="685"/>
      <c r="H395" s="705"/>
      <c r="I395" s="548"/>
      <c r="J395" s="548"/>
      <c r="K395" s="2477" t="s">
        <v>556</v>
      </c>
      <c r="L395" s="2477"/>
      <c r="M395" s="2477"/>
      <c r="N395" s="2478"/>
      <c r="O395" s="282"/>
    </row>
    <row r="396" spans="1:29" s="752" customFormat="1" ht="16.5" customHeight="1" x14ac:dyDescent="0.25">
      <c r="A396" s="2320"/>
      <c r="B396" s="837"/>
      <c r="C396" s="836">
        <v>0.25</v>
      </c>
      <c r="D396" s="835" t="s">
        <v>685</v>
      </c>
      <c r="E396" s="835"/>
      <c r="F396" s="835"/>
      <c r="G396" s="2470">
        <f>(C396/C403)*G393</f>
        <v>0.5</v>
      </c>
      <c r="H396" s="2470"/>
      <c r="I396" s="548"/>
      <c r="J396" s="548"/>
      <c r="K396" s="2464" t="s">
        <v>686</v>
      </c>
      <c r="L396" s="2464"/>
      <c r="M396" s="2464"/>
      <c r="N396" s="2465"/>
      <c r="O396" s="282"/>
    </row>
    <row r="397" spans="1:29" s="752" customFormat="1" ht="15.75" x14ac:dyDescent="0.25">
      <c r="A397" s="2320"/>
      <c r="B397" s="837"/>
      <c r="C397" s="836">
        <v>0.1</v>
      </c>
      <c r="D397" s="835" t="s">
        <v>33</v>
      </c>
      <c r="E397" s="753"/>
      <c r="F397" s="662"/>
      <c r="G397" s="2470">
        <f>(C397/C403)*G393</f>
        <v>0.2</v>
      </c>
      <c r="H397" s="2470"/>
      <c r="I397" s="548"/>
      <c r="J397" s="548"/>
      <c r="K397" s="2466"/>
      <c r="L397" s="2466"/>
      <c r="M397" s="2466"/>
      <c r="N397" s="2467"/>
      <c r="O397" s="282"/>
    </row>
    <row r="398" spans="1:29" s="752" customFormat="1" ht="16.5" customHeight="1" x14ac:dyDescent="0.25">
      <c r="A398" s="2320"/>
      <c r="B398" s="837"/>
      <c r="C398" s="836">
        <v>0.05</v>
      </c>
      <c r="D398" s="835" t="s">
        <v>687</v>
      </c>
      <c r="E398" s="753"/>
      <c r="F398" s="662"/>
      <c r="G398" s="2470">
        <f>(C398/C403)*G393</f>
        <v>0.1</v>
      </c>
      <c r="H398" s="2470"/>
      <c r="I398" s="548"/>
      <c r="J398" s="548"/>
      <c r="K398" s="2466"/>
      <c r="L398" s="2466"/>
      <c r="M398" s="2466"/>
      <c r="N398" s="2467"/>
      <c r="O398" s="282"/>
    </row>
    <row r="399" spans="1:29" s="752" customFormat="1" ht="15.75" x14ac:dyDescent="0.25">
      <c r="A399" s="2320"/>
      <c r="B399" s="837"/>
      <c r="C399" s="836">
        <v>0.1</v>
      </c>
      <c r="D399" s="835" t="s">
        <v>171</v>
      </c>
      <c r="E399" s="753"/>
      <c r="F399" s="662"/>
      <c r="G399" s="2470">
        <f>(C399/C403)*G393</f>
        <v>0.2</v>
      </c>
      <c r="H399" s="2470"/>
      <c r="I399" s="548"/>
      <c r="J399" s="548"/>
      <c r="K399" s="2466"/>
      <c r="L399" s="2466"/>
      <c r="M399" s="2466"/>
      <c r="N399" s="2467"/>
      <c r="O399" s="282"/>
    </row>
    <row r="400" spans="1:29" s="752" customFormat="1" ht="15.75" x14ac:dyDescent="0.25">
      <c r="A400" s="2320"/>
      <c r="B400" s="837"/>
      <c r="C400" s="686"/>
      <c r="D400" s="835" t="s">
        <v>688</v>
      </c>
      <c r="E400" s="753"/>
      <c r="F400" s="662"/>
      <c r="G400" s="2470">
        <f>(C400/C403)*G393</f>
        <v>0</v>
      </c>
      <c r="H400" s="2470"/>
      <c r="I400" s="548"/>
      <c r="J400" s="548"/>
      <c r="K400" s="2466"/>
      <c r="L400" s="2466"/>
      <c r="M400" s="2466"/>
      <c r="N400" s="2467"/>
      <c r="O400" s="282"/>
    </row>
    <row r="401" spans="1:20" s="752" customFormat="1" ht="15.75" x14ac:dyDescent="0.25">
      <c r="A401" s="2320"/>
      <c r="B401" s="837"/>
      <c r="C401" s="686"/>
      <c r="D401" s="662"/>
      <c r="E401" s="753"/>
      <c r="F401" s="662"/>
      <c r="G401" s="2470">
        <f>(C401/C403)*G393</f>
        <v>0</v>
      </c>
      <c r="H401" s="2470"/>
      <c r="I401" s="548"/>
      <c r="J401" s="548"/>
      <c r="K401" s="2468"/>
      <c r="L401" s="2468"/>
      <c r="M401" s="2468"/>
      <c r="N401" s="2469"/>
    </row>
    <row r="402" spans="1:20" s="752" customFormat="1" ht="15.75" x14ac:dyDescent="0.25">
      <c r="A402" s="2320"/>
      <c r="B402" s="837"/>
      <c r="C402" s="548"/>
      <c r="D402" s="548"/>
      <c r="E402" s="548"/>
      <c r="F402" s="548"/>
      <c r="G402" s="629"/>
      <c r="H402" s="705"/>
      <c r="I402" s="548"/>
      <c r="J402" s="548"/>
      <c r="K402" s="705"/>
      <c r="L402" s="548"/>
      <c r="M402" s="548"/>
      <c r="N402" s="186"/>
    </row>
    <row r="403" spans="1:20" s="752" customFormat="1" ht="15.75" x14ac:dyDescent="0.25">
      <c r="A403" s="2320"/>
      <c r="B403" s="837"/>
      <c r="C403" s="631">
        <f>SUM(C396:C402)</f>
        <v>0.5</v>
      </c>
      <c r="D403" s="2473" t="s">
        <v>531</v>
      </c>
      <c r="E403" s="2473"/>
      <c r="F403" s="2473"/>
      <c r="G403" s="2474">
        <f>SUM(G396:G402)</f>
        <v>1</v>
      </c>
      <c r="H403" s="2474"/>
      <c r="I403" s="548"/>
      <c r="J403" s="548"/>
      <c r="K403" s="667"/>
      <c r="L403" s="548"/>
      <c r="M403" s="548" t="s">
        <v>489</v>
      </c>
      <c r="N403" s="186"/>
    </row>
    <row r="404" spans="1:20" s="752" customFormat="1" ht="16.5" thickBot="1" x14ac:dyDescent="0.3">
      <c r="A404" s="2320"/>
      <c r="B404" s="837"/>
      <c r="C404" s="172"/>
      <c r="D404" s="172"/>
      <c r="E404" s="172"/>
      <c r="F404" s="172"/>
      <c r="G404" s="168"/>
      <c r="H404" s="753"/>
      <c r="I404" s="548"/>
      <c r="J404" s="548"/>
      <c r="K404" s="548"/>
      <c r="L404" s="548"/>
      <c r="M404" s="753"/>
      <c r="N404" s="186"/>
    </row>
    <row r="405" spans="1:20" s="752" customFormat="1" x14ac:dyDescent="0.25">
      <c r="A405" s="2320"/>
      <c r="B405" s="669" t="s">
        <v>19</v>
      </c>
      <c r="C405" s="670" t="s">
        <v>712</v>
      </c>
      <c r="D405" s="671"/>
      <c r="E405" s="671"/>
      <c r="F405" s="671"/>
      <c r="G405" s="671"/>
      <c r="H405" s="671"/>
      <c r="I405" s="671"/>
      <c r="J405" s="671"/>
      <c r="K405" s="671"/>
      <c r="L405" s="671"/>
      <c r="M405" s="671"/>
      <c r="N405" s="672"/>
    </row>
    <row r="406" spans="1:20" s="752" customFormat="1" x14ac:dyDescent="0.25">
      <c r="A406" s="2320"/>
      <c r="B406" s="838" t="s">
        <v>25</v>
      </c>
      <c r="C406" s="680" t="s">
        <v>754</v>
      </c>
      <c r="D406" s="616"/>
      <c r="E406" s="616"/>
      <c r="F406" s="616"/>
      <c r="G406" s="616"/>
      <c r="H406" s="616"/>
      <c r="I406" s="616"/>
      <c r="J406" s="616"/>
      <c r="K406" s="616"/>
      <c r="L406" s="616"/>
      <c r="M406" s="548"/>
      <c r="N406" s="620"/>
    </row>
    <row r="407" spans="1:20" s="752" customFormat="1" ht="15" customHeight="1" x14ac:dyDescent="0.25">
      <c r="A407" s="2320"/>
      <c r="B407" s="2461" t="s">
        <v>50</v>
      </c>
      <c r="C407" s="2462"/>
      <c r="D407" s="2462"/>
      <c r="E407" s="2462"/>
      <c r="F407" s="2462"/>
      <c r="G407" s="2462"/>
      <c r="H407" s="2462"/>
      <c r="I407" s="2462"/>
      <c r="J407" s="2462"/>
      <c r="K407" s="2462"/>
      <c r="L407" s="2462"/>
      <c r="M407" s="2462"/>
      <c r="N407" s="2463"/>
    </row>
    <row r="408" spans="1:20" s="752" customFormat="1" ht="15.75" thickBot="1" x14ac:dyDescent="0.3">
      <c r="A408" s="2320"/>
      <c r="B408" s="2237"/>
      <c r="C408" s="2238"/>
      <c r="D408" s="2238"/>
      <c r="E408" s="2238"/>
      <c r="F408" s="2238"/>
      <c r="G408" s="2238"/>
      <c r="H408" s="2238"/>
      <c r="I408" s="2238"/>
      <c r="J408" s="2238"/>
      <c r="K408" s="2238"/>
      <c r="L408" s="2238"/>
      <c r="M408" s="2238"/>
      <c r="N408" s="2239"/>
    </row>
    <row r="409" spans="1:20" x14ac:dyDescent="0.25">
      <c r="O409" s="752"/>
      <c r="P409" s="752"/>
      <c r="Q409" s="752"/>
      <c r="R409" s="752"/>
      <c r="S409" s="752"/>
      <c r="T409" s="752"/>
    </row>
    <row r="410" spans="1:20" s="752" customFormat="1" ht="15.75" thickBot="1" x14ac:dyDescent="0.3">
      <c r="A410" s="538" t="s">
        <v>16</v>
      </c>
      <c r="B410" s="2219" t="s">
        <v>691</v>
      </c>
      <c r="C410" s="2219"/>
      <c r="D410" s="2219"/>
      <c r="E410" s="2219"/>
      <c r="F410" s="2219"/>
      <c r="G410" s="2219"/>
      <c r="H410" s="2219"/>
      <c r="I410" s="2219"/>
      <c r="J410" s="2219"/>
      <c r="K410" s="2219"/>
      <c r="L410" s="2219"/>
      <c r="M410" s="2219"/>
      <c r="N410" s="2219"/>
    </row>
    <row r="411" spans="1:20" s="752" customFormat="1" ht="23.25" customHeight="1" x14ac:dyDescent="0.25">
      <c r="A411" s="2320" t="s">
        <v>691</v>
      </c>
      <c r="B411" s="2292" t="s">
        <v>691</v>
      </c>
      <c r="C411" s="2293"/>
      <c r="D411" s="2293"/>
      <c r="E411" s="2293"/>
      <c r="F411" s="2293"/>
      <c r="G411" s="2293"/>
      <c r="H411" s="2293"/>
      <c r="I411" s="2293"/>
      <c r="J411" s="2293"/>
      <c r="K411" s="2293"/>
      <c r="L411" s="2293"/>
      <c r="M411" s="2293"/>
      <c r="N411" s="2294"/>
    </row>
    <row r="412" spans="1:20" s="752" customFormat="1" ht="15.75" customHeight="1" x14ac:dyDescent="0.25">
      <c r="A412" s="2320"/>
      <c r="B412" s="2455"/>
      <c r="C412" s="2456"/>
      <c r="D412" s="2456"/>
      <c r="E412" s="2456"/>
      <c r="F412" s="2456"/>
      <c r="G412" s="2456"/>
      <c r="H412" s="2456"/>
      <c r="I412" s="2456"/>
      <c r="J412" s="2456"/>
      <c r="K412" s="2456"/>
      <c r="L412" s="2456"/>
      <c r="M412" s="2456"/>
      <c r="N412" s="2457"/>
    </row>
    <row r="413" spans="1:20" s="752" customFormat="1" ht="15" customHeight="1" x14ac:dyDescent="0.25">
      <c r="A413" s="2320"/>
      <c r="B413" s="837"/>
      <c r="C413" s="548"/>
      <c r="D413" s="548"/>
      <c r="E413" s="548"/>
      <c r="F413" s="548"/>
      <c r="G413" s="548"/>
      <c r="H413" s="548"/>
      <c r="I413" s="548"/>
      <c r="J413" s="548"/>
      <c r="K413" s="548"/>
      <c r="L413" s="548"/>
      <c r="M413" s="548"/>
      <c r="N413" s="743"/>
    </row>
    <row r="414" spans="1:20" s="752" customFormat="1" ht="18.75" customHeight="1" x14ac:dyDescent="0.25">
      <c r="A414" s="2320"/>
      <c r="B414" s="485" t="s">
        <v>19</v>
      </c>
      <c r="C414" s="573" t="s">
        <v>692</v>
      </c>
      <c r="D414" s="548"/>
      <c r="E414" s="548"/>
      <c r="F414" s="548"/>
      <c r="G414" s="731" t="s">
        <v>40</v>
      </c>
      <c r="H414" s="573" t="s">
        <v>696</v>
      </c>
      <c r="I414" s="15"/>
      <c r="J414" s="573"/>
      <c r="K414" s="573"/>
      <c r="L414" s="573"/>
      <c r="M414" s="573"/>
      <c r="N414" s="843"/>
    </row>
    <row r="415" spans="1:20" s="752" customFormat="1" x14ac:dyDescent="0.25">
      <c r="A415" s="2320"/>
      <c r="B415" s="485" t="s">
        <v>24</v>
      </c>
      <c r="C415" s="573" t="s">
        <v>693</v>
      </c>
      <c r="D415" s="548"/>
      <c r="E415" s="548"/>
      <c r="F415" s="548"/>
      <c r="G415" s="731" t="s">
        <v>43</v>
      </c>
      <c r="H415" s="573" t="s">
        <v>698</v>
      </c>
      <c r="I415" s="15"/>
      <c r="J415" s="573"/>
      <c r="K415" s="573"/>
      <c r="L415" s="573"/>
      <c r="M415" s="573"/>
      <c r="N415" s="843"/>
    </row>
    <row r="416" spans="1:20" s="752" customFormat="1" x14ac:dyDescent="0.25">
      <c r="A416" s="2320"/>
      <c r="B416" s="485" t="s">
        <v>25</v>
      </c>
      <c r="C416" s="573" t="s">
        <v>694</v>
      </c>
      <c r="D416" s="548"/>
      <c r="E416" s="548"/>
      <c r="F416" s="548"/>
      <c r="G416" s="731" t="s">
        <v>45</v>
      </c>
      <c r="H416" s="573" t="s">
        <v>699</v>
      </c>
      <c r="I416" s="573"/>
      <c r="J416" s="573"/>
      <c r="K416" s="573"/>
      <c r="L416" s="573"/>
      <c r="M416" s="573"/>
      <c r="N416" s="843"/>
    </row>
    <row r="417" spans="1:29" s="752" customFormat="1" ht="16.5" customHeight="1" x14ac:dyDescent="0.25">
      <c r="A417" s="2320"/>
      <c r="B417" s="485" t="s">
        <v>31</v>
      </c>
      <c r="C417" s="573" t="s">
        <v>695</v>
      </c>
      <c r="D417" s="548"/>
      <c r="E417" s="548"/>
      <c r="F417" s="548"/>
      <c r="G417" s="731" t="s">
        <v>159</v>
      </c>
      <c r="H417" s="573" t="s">
        <v>700</v>
      </c>
      <c r="I417" s="15"/>
      <c r="J417" s="573"/>
      <c r="K417" s="573"/>
      <c r="L417" s="573"/>
      <c r="M417" s="573"/>
      <c r="N417" s="843"/>
    </row>
    <row r="418" spans="1:29" s="752" customFormat="1" x14ac:dyDescent="0.25">
      <c r="A418" s="2320"/>
      <c r="B418" s="485" t="s">
        <v>35</v>
      </c>
      <c r="C418" s="573" t="s">
        <v>697</v>
      </c>
      <c r="D418" s="548"/>
      <c r="E418" s="548"/>
      <c r="F418" s="548"/>
      <c r="G418" s="2472" t="s">
        <v>160</v>
      </c>
      <c r="H418" s="2459" t="s">
        <v>701</v>
      </c>
      <c r="I418" s="2459"/>
      <c r="J418" s="2459"/>
      <c r="K418" s="2459"/>
      <c r="L418" s="2459"/>
      <c r="M418" s="2459"/>
      <c r="N418" s="2471"/>
    </row>
    <row r="419" spans="1:29" s="752" customFormat="1" ht="16.5" customHeight="1" x14ac:dyDescent="0.25">
      <c r="A419" s="2320"/>
      <c r="B419" s="837"/>
      <c r="C419" s="753"/>
      <c r="D419" s="548"/>
      <c r="E419" s="548"/>
      <c r="F419" s="548"/>
      <c r="G419" s="2472"/>
      <c r="H419" s="2459"/>
      <c r="I419" s="2459"/>
      <c r="J419" s="2459"/>
      <c r="K419" s="2459"/>
      <c r="L419" s="2459"/>
      <c r="M419" s="2459"/>
      <c r="N419" s="2471"/>
    </row>
    <row r="420" spans="1:29" s="752" customFormat="1" ht="15.75" thickBot="1" x14ac:dyDescent="0.3">
      <c r="A420" s="2320"/>
      <c r="B420" s="840"/>
      <c r="C420" s="87"/>
      <c r="D420" s="633"/>
      <c r="E420" s="633"/>
      <c r="F420" s="633"/>
      <c r="G420" s="841"/>
      <c r="H420" s="633"/>
      <c r="I420" s="841"/>
      <c r="J420" s="633"/>
      <c r="K420" s="633"/>
      <c r="L420" s="633"/>
      <c r="M420" s="633"/>
      <c r="N420" s="842"/>
    </row>
    <row r="421" spans="1:29" x14ac:dyDescent="0.25">
      <c r="O421" s="752"/>
      <c r="P421" s="752"/>
      <c r="Q421" s="752"/>
      <c r="R421" s="752"/>
      <c r="S421" s="752"/>
      <c r="T421" s="752"/>
      <c r="U421" s="752"/>
      <c r="V421" s="752"/>
      <c r="W421" s="752"/>
      <c r="X421" s="752"/>
    </row>
    <row r="422" spans="1:29" s="752" customFormat="1" ht="15.75" thickBot="1" x14ac:dyDescent="0.3">
      <c r="A422" s="538" t="s">
        <v>16</v>
      </c>
      <c r="B422" s="2219" t="s">
        <v>702</v>
      </c>
      <c r="C422" s="2219"/>
      <c r="D422" s="2219"/>
      <c r="E422" s="2219"/>
      <c r="F422" s="2219"/>
      <c r="G422" s="2219"/>
      <c r="H422" s="2219"/>
      <c r="I422" s="2219"/>
      <c r="J422" s="2219"/>
      <c r="K422" s="2219"/>
      <c r="L422" s="2219"/>
      <c r="M422" s="2219"/>
      <c r="N422" s="2219"/>
    </row>
    <row r="423" spans="1:29" s="752" customFormat="1" ht="23.25" customHeight="1" x14ac:dyDescent="0.25">
      <c r="A423" s="2320" t="s">
        <v>702</v>
      </c>
      <c r="B423" s="2292" t="s">
        <v>702</v>
      </c>
      <c r="C423" s="2293"/>
      <c r="D423" s="2293"/>
      <c r="E423" s="2293"/>
      <c r="F423" s="2293"/>
      <c r="G423" s="2293"/>
      <c r="H423" s="2293"/>
      <c r="I423" s="2293"/>
      <c r="J423" s="2293"/>
      <c r="K423" s="2293"/>
      <c r="L423" s="2293"/>
      <c r="M423" s="2293"/>
      <c r="N423" s="2294"/>
    </row>
    <row r="424" spans="1:29" s="752" customFormat="1" ht="15.75" customHeight="1" x14ac:dyDescent="0.25">
      <c r="A424" s="2320"/>
      <c r="B424" s="2455"/>
      <c r="C424" s="2456"/>
      <c r="D424" s="2456"/>
      <c r="E424" s="2456"/>
      <c r="F424" s="2456"/>
      <c r="G424" s="2456"/>
      <c r="H424" s="2456"/>
      <c r="I424" s="2456"/>
      <c r="J424" s="2456"/>
      <c r="K424" s="2456"/>
      <c r="L424" s="2456"/>
      <c r="M424" s="2456"/>
      <c r="N424" s="2457"/>
    </row>
    <row r="425" spans="1:29" s="752" customFormat="1" ht="15" customHeight="1" x14ac:dyDescent="0.25">
      <c r="A425" s="2320"/>
      <c r="B425" s="837"/>
      <c r="C425" s="548"/>
      <c r="D425" s="548"/>
      <c r="E425" s="548"/>
      <c r="F425" s="548"/>
      <c r="G425" s="548"/>
      <c r="H425" s="548"/>
      <c r="I425" s="548"/>
      <c r="J425" s="548"/>
      <c r="K425" s="548"/>
      <c r="L425" s="548"/>
      <c r="M425" s="548"/>
      <c r="N425" s="743"/>
    </row>
    <row r="426" spans="1:29" s="752" customFormat="1" ht="18.75" customHeight="1" thickBot="1" x14ac:dyDescent="0.3">
      <c r="A426" s="2320"/>
      <c r="B426" s="485" t="s">
        <v>19</v>
      </c>
      <c r="C426" s="573" t="s">
        <v>703</v>
      </c>
      <c r="D426" s="548"/>
      <c r="E426" s="548"/>
      <c r="F426" s="548"/>
      <c r="G426" s="753"/>
      <c r="H426" s="769" t="s">
        <v>31</v>
      </c>
      <c r="I426" s="753" t="s">
        <v>706</v>
      </c>
      <c r="J426" s="846"/>
      <c r="K426" s="846"/>
      <c r="L426" s="846"/>
      <c r="M426" s="846"/>
      <c r="N426" s="847"/>
    </row>
    <row r="427" spans="1:29" s="752" customFormat="1" ht="15" customHeight="1" x14ac:dyDescent="0.25">
      <c r="A427" s="2320"/>
      <c r="B427" s="2458" t="s">
        <v>24</v>
      </c>
      <c r="C427" s="2459" t="s">
        <v>704</v>
      </c>
      <c r="D427" s="2459"/>
      <c r="E427" s="2459"/>
      <c r="F427" s="2459"/>
      <c r="G427" s="2459"/>
      <c r="H427" s="769" t="s">
        <v>35</v>
      </c>
      <c r="I427" s="846" t="s">
        <v>707</v>
      </c>
      <c r="J427" s="846"/>
      <c r="K427" s="846"/>
      <c r="L427" s="846"/>
      <c r="M427" s="846"/>
      <c r="N427" s="847"/>
      <c r="P427" s="2376" t="s">
        <v>236</v>
      </c>
      <c r="Q427" s="2377"/>
      <c r="R427" s="2377"/>
      <c r="S427" s="2377"/>
      <c r="T427" s="2377"/>
      <c r="U427" s="2377"/>
      <c r="V427" s="2377"/>
      <c r="W427" s="2377"/>
      <c r="X427" s="2377"/>
      <c r="Y427" s="2377"/>
      <c r="Z427" s="2377"/>
      <c r="AA427" s="2377"/>
      <c r="AB427" s="2377"/>
      <c r="AC427" s="2378"/>
    </row>
    <row r="428" spans="1:29" s="752" customFormat="1" ht="15" customHeight="1" x14ac:dyDescent="0.25">
      <c r="A428" s="2320"/>
      <c r="B428" s="2458"/>
      <c r="C428" s="2459"/>
      <c r="D428" s="2459"/>
      <c r="E428" s="2459"/>
      <c r="F428" s="2459"/>
      <c r="G428" s="2459"/>
      <c r="H428" s="769" t="s">
        <v>40</v>
      </c>
      <c r="I428" s="573" t="s">
        <v>708</v>
      </c>
      <c r="J428" s="15"/>
      <c r="K428" s="573"/>
      <c r="L428" s="573"/>
      <c r="M428" s="573"/>
      <c r="N428" s="843"/>
      <c r="P428" s="2379"/>
      <c r="Q428" s="2380"/>
      <c r="R428" s="2380"/>
      <c r="S428" s="2380"/>
      <c r="T428" s="2380"/>
      <c r="U428" s="2380"/>
      <c r="V428" s="2380"/>
      <c r="W428" s="2380"/>
      <c r="X428" s="2380"/>
      <c r="Y428" s="2380"/>
      <c r="Z428" s="2380"/>
      <c r="AA428" s="2380"/>
      <c r="AB428" s="2380"/>
      <c r="AC428" s="2381"/>
    </row>
    <row r="429" spans="1:29" s="752" customFormat="1" ht="16.5" customHeight="1" thickBot="1" x14ac:dyDescent="0.3">
      <c r="A429" s="2320"/>
      <c r="B429" s="2458" t="s">
        <v>25</v>
      </c>
      <c r="C429" s="2460" t="s">
        <v>705</v>
      </c>
      <c r="D429" s="2460"/>
      <c r="E429" s="2460"/>
      <c r="F429" s="2460"/>
      <c r="G429" s="2460"/>
      <c r="H429" s="769" t="s">
        <v>43</v>
      </c>
      <c r="I429" s="573" t="s">
        <v>709</v>
      </c>
      <c r="J429" s="844"/>
      <c r="K429" s="844"/>
      <c r="L429" s="844"/>
      <c r="M429" s="573"/>
      <c r="N429" s="843"/>
      <c r="P429" s="2382"/>
      <c r="Q429" s="2383"/>
      <c r="R429" s="2383"/>
      <c r="S429" s="2383"/>
      <c r="T429" s="2383"/>
      <c r="U429" s="2383"/>
      <c r="V429" s="2383"/>
      <c r="W429" s="2383"/>
      <c r="X429" s="2383"/>
      <c r="Y429" s="2383"/>
      <c r="Z429" s="2383"/>
      <c r="AA429" s="2383"/>
      <c r="AB429" s="2383"/>
      <c r="AC429" s="2384"/>
    </row>
    <row r="430" spans="1:29" s="752" customFormat="1" x14ac:dyDescent="0.25">
      <c r="A430" s="2320"/>
      <c r="B430" s="2458"/>
      <c r="C430" s="2460"/>
      <c r="D430" s="2460"/>
      <c r="E430" s="2460"/>
      <c r="F430" s="2460"/>
      <c r="G430" s="2460"/>
      <c r="H430" s="769" t="s">
        <v>45</v>
      </c>
      <c r="I430" s="573" t="s">
        <v>710</v>
      </c>
      <c r="J430" s="844"/>
      <c r="K430" s="844"/>
      <c r="L430" s="844"/>
      <c r="M430" s="844"/>
      <c r="N430" s="845"/>
    </row>
    <row r="431" spans="1:29" s="752" customFormat="1" ht="15.75" thickBot="1" x14ac:dyDescent="0.3">
      <c r="A431" s="2320"/>
      <c r="B431" s="840"/>
      <c r="C431" s="841"/>
      <c r="D431" s="633"/>
      <c r="E431" s="633"/>
      <c r="F431" s="633"/>
      <c r="G431" s="841"/>
      <c r="H431" s="633"/>
      <c r="I431" s="841"/>
      <c r="J431" s="633"/>
      <c r="K431" s="633"/>
      <c r="L431" s="633"/>
      <c r="M431" s="633"/>
      <c r="N431" s="842"/>
    </row>
    <row r="432" spans="1:29" x14ac:dyDescent="0.25">
      <c r="O432" s="752"/>
      <c r="P432" s="752"/>
      <c r="Q432" s="752"/>
      <c r="R432" s="752"/>
      <c r="S432" s="752"/>
      <c r="T432" s="752"/>
    </row>
    <row r="433" spans="1:15" s="752" customFormat="1" ht="15.75" thickBot="1" x14ac:dyDescent="0.3">
      <c r="A433" s="538" t="s">
        <v>16</v>
      </c>
      <c r="B433" s="2219" t="s">
        <v>740</v>
      </c>
      <c r="C433" s="2219"/>
      <c r="D433" s="2219"/>
      <c r="E433" s="2219"/>
      <c r="F433" s="2219"/>
      <c r="G433" s="2219"/>
      <c r="H433" s="2219"/>
      <c r="I433" s="2219"/>
      <c r="J433" s="2219"/>
      <c r="K433" s="2219"/>
      <c r="L433" s="2219"/>
      <c r="M433" s="2219"/>
      <c r="N433" s="2219"/>
      <c r="O433" s="282"/>
    </row>
    <row r="434" spans="1:15" s="752" customFormat="1" ht="23.25" customHeight="1" x14ac:dyDescent="0.25">
      <c r="A434" s="2425" t="s">
        <v>740</v>
      </c>
      <c r="B434" s="2292" t="s">
        <v>775</v>
      </c>
      <c r="C434" s="2293"/>
      <c r="D434" s="2293"/>
      <c r="E434" s="2293"/>
      <c r="F434" s="2293"/>
      <c r="G434" s="2293"/>
      <c r="H434" s="2293"/>
      <c r="I434" s="2293"/>
      <c r="J434" s="2293"/>
      <c r="K434" s="2293"/>
      <c r="L434" s="2293"/>
      <c r="M434" s="2293"/>
      <c r="N434" s="2294"/>
      <c r="O434" s="282"/>
    </row>
    <row r="435" spans="1:15" s="752" customFormat="1" ht="15.75" customHeight="1" x14ac:dyDescent="0.25">
      <c r="A435" s="2425"/>
      <c r="B435" s="2441"/>
      <c r="C435" s="2442"/>
      <c r="D435" s="2442"/>
      <c r="E435" s="2442"/>
      <c r="F435" s="2442"/>
      <c r="G435" s="2442"/>
      <c r="H435" s="2442"/>
      <c r="I435" s="2442"/>
      <c r="J435" s="2442"/>
      <c r="K435" s="2442"/>
      <c r="L435" s="2442"/>
      <c r="M435" s="2442"/>
      <c r="N435" s="2443"/>
      <c r="O435" s="282"/>
    </row>
    <row r="436" spans="1:15" s="752" customFormat="1" ht="15.75" customHeight="1" x14ac:dyDescent="0.25">
      <c r="A436" s="2425"/>
      <c r="B436" s="2444" t="s">
        <v>83</v>
      </c>
      <c r="C436" s="2252"/>
      <c r="D436" s="2252"/>
      <c r="E436" s="2252"/>
      <c r="F436" s="2252"/>
      <c r="G436" s="2252"/>
      <c r="H436" s="2252"/>
      <c r="I436" s="2252"/>
      <c r="J436" s="2252"/>
      <c r="K436" s="2252"/>
      <c r="L436" s="2252"/>
      <c r="M436" s="2252"/>
      <c r="N436" s="2253"/>
      <c r="O436" s="282"/>
    </row>
    <row r="437" spans="1:15" s="752" customFormat="1" ht="15.75" customHeight="1" x14ac:dyDescent="0.25">
      <c r="A437" s="2425"/>
      <c r="B437" s="2444"/>
      <c r="C437" s="2252"/>
      <c r="D437" s="2252"/>
      <c r="E437" s="2252"/>
      <c r="F437" s="2252"/>
      <c r="G437" s="2445"/>
      <c r="H437" s="2445"/>
      <c r="I437" s="2445"/>
      <c r="J437" s="2445"/>
      <c r="K437" s="2445"/>
      <c r="L437" s="2445"/>
      <c r="M437" s="2445"/>
      <c r="N437" s="2446"/>
      <c r="O437" s="282"/>
    </row>
    <row r="438" spans="1:15" s="752" customFormat="1" ht="15.75" customHeight="1" x14ac:dyDescent="0.25">
      <c r="A438" s="2425"/>
      <c r="B438" s="2447" t="s">
        <v>78</v>
      </c>
      <c r="C438" s="2448"/>
      <c r="D438" s="2448"/>
      <c r="E438" s="2448"/>
      <c r="F438" s="985"/>
      <c r="G438" s="986"/>
      <c r="H438" s="986"/>
      <c r="I438" s="986"/>
      <c r="J438" s="986"/>
      <c r="K438" s="2448" t="s">
        <v>78</v>
      </c>
      <c r="L438" s="2448"/>
      <c r="M438" s="2448"/>
      <c r="N438" s="2449"/>
      <c r="O438" s="282"/>
    </row>
    <row r="439" spans="1:15" s="752" customFormat="1" ht="15.75" customHeight="1" x14ac:dyDescent="0.25">
      <c r="A439" s="2425"/>
      <c r="B439" s="2450" t="s">
        <v>733</v>
      </c>
      <c r="C439" s="2451"/>
      <c r="D439" s="2261" t="s">
        <v>734</v>
      </c>
      <c r="E439" s="2261"/>
      <c r="F439" s="548"/>
      <c r="G439" s="548"/>
      <c r="H439" s="548"/>
      <c r="I439" s="548"/>
      <c r="J439" s="548"/>
      <c r="K439" s="2452" t="s">
        <v>731</v>
      </c>
      <c r="L439" s="2452"/>
      <c r="M439" s="2453" t="s">
        <v>736</v>
      </c>
      <c r="N439" s="2454"/>
      <c r="O439" s="282"/>
    </row>
    <row r="440" spans="1:15" s="752" customFormat="1" ht="15" customHeight="1" x14ac:dyDescent="0.25">
      <c r="A440" s="2425"/>
      <c r="B440" s="2450"/>
      <c r="C440" s="2451"/>
      <c r="D440" s="2261"/>
      <c r="E440" s="2261"/>
      <c r="F440" s="548"/>
      <c r="G440" s="548"/>
      <c r="H440" s="548"/>
      <c r="I440" s="548"/>
      <c r="J440" s="548"/>
      <c r="K440" s="2452"/>
      <c r="L440" s="2452"/>
      <c r="M440" s="2453"/>
      <c r="N440" s="2454"/>
      <c r="O440" s="282"/>
    </row>
    <row r="441" spans="1:15" s="752" customFormat="1" ht="15" customHeight="1" x14ac:dyDescent="0.25">
      <c r="A441" s="2425"/>
      <c r="B441" s="970" t="s">
        <v>24</v>
      </c>
      <c r="C441" s="956" t="s">
        <v>24</v>
      </c>
      <c r="D441" s="918" t="s">
        <v>25</v>
      </c>
      <c r="E441" s="918" t="s">
        <v>25</v>
      </c>
      <c r="F441" s="548"/>
      <c r="G441" s="548"/>
      <c r="H441" s="548"/>
      <c r="I441" s="548"/>
      <c r="J441" s="548"/>
      <c r="K441" s="927" t="s">
        <v>31</v>
      </c>
      <c r="L441" s="927" t="s">
        <v>31</v>
      </c>
      <c r="M441" s="854" t="s">
        <v>35</v>
      </c>
      <c r="N441" s="971" t="s">
        <v>35</v>
      </c>
      <c r="O441" s="282"/>
    </row>
    <row r="442" spans="1:15" s="752" customFormat="1" ht="15" customHeight="1" thickBot="1" x14ac:dyDescent="0.3">
      <c r="A442" s="2425"/>
      <c r="B442" s="957" t="s">
        <v>76</v>
      </c>
      <c r="C442" s="916" t="s">
        <v>76</v>
      </c>
      <c r="D442" s="917" t="s">
        <v>76</v>
      </c>
      <c r="E442" s="917" t="s">
        <v>76</v>
      </c>
      <c r="F442" s="2434" t="s">
        <v>260</v>
      </c>
      <c r="G442" s="2434"/>
      <c r="H442" s="2434"/>
      <c r="I442" s="2434"/>
      <c r="J442" s="2434"/>
      <c r="K442" s="915" t="s">
        <v>76</v>
      </c>
      <c r="L442" s="915" t="s">
        <v>76</v>
      </c>
      <c r="M442" s="853" t="s">
        <v>76</v>
      </c>
      <c r="N442" s="972" t="s">
        <v>76</v>
      </c>
      <c r="O442" s="282"/>
    </row>
    <row r="443" spans="1:15" s="752" customFormat="1" ht="18.75" customHeight="1" x14ac:dyDescent="0.25">
      <c r="A443" s="2425"/>
      <c r="B443" s="910">
        <v>3</v>
      </c>
      <c r="C443" s="825">
        <v>1.5</v>
      </c>
      <c r="D443" s="911">
        <v>0.5</v>
      </c>
      <c r="E443" s="911">
        <v>1</v>
      </c>
      <c r="F443" s="913"/>
      <c r="G443" s="2435" t="s">
        <v>727</v>
      </c>
      <c r="H443" s="2435"/>
      <c r="I443" s="2435" t="s">
        <v>728</v>
      </c>
      <c r="J443" s="2435"/>
      <c r="K443" s="2436">
        <v>5</v>
      </c>
      <c r="L443" s="2436">
        <v>3</v>
      </c>
      <c r="M443" s="2436">
        <v>32</v>
      </c>
      <c r="N443" s="2437">
        <v>18</v>
      </c>
      <c r="O443" s="282"/>
    </row>
    <row r="444" spans="1:15" s="752" customFormat="1" ht="15.75" customHeight="1" x14ac:dyDescent="0.25">
      <c r="A444" s="2425"/>
      <c r="B444" s="920">
        <v>1</v>
      </c>
      <c r="C444" s="921">
        <f>H447+H448</f>
        <v>1</v>
      </c>
      <c r="D444" s="921">
        <f>G463</f>
        <v>2.375</v>
      </c>
      <c r="E444" s="921">
        <f>H463</f>
        <v>2.39</v>
      </c>
      <c r="F444" s="914"/>
      <c r="G444" s="2426">
        <v>4</v>
      </c>
      <c r="H444" s="2426"/>
      <c r="I444" s="2426">
        <v>8</v>
      </c>
      <c r="J444" s="2426"/>
      <c r="K444" s="2436"/>
      <c r="L444" s="2436"/>
      <c r="M444" s="2436"/>
      <c r="N444" s="2437"/>
      <c r="O444" s="282"/>
    </row>
    <row r="445" spans="1:15" s="752" customFormat="1" ht="16.5" customHeight="1" x14ac:dyDescent="0.25">
      <c r="A445" s="2425"/>
      <c r="B445" s="946" t="s">
        <v>717</v>
      </c>
      <c r="C445" s="947" t="s">
        <v>718</v>
      </c>
      <c r="D445" s="922" t="s">
        <v>717</v>
      </c>
      <c r="E445" s="922" t="s">
        <v>718</v>
      </c>
      <c r="F445" s="912"/>
      <c r="G445" s="937" t="s">
        <v>717</v>
      </c>
      <c r="H445" s="937" t="s">
        <v>718</v>
      </c>
      <c r="I445" s="705"/>
      <c r="J445" s="973">
        <f>G444*I444</f>
        <v>32</v>
      </c>
      <c r="K445" s="928" t="s">
        <v>717</v>
      </c>
      <c r="L445" s="928" t="s">
        <v>718</v>
      </c>
      <c r="M445" s="932" t="s">
        <v>717</v>
      </c>
      <c r="N445" s="974" t="s">
        <v>718</v>
      </c>
      <c r="O445" s="282"/>
    </row>
    <row r="446" spans="1:15" s="752" customFormat="1" ht="16.5" customHeight="1" x14ac:dyDescent="0.25">
      <c r="A446" s="2425"/>
      <c r="B446" s="975"/>
      <c r="C446" s="955"/>
      <c r="D446" s="924"/>
      <c r="E446" s="926"/>
      <c r="F446" s="705"/>
      <c r="G446" s="618" t="s">
        <v>19</v>
      </c>
      <c r="H446" s="618" t="s">
        <v>19</v>
      </c>
      <c r="I446" s="662" t="s">
        <v>725</v>
      </c>
      <c r="J446" s="662"/>
      <c r="K446" s="930"/>
      <c r="L446" s="976"/>
      <c r="M446" s="934"/>
      <c r="N446" s="977"/>
      <c r="O446" s="282"/>
    </row>
    <row r="447" spans="1:15" s="752" customFormat="1" ht="16.5" customHeight="1" x14ac:dyDescent="0.25">
      <c r="A447" s="2425"/>
      <c r="B447" s="948">
        <f>IF(ISBLANK(G447),0,(G447/B444)*B443)</f>
        <v>3</v>
      </c>
      <c r="C447" s="949">
        <f>IF(ISBLANK(H447),0,(H447/C444)*C443)</f>
        <v>0.75</v>
      </c>
      <c r="D447" s="923">
        <f>IF(ISBLANK(G447),0,(G447/D444)*D443)</f>
        <v>0.21052631578947367</v>
      </c>
      <c r="E447" s="923">
        <f>IF(ISBLANK(H447),0,(H447/E444)*E443)</f>
        <v>0.20920502092050208</v>
      </c>
      <c r="F447" s="850"/>
      <c r="G447" s="852">
        <v>1</v>
      </c>
      <c r="H447" s="852">
        <v>0.5</v>
      </c>
      <c r="I447" s="662" t="s">
        <v>719</v>
      </c>
      <c r="J447" s="662"/>
      <c r="K447" s="929">
        <f>(G447/G444)*K443</f>
        <v>1.25</v>
      </c>
      <c r="L447" s="929">
        <f>(H447/G444)*L443</f>
        <v>0.375</v>
      </c>
      <c r="M447" s="935">
        <f>(G447/J445)*M443</f>
        <v>1</v>
      </c>
      <c r="N447" s="978">
        <f>(H447/J445)*N443</f>
        <v>0.28125</v>
      </c>
      <c r="O447" s="282"/>
    </row>
    <row r="448" spans="1:15" s="752" customFormat="1" ht="16.5" customHeight="1" x14ac:dyDescent="0.25">
      <c r="A448" s="2425"/>
      <c r="B448" s="948">
        <f>IF(ISBLANK(G448),0,(G448/B444)*B443)</f>
        <v>0</v>
      </c>
      <c r="C448" s="949">
        <f>IF(ISBLANK(H448),0,(H448/C444)*C443)</f>
        <v>0.75</v>
      </c>
      <c r="D448" s="923">
        <f>IF(ISBLANK(G448),0,(G448/D444)*D443)</f>
        <v>0</v>
      </c>
      <c r="E448" s="923">
        <f>IF(ISBLANK(H448),0,(H448/E444)*E443)</f>
        <v>0.20920502092050208</v>
      </c>
      <c r="F448" s="850"/>
      <c r="G448" s="852"/>
      <c r="H448" s="852">
        <v>0.5</v>
      </c>
      <c r="I448" s="662" t="s">
        <v>720</v>
      </c>
      <c r="J448" s="662"/>
      <c r="K448" s="929">
        <f>(G448/G444)*K443</f>
        <v>0</v>
      </c>
      <c r="L448" s="929">
        <f>(H448/G444)*L443</f>
        <v>0.375</v>
      </c>
      <c r="M448" s="935">
        <f>(G448/J445)*M443</f>
        <v>0</v>
      </c>
      <c r="N448" s="978">
        <f>(H448/J445)*N443</f>
        <v>0.28125</v>
      </c>
      <c r="O448" s="282"/>
    </row>
    <row r="449" spans="1:15" s="752" customFormat="1" ht="15.75" x14ac:dyDescent="0.25">
      <c r="A449" s="2425"/>
      <c r="B449" s="948">
        <f>IF(ISBLANK(G449),0,(G449/B444)*B443)</f>
        <v>7.5000000000000011E-2</v>
      </c>
      <c r="C449" s="949">
        <f>IF(ISBLANK(H449),0,(H449/C444)*C443)</f>
        <v>0.03</v>
      </c>
      <c r="D449" s="923">
        <f>IF(ISBLANK(G449),0,(G449/D444)*D443)</f>
        <v>5.263157894736842E-3</v>
      </c>
      <c r="E449" s="923">
        <f>IF(ISBLANK(H449),0,(H449/E444)*E443)</f>
        <v>8.368200836820083E-3</v>
      </c>
      <c r="F449" s="850"/>
      <c r="G449" s="852">
        <v>2.5000000000000001E-2</v>
      </c>
      <c r="H449" s="852">
        <v>0.02</v>
      </c>
      <c r="I449" s="662" t="s">
        <v>30</v>
      </c>
      <c r="J449" s="662"/>
      <c r="K449" s="929">
        <f>(G449/G444)*K443</f>
        <v>3.125E-2</v>
      </c>
      <c r="L449" s="929">
        <f>(H449/G444)*L443</f>
        <v>1.4999999999999999E-2</v>
      </c>
      <c r="M449" s="935">
        <f>(G449/J445)*M443</f>
        <v>2.5000000000000001E-2</v>
      </c>
      <c r="N449" s="978">
        <f>(H449/J445)*N443</f>
        <v>1.125E-2</v>
      </c>
      <c r="O449" s="282"/>
    </row>
    <row r="450" spans="1:15" s="752" customFormat="1" ht="15.75" x14ac:dyDescent="0.25">
      <c r="A450" s="2425"/>
      <c r="B450" s="948">
        <f>IF(ISBLANK(G450),0,(G450/B444)*B443)</f>
        <v>0.15000000000000002</v>
      </c>
      <c r="C450" s="949">
        <f>IF(ISBLANK(H450),0,(H450/C444)*C443)</f>
        <v>0</v>
      </c>
      <c r="D450" s="923">
        <f>IF(ISBLANK(G450),0,(G450/D444)*D443)</f>
        <v>1.0526315789473684E-2</v>
      </c>
      <c r="E450" s="923">
        <f>IF(ISBLANK(H450),0,(H450/E444)*E443)</f>
        <v>0</v>
      </c>
      <c r="F450" s="850"/>
      <c r="G450" s="852">
        <v>0.05</v>
      </c>
      <c r="H450" s="852"/>
      <c r="I450" s="662" t="s">
        <v>33</v>
      </c>
      <c r="J450" s="662"/>
      <c r="K450" s="929">
        <f>(G450/G444)*K443</f>
        <v>6.25E-2</v>
      </c>
      <c r="L450" s="929">
        <f>(H450/G444)*L443</f>
        <v>0</v>
      </c>
      <c r="M450" s="935">
        <f>(G450/J445)*M443</f>
        <v>0.05</v>
      </c>
      <c r="N450" s="978">
        <f>(H450/J445)*N443</f>
        <v>0</v>
      </c>
      <c r="O450" s="282"/>
    </row>
    <row r="451" spans="1:15" s="752" customFormat="1" ht="15.75" x14ac:dyDescent="0.25">
      <c r="A451" s="2425"/>
      <c r="B451" s="948">
        <f>IF(ISBLANK(G451),0,(G451/B444)*B443)</f>
        <v>0.30000000000000004</v>
      </c>
      <c r="C451" s="949">
        <f>IF(ISBLANK(H451),0,(H451/C444)*C443)</f>
        <v>0.18</v>
      </c>
      <c r="D451" s="923">
        <f>IF(ISBLANK(G451),0,(G451/D444)*D443)</f>
        <v>2.1052631578947368E-2</v>
      </c>
      <c r="E451" s="923">
        <f>IF(ISBLANK(H451),0,(H451/E444)*E443)</f>
        <v>5.0209205020920494E-2</v>
      </c>
      <c r="F451" s="850"/>
      <c r="G451" s="852">
        <v>0.1</v>
      </c>
      <c r="H451" s="852">
        <v>0.12</v>
      </c>
      <c r="I451" s="662" t="s">
        <v>721</v>
      </c>
      <c r="J451" s="662"/>
      <c r="K451" s="929">
        <f>(G451/G444)*K443</f>
        <v>0.125</v>
      </c>
      <c r="L451" s="929">
        <f>(H451/G444)*L443</f>
        <v>0.09</v>
      </c>
      <c r="M451" s="935">
        <f>(G451/J445)*M443</f>
        <v>0.1</v>
      </c>
      <c r="N451" s="978">
        <f>(H451/J445)*N443</f>
        <v>6.7500000000000004E-2</v>
      </c>
      <c r="O451" s="282"/>
    </row>
    <row r="452" spans="1:15" s="752" customFormat="1" ht="16.5" customHeight="1" x14ac:dyDescent="0.25">
      <c r="A452" s="2425"/>
      <c r="B452" s="948">
        <f>IF(ISBLANK(G452),0,(G452/B444)*B443)</f>
        <v>1.2000000000000002</v>
      </c>
      <c r="C452" s="949">
        <f>IF(ISBLANK(H452),0,(H452/C444)*C443)</f>
        <v>0.75</v>
      </c>
      <c r="D452" s="923">
        <f>IF(ISBLANK(G452),0,(G452/D444)*D443)</f>
        <v>8.4210526315789472E-2</v>
      </c>
      <c r="E452" s="923">
        <f>IF(ISBLANK(H452),0,(H452/E444)*E443)</f>
        <v>0.20920502092050208</v>
      </c>
      <c r="F452" s="850"/>
      <c r="G452" s="852">
        <v>0.4</v>
      </c>
      <c r="H452" s="852">
        <v>0.5</v>
      </c>
      <c r="I452" s="662" t="s">
        <v>171</v>
      </c>
      <c r="J452" s="662"/>
      <c r="K452" s="929">
        <f>(G452/G444)*K443</f>
        <v>0.5</v>
      </c>
      <c r="L452" s="929">
        <f>(H452/G444)*L443</f>
        <v>0.375</v>
      </c>
      <c r="M452" s="935">
        <f>(G452/J445)*M443</f>
        <v>0.4</v>
      </c>
      <c r="N452" s="978">
        <f>(H452/J445)*N443</f>
        <v>0.28125</v>
      </c>
      <c r="O452" s="282"/>
    </row>
    <row r="453" spans="1:15" s="752" customFormat="1" ht="15.75" x14ac:dyDescent="0.25">
      <c r="A453" s="2425"/>
      <c r="B453" s="948">
        <f>IF(ISBLANK(G453),0,(G453/B444)*B443)</f>
        <v>0.15000000000000002</v>
      </c>
      <c r="C453" s="949">
        <f>IF(ISBLANK(H453),0,(H453/C444)*C443)</f>
        <v>0</v>
      </c>
      <c r="D453" s="923">
        <f>IF(ISBLANK(G453),0,(G453/D444)*D443)</f>
        <v>1.0526315789473684E-2</v>
      </c>
      <c r="E453" s="923">
        <f>IF(ISBLANK(H453),0,(H453/E444)*E443)</f>
        <v>0</v>
      </c>
      <c r="F453" s="850"/>
      <c r="G453" s="852">
        <v>0.05</v>
      </c>
      <c r="H453" s="852"/>
      <c r="I453" s="662" t="s">
        <v>714</v>
      </c>
      <c r="J453" s="662"/>
      <c r="K453" s="929">
        <f>(G453/G444)*K443</f>
        <v>6.25E-2</v>
      </c>
      <c r="L453" s="929">
        <f>(H453/G444)*L443</f>
        <v>0</v>
      </c>
      <c r="M453" s="935">
        <f>(G453/J445)*M443</f>
        <v>0.05</v>
      </c>
      <c r="N453" s="978">
        <f>(H453/J445)*N443</f>
        <v>0</v>
      </c>
      <c r="O453" s="282"/>
    </row>
    <row r="454" spans="1:15" s="752" customFormat="1" ht="15.75" x14ac:dyDescent="0.25">
      <c r="A454" s="2425"/>
      <c r="B454" s="948"/>
      <c r="C454" s="949"/>
      <c r="D454" s="923"/>
      <c r="E454" s="923"/>
      <c r="F454" s="850"/>
      <c r="G454" s="662"/>
      <c r="H454" s="662"/>
      <c r="I454" s="662"/>
      <c r="J454" s="662"/>
      <c r="K454" s="929"/>
      <c r="L454" s="929"/>
      <c r="M454" s="935"/>
      <c r="N454" s="978"/>
      <c r="O454" s="282"/>
    </row>
    <row r="455" spans="1:15" s="752" customFormat="1" ht="15.75" x14ac:dyDescent="0.25">
      <c r="A455" s="2425"/>
      <c r="B455" s="948">
        <f>IF(ISBLANK(G455),0,(G455/B444)*B443)</f>
        <v>0</v>
      </c>
      <c r="C455" s="949">
        <f>IF(ISBLANK(H455),0,(H455/C444)*C443)</f>
        <v>0</v>
      </c>
      <c r="D455" s="923">
        <f>IF(ISBLANK(G455),0,(G455/D444)*D443)</f>
        <v>0</v>
      </c>
      <c r="E455" s="923">
        <f>IF(ISBLANK(H455),0,(H455/E444)*E443)</f>
        <v>0</v>
      </c>
      <c r="F455" s="850"/>
      <c r="G455" s="852"/>
      <c r="H455" s="852"/>
      <c r="I455" s="662" t="s">
        <v>726</v>
      </c>
      <c r="J455" s="662"/>
      <c r="K455" s="929"/>
      <c r="L455" s="929"/>
      <c r="M455" s="935"/>
      <c r="N455" s="978"/>
      <c r="O455" s="282"/>
    </row>
    <row r="456" spans="1:15" s="752" customFormat="1" ht="15.75" x14ac:dyDescent="0.25">
      <c r="A456" s="2425"/>
      <c r="B456" s="948">
        <f>IF(ISBLANK(G456),0,(G456/B444)*B443)</f>
        <v>2.25</v>
      </c>
      <c r="C456" s="949">
        <f>IF(ISBLANK(H456),0,(H456/C444)*C443)</f>
        <v>1.125</v>
      </c>
      <c r="D456" s="923">
        <f>IF(ISBLANK(G456),0,(G456/D444)*D443)</f>
        <v>0.15789473684210525</v>
      </c>
      <c r="E456" s="923">
        <f>IF(ISBLANK(H456),0,(H456/E444)*E443)</f>
        <v>0.31380753138075312</v>
      </c>
      <c r="F456" s="850"/>
      <c r="G456" s="852">
        <v>0.75</v>
      </c>
      <c r="H456" s="852">
        <v>0.75</v>
      </c>
      <c r="I456" s="662" t="s">
        <v>242</v>
      </c>
      <c r="J456" s="662"/>
      <c r="K456" s="929">
        <f>(G456/G444)*K443</f>
        <v>0.9375</v>
      </c>
      <c r="L456" s="929">
        <f>(H456/G444)*L443</f>
        <v>0.5625</v>
      </c>
      <c r="M456" s="935">
        <f>(G456/J445)*M443</f>
        <v>0.75</v>
      </c>
      <c r="N456" s="978">
        <f>(H456/J445)*N443</f>
        <v>0.421875</v>
      </c>
      <c r="O456" s="282"/>
    </row>
    <row r="457" spans="1:15" s="752" customFormat="1" ht="15.75" x14ac:dyDescent="0.25">
      <c r="A457" s="2425"/>
      <c r="B457" s="948"/>
      <c r="C457" s="949"/>
      <c r="D457" s="923"/>
      <c r="E457" s="923"/>
      <c r="F457" s="851"/>
      <c r="G457" s="852"/>
      <c r="H457" s="852"/>
      <c r="I457" s="662"/>
      <c r="J457" s="662"/>
      <c r="K457" s="929">
        <f>(G457/G444)*K443</f>
        <v>0</v>
      </c>
      <c r="L457" s="929">
        <f>(H457/G444)*L443</f>
        <v>0</v>
      </c>
      <c r="M457" s="935">
        <f>(G457/J445)*M443</f>
        <v>0</v>
      </c>
      <c r="N457" s="978">
        <f>(H457/J445)*N443</f>
        <v>0</v>
      </c>
      <c r="O457" s="282"/>
    </row>
    <row r="458" spans="1:15" s="752" customFormat="1" ht="16.5" thickBot="1" x14ac:dyDescent="0.3">
      <c r="A458" s="2425"/>
      <c r="B458" s="948"/>
      <c r="C458" s="949"/>
      <c r="D458" s="923"/>
      <c r="E458" s="923"/>
      <c r="F458" s="851"/>
      <c r="G458" s="851"/>
      <c r="H458" s="851"/>
      <c r="I458" s="662"/>
      <c r="J458" s="662"/>
      <c r="K458" s="929"/>
      <c r="L458" s="929"/>
      <c r="M458" s="933"/>
      <c r="N458" s="979"/>
      <c r="O458" s="282"/>
    </row>
    <row r="459" spans="1:15" s="752" customFormat="1" x14ac:dyDescent="0.25">
      <c r="A459" s="2425"/>
      <c r="B459" s="950" t="s">
        <v>717</v>
      </c>
      <c r="C459" s="951" t="s">
        <v>718</v>
      </c>
      <c r="D459" s="938" t="s">
        <v>717</v>
      </c>
      <c r="E459" s="938" t="s">
        <v>718</v>
      </c>
      <c r="F459" s="939"/>
      <c r="G459" s="940" t="s">
        <v>717</v>
      </c>
      <c r="H459" s="940" t="s">
        <v>718</v>
      </c>
      <c r="I459" s="941"/>
      <c r="J459" s="941"/>
      <c r="K459" s="942" t="s">
        <v>717</v>
      </c>
      <c r="L459" s="942" t="s">
        <v>718</v>
      </c>
      <c r="M459" s="943" t="s">
        <v>717</v>
      </c>
      <c r="N459" s="980" t="s">
        <v>718</v>
      </c>
      <c r="O459" s="282"/>
    </row>
    <row r="460" spans="1:15" s="752" customFormat="1" ht="15.75" x14ac:dyDescent="0.25">
      <c r="A460" s="2425"/>
      <c r="B460" s="952">
        <f>SUM(B447:B454)</f>
        <v>4.8750000000000009</v>
      </c>
      <c r="C460" s="953">
        <f>SUM(C447:C454)</f>
        <v>2.46</v>
      </c>
      <c r="D460" s="925">
        <f>SUM(D447:D454)</f>
        <v>0.34210526315789469</v>
      </c>
      <c r="E460" s="925">
        <f>SUM(E447:E454)</f>
        <v>0.68619246861924688</v>
      </c>
      <c r="F460" s="631"/>
      <c r="G460" s="631">
        <f>SUM(G447:G454)</f>
        <v>1.6250000000000002</v>
      </c>
      <c r="H460" s="631">
        <f>SUM(H447:H454)</f>
        <v>1.6400000000000001</v>
      </c>
      <c r="I460" s="2427" t="s">
        <v>722</v>
      </c>
      <c r="J460" s="2427"/>
      <c r="K460" s="931">
        <f>SUM(K447:K454)</f>
        <v>2.03125</v>
      </c>
      <c r="L460" s="931">
        <f>SUM(L447:L454)</f>
        <v>1.23</v>
      </c>
      <c r="M460" s="936">
        <f>SUM(M447:M454)</f>
        <v>1.6250000000000002</v>
      </c>
      <c r="N460" s="981">
        <f>SUM(N447:N454)</f>
        <v>0.92249999999999999</v>
      </c>
      <c r="O460" s="282"/>
    </row>
    <row r="461" spans="1:15" s="752" customFormat="1" ht="15.75" x14ac:dyDescent="0.25">
      <c r="A461" s="2425"/>
      <c r="B461" s="952">
        <f>SUM(B455:B457)</f>
        <v>2.25</v>
      </c>
      <c r="C461" s="953">
        <f>SUM(C455:C457)</f>
        <v>1.125</v>
      </c>
      <c r="D461" s="925">
        <f>SUM(D455:D457)</f>
        <v>0.15789473684210525</v>
      </c>
      <c r="E461" s="925">
        <f>SUM(E455:E457)</f>
        <v>0.31380753138075312</v>
      </c>
      <c r="F461" s="631"/>
      <c r="G461" s="631">
        <f>SUM(G455:G457)</f>
        <v>0.75</v>
      </c>
      <c r="H461" s="631">
        <f>SUM(H455:H457)</f>
        <v>0.75</v>
      </c>
      <c r="I461" s="2427" t="s">
        <v>242</v>
      </c>
      <c r="J461" s="2427"/>
      <c r="K461" s="931">
        <f>SUM(K455:K457)</f>
        <v>0.9375</v>
      </c>
      <c r="L461" s="931">
        <f>SUM(L455:L457)</f>
        <v>0.5625</v>
      </c>
      <c r="M461" s="936">
        <f>SUM(M455:M457)</f>
        <v>0.75</v>
      </c>
      <c r="N461" s="981">
        <f>SUM(N455:N457)</f>
        <v>0.421875</v>
      </c>
      <c r="O461" s="282"/>
    </row>
    <row r="462" spans="1:15" s="752" customFormat="1" x14ac:dyDescent="0.25">
      <c r="A462" s="2425"/>
      <c r="B462" s="954"/>
      <c r="C462" s="955"/>
      <c r="D462" s="926"/>
      <c r="E462" s="926"/>
      <c r="F462" s="705"/>
      <c r="G462" s="705"/>
      <c r="H462" s="705"/>
      <c r="I462" s="705"/>
      <c r="J462" s="705"/>
      <c r="K462" s="976"/>
      <c r="L462" s="976"/>
      <c r="M462" s="982"/>
      <c r="N462" s="977"/>
      <c r="O462" s="282"/>
    </row>
    <row r="463" spans="1:15" s="752" customFormat="1" ht="15.75" x14ac:dyDescent="0.25">
      <c r="A463" s="2425"/>
      <c r="B463" s="948">
        <f>SUM(B447:B457)</f>
        <v>7.1250000000000009</v>
      </c>
      <c r="C463" s="949">
        <f>SUM(C447:C457)</f>
        <v>3.585</v>
      </c>
      <c r="D463" s="923">
        <f>SUM(D447:D457)</f>
        <v>0.49999999999999994</v>
      </c>
      <c r="E463" s="923">
        <f>SUM(E447:E457)</f>
        <v>1</v>
      </c>
      <c r="F463" s="851"/>
      <c r="G463" s="851">
        <f>SUM(G447:G457)</f>
        <v>2.375</v>
      </c>
      <c r="H463" s="851">
        <f>SUM(H447:H457)</f>
        <v>2.39</v>
      </c>
      <c r="I463" s="2427" t="s">
        <v>723</v>
      </c>
      <c r="J463" s="2427"/>
      <c r="K463" s="929">
        <f>SUM(K447:K457)</f>
        <v>2.96875</v>
      </c>
      <c r="L463" s="929">
        <f>SUM(L447:L457)</f>
        <v>1.7925</v>
      </c>
      <c r="M463" s="933">
        <f>SUM(M447:M457)</f>
        <v>2.375</v>
      </c>
      <c r="N463" s="979">
        <f>SUM(N447:N457)</f>
        <v>1.3443749999999999</v>
      </c>
      <c r="O463" s="282"/>
    </row>
    <row r="464" spans="1:15" s="752" customFormat="1" x14ac:dyDescent="0.25">
      <c r="A464" s="2425"/>
      <c r="B464" s="946"/>
      <c r="C464" s="947"/>
      <c r="D464" s="922"/>
      <c r="E464" s="922"/>
      <c r="F464" s="912"/>
      <c r="G464" s="937"/>
      <c r="H464" s="937"/>
      <c r="I464" s="705"/>
      <c r="J464" s="705"/>
      <c r="K464" s="928"/>
      <c r="L464" s="928"/>
      <c r="M464" s="932"/>
      <c r="N464" s="974"/>
      <c r="O464" s="282"/>
    </row>
    <row r="465" spans="1:29" s="752" customFormat="1" ht="15.75" x14ac:dyDescent="0.25">
      <c r="A465" s="2425"/>
      <c r="B465" s="960">
        <f>(G465/G463)*B463</f>
        <v>96</v>
      </c>
      <c r="C465" s="961">
        <f>(H465/H463)*C463</f>
        <v>48</v>
      </c>
      <c r="D465" s="963">
        <f>(G465/G463)*D463</f>
        <v>6.7368421052631566</v>
      </c>
      <c r="E465" s="961">
        <f>(H465/H463)*E463</f>
        <v>13.389121338912133</v>
      </c>
      <c r="F465" s="964" t="s">
        <v>737</v>
      </c>
      <c r="G465" s="965">
        <f>G444*I444</f>
        <v>32</v>
      </c>
      <c r="H465" s="966">
        <f>G444*I444</f>
        <v>32</v>
      </c>
      <c r="I465" s="855"/>
      <c r="J465" s="855"/>
      <c r="K465" s="2428" t="s">
        <v>737</v>
      </c>
      <c r="L465" s="2429"/>
      <c r="M465" s="2428" t="s">
        <v>738</v>
      </c>
      <c r="N465" s="2430"/>
      <c r="O465" s="282"/>
    </row>
    <row r="466" spans="1:29" s="752" customFormat="1" ht="15.75" x14ac:dyDescent="0.25">
      <c r="A466" s="2425"/>
      <c r="B466" s="962">
        <f>(G466/G463)*B463</f>
        <v>12</v>
      </c>
      <c r="C466" s="959">
        <f>(H466/H463)*C463</f>
        <v>6</v>
      </c>
      <c r="D466" s="958">
        <f>(G466/G463)*D463</f>
        <v>0.84210526315789458</v>
      </c>
      <c r="E466" s="959">
        <f>(H466/H463)*E463</f>
        <v>1.6736401673640167</v>
      </c>
      <c r="F466" s="967" t="s">
        <v>738</v>
      </c>
      <c r="G466" s="968">
        <f>G444</f>
        <v>4</v>
      </c>
      <c r="H466" s="969">
        <f>G444</f>
        <v>4</v>
      </c>
      <c r="I466" s="855"/>
      <c r="J466" s="855"/>
      <c r="K466" s="958">
        <f>(G465/G463)*K463</f>
        <v>40</v>
      </c>
      <c r="L466" s="959">
        <f>(H465/H463)*L463</f>
        <v>24</v>
      </c>
      <c r="M466" s="958">
        <f>(G466/G463)*N463</f>
        <v>2.264210526315789</v>
      </c>
      <c r="N466" s="983">
        <f>(H466/H463)*N463</f>
        <v>2.2499999999999996</v>
      </c>
      <c r="O466" s="282"/>
    </row>
    <row r="467" spans="1:29" s="752" customFormat="1" ht="15.75" thickBot="1" x14ac:dyDescent="0.3">
      <c r="A467" s="2425"/>
      <c r="B467" s="946" t="s">
        <v>717</v>
      </c>
      <c r="C467" s="947" t="s">
        <v>718</v>
      </c>
      <c r="D467" s="922" t="s">
        <v>717</v>
      </c>
      <c r="E467" s="922" t="s">
        <v>718</v>
      </c>
      <c r="F467" s="912"/>
      <c r="G467" s="937" t="s">
        <v>717</v>
      </c>
      <c r="H467" s="937" t="s">
        <v>718</v>
      </c>
      <c r="I467" s="705"/>
      <c r="J467" s="705"/>
      <c r="K467" s="928" t="s">
        <v>717</v>
      </c>
      <c r="L467" s="928" t="s">
        <v>718</v>
      </c>
      <c r="M467" s="932" t="s">
        <v>717</v>
      </c>
      <c r="N467" s="974" t="s">
        <v>718</v>
      </c>
      <c r="O467" s="282"/>
    </row>
    <row r="468" spans="1:29" s="752" customFormat="1" ht="15" customHeight="1" x14ac:dyDescent="0.25">
      <c r="A468" s="2425"/>
      <c r="B468" s="2431" t="s">
        <v>559</v>
      </c>
      <c r="C468" s="2432"/>
      <c r="D468" s="2432"/>
      <c r="E468" s="2432"/>
      <c r="F468" s="2432"/>
      <c r="G468" s="2432"/>
      <c r="H468" s="2432"/>
      <c r="I468" s="2432"/>
      <c r="J468" s="2432"/>
      <c r="K468" s="2432"/>
      <c r="L468" s="2432"/>
      <c r="M468" s="2432"/>
      <c r="N468" s="2433"/>
      <c r="O468" s="282"/>
    </row>
    <row r="469" spans="1:29" s="752" customFormat="1" ht="15.75" customHeight="1" x14ac:dyDescent="0.25">
      <c r="A469" s="2425"/>
      <c r="B469" s="2438" t="s">
        <v>724</v>
      </c>
      <c r="C469" s="2439"/>
      <c r="D469" s="2439"/>
      <c r="E469" s="2439"/>
      <c r="F469" s="2439"/>
      <c r="G469" s="2439"/>
      <c r="H469" s="2439"/>
      <c r="I469" s="2439"/>
      <c r="J469" s="2439"/>
      <c r="K469" s="2439"/>
      <c r="L469" s="2439"/>
      <c r="M469" s="2439"/>
      <c r="N469" s="2440"/>
      <c r="O469" s="282"/>
    </row>
    <row r="470" spans="1:29" s="752" customFormat="1" ht="15.75" customHeight="1" x14ac:dyDescent="0.25">
      <c r="A470" s="2425"/>
      <c r="B470" s="2438" t="s">
        <v>739</v>
      </c>
      <c r="C470" s="2439"/>
      <c r="D470" s="2439"/>
      <c r="E470" s="2439"/>
      <c r="F470" s="2439"/>
      <c r="G470" s="2439"/>
      <c r="H470" s="2439"/>
      <c r="I470" s="2439"/>
      <c r="J470" s="2439"/>
      <c r="K470" s="2439"/>
      <c r="L470" s="2439"/>
      <c r="M470" s="2439"/>
      <c r="N470" s="2440"/>
      <c r="O470" s="282"/>
    </row>
    <row r="471" spans="1:29" s="752" customFormat="1" ht="15" customHeight="1" thickBot="1" x14ac:dyDescent="0.3">
      <c r="A471" s="2425"/>
      <c r="B471" s="498"/>
      <c r="C471" s="666"/>
      <c r="D471" s="666"/>
      <c r="E471" s="171"/>
      <c r="F471" s="171"/>
      <c r="G471" s="172"/>
      <c r="H471" s="168"/>
      <c r="I471" s="179"/>
      <c r="J471" s="179"/>
      <c r="K471" s="548"/>
      <c r="L471" s="548"/>
      <c r="M471" s="548"/>
      <c r="N471" s="232"/>
      <c r="O471" s="282"/>
    </row>
    <row r="472" spans="1:29" s="752" customFormat="1" x14ac:dyDescent="0.25">
      <c r="A472" s="2425"/>
      <c r="B472" s="669" t="s">
        <v>19</v>
      </c>
      <c r="C472" s="670" t="s">
        <v>735</v>
      </c>
      <c r="D472" s="670"/>
      <c r="E472" s="671"/>
      <c r="F472" s="671"/>
      <c r="G472" s="671"/>
      <c r="H472" s="671"/>
      <c r="I472" s="671"/>
      <c r="J472" s="671"/>
      <c r="K472" s="671"/>
      <c r="L472" s="671"/>
      <c r="M472" s="671"/>
      <c r="N472" s="672"/>
      <c r="O472" s="282"/>
    </row>
    <row r="473" spans="1:29" s="752" customFormat="1" ht="15.75" thickBot="1" x14ac:dyDescent="0.3">
      <c r="A473" s="2425"/>
      <c r="B473" s="970" t="s">
        <v>24</v>
      </c>
      <c r="C473" s="683" t="s">
        <v>729</v>
      </c>
      <c r="D473" s="681"/>
      <c r="E473" s="616"/>
      <c r="F473" s="616"/>
      <c r="G473" s="927" t="s">
        <v>31</v>
      </c>
      <c r="H473" s="945" t="s">
        <v>731</v>
      </c>
      <c r="I473" s="616"/>
      <c r="J473" s="616"/>
      <c r="K473" s="616"/>
      <c r="L473" s="616"/>
      <c r="M473" s="616"/>
      <c r="N473" s="620"/>
      <c r="O473" s="282"/>
    </row>
    <row r="474" spans="1:29" s="752" customFormat="1" ht="15" customHeight="1" x14ac:dyDescent="0.25">
      <c r="A474" s="2425"/>
      <c r="B474" s="984" t="s">
        <v>25</v>
      </c>
      <c r="C474" s="919" t="s">
        <v>730</v>
      </c>
      <c r="D474" s="680"/>
      <c r="E474" s="616"/>
      <c r="F474" s="616"/>
      <c r="G474" s="854" t="s">
        <v>35</v>
      </c>
      <c r="H474" s="680" t="s">
        <v>732</v>
      </c>
      <c r="I474" s="616"/>
      <c r="J474" s="616"/>
      <c r="K474" s="616"/>
      <c r="L474" s="616"/>
      <c r="M474" s="616"/>
      <c r="N474" s="743" t="s">
        <v>489</v>
      </c>
      <c r="O474" s="282"/>
      <c r="P474" s="2376" t="s">
        <v>236</v>
      </c>
      <c r="Q474" s="2377"/>
      <c r="R474" s="2377"/>
      <c r="S474" s="2377"/>
      <c r="T474" s="2377"/>
      <c r="U474" s="2377"/>
      <c r="V474" s="2377"/>
      <c r="W474" s="2377"/>
      <c r="X474" s="2377"/>
      <c r="Y474" s="2377"/>
      <c r="Z474" s="2377"/>
      <c r="AA474" s="2377"/>
      <c r="AB474" s="2377"/>
      <c r="AC474" s="2378"/>
    </row>
    <row r="475" spans="1:29" s="752" customFormat="1" ht="15.75" customHeight="1" thickBot="1" x14ac:dyDescent="0.3">
      <c r="A475" s="2425"/>
      <c r="B475" s="944"/>
      <c r="C475" s="683"/>
      <c r="D475" s="683"/>
      <c r="E475" s="616"/>
      <c r="F475" s="616"/>
      <c r="G475" s="616"/>
      <c r="H475" s="616"/>
      <c r="I475" s="616"/>
      <c r="J475" s="616"/>
      <c r="K475" s="616"/>
      <c r="L475" s="616"/>
      <c r="M475" s="616"/>
      <c r="N475" s="620"/>
      <c r="O475" s="282"/>
      <c r="P475" s="2379"/>
      <c r="Q475" s="2380"/>
      <c r="R475" s="2380"/>
      <c r="S475" s="2380"/>
      <c r="T475" s="2380"/>
      <c r="U475" s="2380"/>
      <c r="V475" s="2380"/>
      <c r="W475" s="2380"/>
      <c r="X475" s="2380"/>
      <c r="Y475" s="2380"/>
      <c r="Z475" s="2380"/>
      <c r="AA475" s="2380"/>
      <c r="AB475" s="2380"/>
      <c r="AC475" s="2381"/>
    </row>
    <row r="476" spans="1:29" ht="15.75" customHeight="1" thickBot="1" x14ac:dyDescent="0.3">
      <c r="A476" s="2425"/>
      <c r="B476" s="2385" t="s">
        <v>139</v>
      </c>
      <c r="C476" s="2386"/>
      <c r="D476" s="2386"/>
      <c r="E476" s="2386"/>
      <c r="F476" s="2386"/>
      <c r="G476" s="2386"/>
      <c r="H476" s="2386"/>
      <c r="I476" s="2386"/>
      <c r="J476" s="2386"/>
      <c r="K476" s="2386"/>
      <c r="L476" s="2386"/>
      <c r="M476" s="2386"/>
      <c r="N476" s="2387"/>
      <c r="P476" s="2382"/>
      <c r="Q476" s="2383"/>
      <c r="R476" s="2383"/>
      <c r="S476" s="2383"/>
      <c r="T476" s="2383"/>
      <c r="U476" s="2383"/>
      <c r="V476" s="2383"/>
      <c r="W476" s="2383"/>
      <c r="X476" s="2383"/>
      <c r="Y476" s="2383"/>
      <c r="Z476" s="2383"/>
      <c r="AA476" s="2383"/>
      <c r="AB476" s="2383"/>
      <c r="AC476" s="2384"/>
    </row>
    <row r="477" spans="1:29" x14ac:dyDescent="0.25">
      <c r="A477" s="2425"/>
      <c r="B477" s="558"/>
      <c r="C477" s="753"/>
      <c r="D477" s="2388" t="s">
        <v>149</v>
      </c>
      <c r="E477" s="2388"/>
      <c r="F477" s="2388"/>
      <c r="G477" s="2388"/>
      <c r="H477" s="2388"/>
      <c r="I477" s="2388"/>
      <c r="J477" s="2388"/>
      <c r="K477" s="2388"/>
      <c r="L477" s="2388"/>
      <c r="M477" s="547"/>
      <c r="N477" s="555"/>
    </row>
    <row r="478" spans="1:29" x14ac:dyDescent="0.25">
      <c r="A478" s="2425"/>
      <c r="B478" s="558"/>
      <c r="C478" s="753"/>
      <c r="D478" s="848"/>
      <c r="E478" s="8" t="s">
        <v>140</v>
      </c>
      <c r="F478" s="8"/>
      <c r="G478" s="8"/>
      <c r="H478" s="849" t="s">
        <v>142</v>
      </c>
      <c r="I478" s="8"/>
      <c r="J478" s="8" t="s">
        <v>143</v>
      </c>
      <c r="K478" s="8"/>
      <c r="L478" s="848"/>
      <c r="M478" s="547"/>
      <c r="N478" s="555"/>
    </row>
    <row r="479" spans="1:29" x14ac:dyDescent="0.25">
      <c r="A479" s="2425"/>
      <c r="B479" s="558"/>
      <c r="C479" s="753"/>
      <c r="D479" s="848"/>
      <c r="E479" s="8" t="s">
        <v>141</v>
      </c>
      <c r="F479" s="8"/>
      <c r="G479" s="8"/>
      <c r="H479" s="849" t="s">
        <v>145</v>
      </c>
      <c r="I479" s="8"/>
      <c r="J479" s="8" t="s">
        <v>144</v>
      </c>
      <c r="K479" s="8"/>
      <c r="L479" s="848"/>
      <c r="M479" s="547"/>
      <c r="N479" s="555"/>
    </row>
    <row r="480" spans="1:29" x14ac:dyDescent="0.25">
      <c r="A480" s="2425"/>
      <c r="B480" s="558"/>
      <c r="C480" s="753"/>
      <c r="D480" s="2388" t="s">
        <v>146</v>
      </c>
      <c r="E480" s="2388"/>
      <c r="F480" s="2388"/>
      <c r="G480" s="2388"/>
      <c r="H480" s="2388"/>
      <c r="I480" s="2388"/>
      <c r="J480" s="2388"/>
      <c r="K480" s="2388"/>
      <c r="L480" s="2388"/>
      <c r="M480" s="547"/>
      <c r="N480" s="555"/>
    </row>
    <row r="481" spans="1:15" x14ac:dyDescent="0.25">
      <c r="A481" s="2425"/>
      <c r="B481" s="558"/>
      <c r="C481" s="753"/>
      <c r="D481" s="2389" t="s">
        <v>147</v>
      </c>
      <c r="E481" s="2389"/>
      <c r="F481" s="2389"/>
      <c r="G481" s="2389"/>
      <c r="H481" s="2389"/>
      <c r="I481" s="2389"/>
      <c r="J481" s="2389"/>
      <c r="K481" s="2389"/>
      <c r="L481" s="2389"/>
      <c r="M481" s="547"/>
      <c r="N481" s="555"/>
    </row>
    <row r="482" spans="1:15" x14ac:dyDescent="0.25">
      <c r="A482" s="2425"/>
      <c r="B482" s="558"/>
      <c r="C482" s="753"/>
      <c r="D482" s="2388" t="s">
        <v>148</v>
      </c>
      <c r="E482" s="2388"/>
      <c r="F482" s="2388"/>
      <c r="G482" s="2388"/>
      <c r="H482" s="2388"/>
      <c r="I482" s="2388"/>
      <c r="J482" s="2388"/>
      <c r="K482" s="2388"/>
      <c r="L482" s="2388"/>
      <c r="M482" s="547"/>
      <c r="N482" s="555"/>
    </row>
    <row r="483" spans="1:15" s="752" customFormat="1" ht="15.75" thickBot="1" x14ac:dyDescent="0.3">
      <c r="A483" s="2425"/>
      <c r="B483" s="2407" t="s">
        <v>741</v>
      </c>
      <c r="C483" s="2408"/>
      <c r="D483" s="2408"/>
      <c r="E483" s="2408"/>
      <c r="F483" s="2408"/>
      <c r="G483" s="2408"/>
      <c r="H483" s="2408"/>
      <c r="I483" s="2408"/>
      <c r="J483" s="2408"/>
      <c r="K483" s="2408"/>
      <c r="L483" s="2408"/>
      <c r="M483" s="2408"/>
      <c r="N483" s="2409"/>
    </row>
    <row r="484" spans="1:15" x14ac:dyDescent="0.25">
      <c r="A484" s="2425"/>
      <c r="B484" s="2422" t="s">
        <v>50</v>
      </c>
      <c r="C484" s="2423"/>
      <c r="D484" s="2423"/>
      <c r="E484" s="2423"/>
      <c r="F484" s="2423"/>
      <c r="G484" s="2423"/>
      <c r="H484" s="2423"/>
      <c r="I484" s="2423"/>
      <c r="J484" s="2423"/>
      <c r="K484" s="2423"/>
      <c r="L484" s="2423"/>
      <c r="M484" s="2423"/>
      <c r="N484" s="2424"/>
    </row>
    <row r="485" spans="1:15" ht="15.75" thickBot="1" x14ac:dyDescent="0.3">
      <c r="A485" s="2425"/>
      <c r="B485" s="2237"/>
      <c r="C485" s="2238"/>
      <c r="D485" s="2238"/>
      <c r="E485" s="2238"/>
      <c r="F485" s="2238"/>
      <c r="G485" s="2238"/>
      <c r="H485" s="2238"/>
      <c r="I485" s="2238"/>
      <c r="J485" s="2238"/>
      <c r="K485" s="2238"/>
      <c r="L485" s="2238"/>
      <c r="M485" s="2238"/>
      <c r="N485" s="2239"/>
    </row>
    <row r="487" spans="1:15" s="752" customFormat="1" ht="15.75" thickBot="1" x14ac:dyDescent="0.3">
      <c r="A487" s="538" t="s">
        <v>16</v>
      </c>
      <c r="B487" s="2219" t="s">
        <v>748</v>
      </c>
      <c r="C487" s="2219"/>
      <c r="D487" s="2219"/>
      <c r="E487" s="2219"/>
      <c r="F487" s="2219"/>
      <c r="G487" s="2219"/>
      <c r="H487" s="2219"/>
      <c r="I487" s="2219"/>
      <c r="J487" s="2219"/>
      <c r="K487" s="2219"/>
      <c r="L487" s="2219"/>
      <c r="M487" s="2219"/>
      <c r="N487" s="2219"/>
      <c r="O487" s="282"/>
    </row>
    <row r="488" spans="1:15" s="752" customFormat="1" ht="23.25" customHeight="1" x14ac:dyDescent="0.25">
      <c r="A488" s="2320" t="s">
        <v>748</v>
      </c>
      <c r="B488" s="2292" t="s">
        <v>748</v>
      </c>
      <c r="C488" s="2293"/>
      <c r="D488" s="2293"/>
      <c r="E488" s="2293"/>
      <c r="F488" s="2293"/>
      <c r="G488" s="2293"/>
      <c r="H488" s="2293"/>
      <c r="I488" s="2293"/>
      <c r="J488" s="2293"/>
      <c r="K488" s="2293"/>
      <c r="L488" s="2293"/>
      <c r="M488" s="2293"/>
      <c r="N488" s="2294"/>
      <c r="O488" s="282"/>
    </row>
    <row r="489" spans="1:15" s="752" customFormat="1" ht="15.75" customHeight="1" x14ac:dyDescent="0.25">
      <c r="A489" s="2320"/>
      <c r="B489" s="2441"/>
      <c r="C489" s="2442"/>
      <c r="D489" s="2442"/>
      <c r="E489" s="2442"/>
      <c r="F489" s="2442"/>
      <c r="G489" s="2442"/>
      <c r="H489" s="2442"/>
      <c r="I489" s="2442"/>
      <c r="J489" s="2442"/>
      <c r="K489" s="2442"/>
      <c r="L489" s="2442"/>
      <c r="M489" s="2442"/>
      <c r="N489" s="2443"/>
      <c r="O489" s="282"/>
    </row>
    <row r="490" spans="1:15" s="752" customFormat="1" ht="15.75" customHeight="1" x14ac:dyDescent="0.25">
      <c r="A490" s="2320"/>
      <c r="B490" s="2444" t="s">
        <v>83</v>
      </c>
      <c r="C490" s="2252"/>
      <c r="D490" s="2252"/>
      <c r="E490" s="2252"/>
      <c r="F490" s="2252"/>
      <c r="G490" s="2252"/>
      <c r="H490" s="2252"/>
      <c r="I490" s="2252"/>
      <c r="J490" s="2252"/>
      <c r="K490" s="2252"/>
      <c r="L490" s="2252"/>
      <c r="M490" s="2252"/>
      <c r="N490" s="2253"/>
      <c r="O490" s="282"/>
    </row>
    <row r="491" spans="1:15" s="752" customFormat="1" ht="15.75" customHeight="1" x14ac:dyDescent="0.25">
      <c r="A491" s="2320"/>
      <c r="B491" s="2531"/>
      <c r="C491" s="2445"/>
      <c r="D491" s="2445"/>
      <c r="E491" s="2445"/>
      <c r="F491" s="2445"/>
      <c r="G491" s="2445"/>
      <c r="H491" s="2445"/>
      <c r="I491" s="2445"/>
      <c r="J491" s="2445"/>
      <c r="K491" s="2445"/>
      <c r="L491" s="2445"/>
      <c r="M491" s="2445"/>
      <c r="N491" s="2446"/>
      <c r="O491" s="282"/>
    </row>
    <row r="492" spans="1:15" s="752" customFormat="1" ht="15" customHeight="1" x14ac:dyDescent="0.25">
      <c r="A492" s="2320"/>
      <c r="B492" s="548"/>
      <c r="C492" s="548"/>
      <c r="D492" s="548"/>
      <c r="E492" s="548"/>
      <c r="F492" s="548"/>
      <c r="G492" s="2532" t="s">
        <v>690</v>
      </c>
      <c r="H492" s="2532"/>
      <c r="I492" s="2532"/>
      <c r="J492" s="2532"/>
      <c r="K492" s="548"/>
      <c r="L492" s="548"/>
      <c r="M492" s="548"/>
      <c r="N492" s="743"/>
      <c r="O492" s="282"/>
    </row>
    <row r="493" spans="1:15" s="752" customFormat="1" ht="15" customHeight="1" x14ac:dyDescent="0.25">
      <c r="A493" s="2320"/>
      <c r="B493" s="548"/>
      <c r="C493" s="548"/>
      <c r="D493" s="548"/>
      <c r="E493" s="548"/>
      <c r="F493" s="548"/>
      <c r="G493" s="2532"/>
      <c r="H493" s="2532"/>
      <c r="I493" s="2532"/>
      <c r="J493" s="2532"/>
      <c r="K493" s="548"/>
      <c r="L493" s="548"/>
      <c r="M493" s="548"/>
      <c r="N493" s="743"/>
      <c r="O493" s="282"/>
    </row>
    <row r="494" spans="1:15" s="752" customFormat="1" ht="18.75" customHeight="1" x14ac:dyDescent="0.25">
      <c r="A494" s="2320"/>
      <c r="B494" s="548"/>
      <c r="C494" s="548"/>
      <c r="D494" s="548"/>
      <c r="E494" s="548"/>
      <c r="F494" s="548"/>
      <c r="G494" s="2475">
        <v>1</v>
      </c>
      <c r="H494" s="2475"/>
      <c r="I494" s="2475">
        <v>2</v>
      </c>
      <c r="J494" s="2475"/>
      <c r="K494" s="548"/>
      <c r="L494" s="548"/>
      <c r="M494" s="548"/>
      <c r="N494" s="743"/>
      <c r="O494" s="282"/>
    </row>
    <row r="495" spans="1:15" s="752" customFormat="1" x14ac:dyDescent="0.25">
      <c r="A495" s="2320"/>
      <c r="B495" s="988" t="s">
        <v>717</v>
      </c>
      <c r="C495" s="989" t="s">
        <v>718</v>
      </c>
      <c r="D495" s="548"/>
      <c r="E495" s="548"/>
      <c r="F495" s="548"/>
      <c r="G495" s="2476" t="s">
        <v>24</v>
      </c>
      <c r="H495" s="2476"/>
      <c r="I495" s="2476" t="s">
        <v>24</v>
      </c>
      <c r="J495" s="2476"/>
      <c r="K495" s="548"/>
      <c r="L495" s="548"/>
      <c r="M495" s="548"/>
      <c r="N495" s="743"/>
      <c r="O495" s="282"/>
    </row>
    <row r="496" spans="1:15" s="752" customFormat="1" x14ac:dyDescent="0.25">
      <c r="A496" s="2320"/>
      <c r="B496" s="618" t="s">
        <v>19</v>
      </c>
      <c r="C496" s="618" t="s">
        <v>19</v>
      </c>
      <c r="D496" s="548"/>
      <c r="E496" s="548"/>
      <c r="F496" s="548"/>
      <c r="G496" s="2533" t="s">
        <v>717</v>
      </c>
      <c r="H496" s="2533"/>
      <c r="I496" s="2533" t="s">
        <v>718</v>
      </c>
      <c r="J496" s="2533"/>
      <c r="K496" s="2477" t="s">
        <v>556</v>
      </c>
      <c r="L496" s="2477"/>
      <c r="M496" s="2477"/>
      <c r="N496" s="2478"/>
      <c r="O496" s="282"/>
    </row>
    <row r="497" spans="1:15" s="752" customFormat="1" ht="16.5" customHeight="1" x14ac:dyDescent="0.25">
      <c r="A497" s="2320"/>
      <c r="B497" s="909">
        <v>1</v>
      </c>
      <c r="C497" s="909">
        <v>0.7</v>
      </c>
      <c r="D497" s="835" t="s">
        <v>39</v>
      </c>
      <c r="E497" s="835"/>
      <c r="F497" s="835"/>
      <c r="G497" s="2470">
        <f>(B497/B507)*G494</f>
        <v>0.22123893805309736</v>
      </c>
      <c r="H497" s="2470"/>
      <c r="I497" s="2470">
        <f>(B497/B507)*I494</f>
        <v>0.44247787610619471</v>
      </c>
      <c r="J497" s="2470"/>
      <c r="K497" s="2534" t="s">
        <v>750</v>
      </c>
      <c r="L497" s="2534"/>
      <c r="M497" s="2534"/>
      <c r="N497" s="2535"/>
      <c r="O497" s="282"/>
    </row>
    <row r="498" spans="1:15" s="752" customFormat="1" ht="16.5" customHeight="1" x14ac:dyDescent="0.25">
      <c r="A498" s="2320"/>
      <c r="B498" s="909"/>
      <c r="C498" s="909">
        <v>0.3</v>
      </c>
      <c r="D498" s="835" t="s">
        <v>749</v>
      </c>
      <c r="E498" s="835"/>
      <c r="F498" s="835"/>
      <c r="G498" s="2470">
        <f>(B498/B507)*G494</f>
        <v>0</v>
      </c>
      <c r="H498" s="2470"/>
      <c r="I498" s="2470">
        <f>(B498/B507)*I494</f>
        <v>0</v>
      </c>
      <c r="J498" s="2470"/>
      <c r="K498" s="2536"/>
      <c r="L498" s="2536"/>
      <c r="M498" s="2536"/>
      <c r="N498" s="2537"/>
      <c r="O498" s="282"/>
    </row>
    <row r="499" spans="1:15" s="752" customFormat="1" ht="15.75" x14ac:dyDescent="0.25">
      <c r="A499" s="2320"/>
      <c r="B499" s="909">
        <v>1</v>
      </c>
      <c r="C499" s="909">
        <v>1</v>
      </c>
      <c r="D499" s="835" t="s">
        <v>33</v>
      </c>
      <c r="E499" s="753"/>
      <c r="F499" s="662"/>
      <c r="G499" s="2470">
        <f>(B499/B507)*G494</f>
        <v>0.22123893805309736</v>
      </c>
      <c r="H499" s="2470"/>
      <c r="I499" s="2470">
        <f>(B499/B507)*I494</f>
        <v>0.44247787610619471</v>
      </c>
      <c r="J499" s="2470"/>
      <c r="K499" s="2536"/>
      <c r="L499" s="2536"/>
      <c r="M499" s="2536"/>
      <c r="N499" s="2537"/>
      <c r="O499" s="282"/>
    </row>
    <row r="500" spans="1:15" s="752" customFormat="1" ht="16.5" customHeight="1" x14ac:dyDescent="0.25">
      <c r="A500" s="2320"/>
      <c r="B500" s="909">
        <v>0.8</v>
      </c>
      <c r="C500" s="909">
        <v>0.8</v>
      </c>
      <c r="D500" s="835" t="s">
        <v>757</v>
      </c>
      <c r="E500" s="753"/>
      <c r="F500" s="662"/>
      <c r="G500" s="2470">
        <f>(B500/B507)*G494</f>
        <v>0.1769911504424779</v>
      </c>
      <c r="H500" s="2470"/>
      <c r="I500" s="2470">
        <f>(B500/B507)*I494</f>
        <v>0.3539823008849558</v>
      </c>
      <c r="J500" s="2470"/>
      <c r="K500" s="2536"/>
      <c r="L500" s="2536"/>
      <c r="M500" s="2536"/>
      <c r="N500" s="2537"/>
      <c r="O500" s="282"/>
    </row>
    <row r="501" spans="1:15" s="752" customFormat="1" ht="15.75" x14ac:dyDescent="0.25">
      <c r="A501" s="2320"/>
      <c r="B501" s="909">
        <v>1</v>
      </c>
      <c r="C501" s="909">
        <v>1</v>
      </c>
      <c r="D501" s="835" t="s">
        <v>742</v>
      </c>
      <c r="E501" s="753"/>
      <c r="F501" s="662"/>
      <c r="G501" s="2470">
        <f>(B501/B507)*G494</f>
        <v>0.22123893805309736</v>
      </c>
      <c r="H501" s="2470"/>
      <c r="I501" s="2470">
        <f>(B501/B507)*I494</f>
        <v>0.44247787610619471</v>
      </c>
      <c r="J501" s="2470"/>
      <c r="K501" s="2536"/>
      <c r="L501" s="2536"/>
      <c r="M501" s="2536"/>
      <c r="N501" s="2537"/>
      <c r="O501" s="282"/>
    </row>
    <row r="502" spans="1:15" s="752" customFormat="1" ht="15.75" x14ac:dyDescent="0.25">
      <c r="A502" s="2320"/>
      <c r="B502" s="909">
        <v>0.1</v>
      </c>
      <c r="C502" s="909">
        <v>0.1</v>
      </c>
      <c r="D502" s="835" t="s">
        <v>743</v>
      </c>
      <c r="E502" s="753"/>
      <c r="F502" s="662"/>
      <c r="G502" s="2470">
        <f>(B502/B507)*G494</f>
        <v>2.2123893805309738E-2</v>
      </c>
      <c r="H502" s="2470"/>
      <c r="I502" s="2470">
        <f>(B502/B507)*I494</f>
        <v>4.4247787610619475E-2</v>
      </c>
      <c r="J502" s="2470"/>
      <c r="K502" s="2536"/>
      <c r="L502" s="2536"/>
      <c r="M502" s="2536"/>
      <c r="N502" s="2537"/>
      <c r="O502" s="282"/>
    </row>
    <row r="503" spans="1:15" s="752" customFormat="1" ht="15.75" x14ac:dyDescent="0.25">
      <c r="A503" s="2320"/>
      <c r="B503" s="909">
        <v>0.02</v>
      </c>
      <c r="C503" s="909">
        <v>0.02</v>
      </c>
      <c r="D503" s="662" t="s">
        <v>744</v>
      </c>
      <c r="E503" s="753"/>
      <c r="F503" s="662"/>
      <c r="G503" s="2470">
        <f>(B503/B507)*G494</f>
        <v>4.4247787610619477E-3</v>
      </c>
      <c r="H503" s="2470"/>
      <c r="I503" s="2470">
        <f>(B503/B507)*I494</f>
        <v>8.8495575221238954E-3</v>
      </c>
      <c r="J503" s="2470"/>
      <c r="K503" s="2538"/>
      <c r="L503" s="2538"/>
      <c r="M503" s="2538"/>
      <c r="N503" s="2539"/>
    </row>
    <row r="504" spans="1:15" s="752" customFormat="1" ht="15.75" x14ac:dyDescent="0.25">
      <c r="A504" s="2320"/>
      <c r="B504" s="909">
        <v>0.6</v>
      </c>
      <c r="C504" s="909">
        <v>0.6</v>
      </c>
      <c r="D504" s="662" t="s">
        <v>745</v>
      </c>
      <c r="E504" s="548"/>
      <c r="F504" s="548"/>
      <c r="G504" s="2470">
        <f>(B504/B507)*G494</f>
        <v>0.13274336283185842</v>
      </c>
      <c r="H504" s="2470"/>
      <c r="I504" s="2470">
        <f>(B504/B507)*I494</f>
        <v>0.26548672566371684</v>
      </c>
      <c r="J504" s="2470"/>
      <c r="K504" s="2540" t="s">
        <v>751</v>
      </c>
      <c r="L504" s="2540"/>
      <c r="M504" s="2540"/>
      <c r="N504" s="2541"/>
    </row>
    <row r="505" spans="1:15" s="752" customFormat="1" ht="15.75" x14ac:dyDescent="0.25">
      <c r="A505" s="2320"/>
      <c r="B505" s="837"/>
      <c r="C505" s="548"/>
      <c r="D505" s="548"/>
      <c r="E505" s="548"/>
      <c r="F505" s="548"/>
      <c r="G505" s="629"/>
      <c r="H505" s="753"/>
      <c r="I505" s="629"/>
      <c r="J505" s="753"/>
      <c r="K505" s="753"/>
      <c r="L505" s="548"/>
      <c r="M505" s="548"/>
      <c r="N505" s="186"/>
    </row>
    <row r="506" spans="1:15" s="752" customFormat="1" ht="15.75" x14ac:dyDescent="0.25">
      <c r="A506" s="2320"/>
      <c r="B506" s="837"/>
      <c r="C506" s="548"/>
      <c r="D506" s="548"/>
      <c r="E506" s="548"/>
      <c r="F506" s="548"/>
      <c r="G506" s="629"/>
      <c r="H506" s="753"/>
      <c r="I506" s="629"/>
      <c r="J506" s="753"/>
      <c r="K506" s="753"/>
      <c r="L506" s="548"/>
      <c r="M506" s="548"/>
      <c r="N506" s="186"/>
    </row>
    <row r="507" spans="1:15" s="752" customFormat="1" ht="15.75" x14ac:dyDescent="0.25">
      <c r="A507" s="2320"/>
      <c r="B507" s="631">
        <f>SUM(B497:B504)</f>
        <v>4.5199999999999996</v>
      </c>
      <c r="C507" s="631">
        <f>SUM(C497:C504)</f>
        <v>4.5199999999999996</v>
      </c>
      <c r="D507" s="2473" t="s">
        <v>531</v>
      </c>
      <c r="E507" s="2473"/>
      <c r="F507" s="2473"/>
      <c r="G507" s="2474">
        <f>SUM(G497:H504)</f>
        <v>1.0000000000000002</v>
      </c>
      <c r="H507" s="2474"/>
      <c r="I507" s="2474">
        <f>SUM(I497:J504)</f>
        <v>2.0000000000000004</v>
      </c>
      <c r="J507" s="2474"/>
      <c r="K507" s="667"/>
      <c r="L507" s="548"/>
      <c r="M507" s="548" t="s">
        <v>489</v>
      </c>
      <c r="N507" s="186"/>
    </row>
    <row r="508" spans="1:15" s="752" customFormat="1" ht="15.75" x14ac:dyDescent="0.25">
      <c r="A508" s="2320"/>
      <c r="B508" s="1003" t="s">
        <v>774</v>
      </c>
      <c r="C508" s="172"/>
      <c r="D508" s="172"/>
      <c r="E508" s="172"/>
      <c r="F508" s="172"/>
      <c r="G508" s="168"/>
      <c r="H508" s="753"/>
      <c r="I508" s="548"/>
      <c r="J508" s="548"/>
      <c r="K508" s="548"/>
      <c r="L508" s="548"/>
      <c r="M508" s="753"/>
      <c r="N508" s="186"/>
    </row>
    <row r="509" spans="1:15" s="752" customFormat="1" ht="15.75" x14ac:dyDescent="0.25">
      <c r="A509" s="2320"/>
      <c r="B509" s="835" t="s">
        <v>752</v>
      </c>
      <c r="C509" s="172"/>
      <c r="D509" s="172"/>
      <c r="E509" s="172"/>
      <c r="F509" s="172"/>
      <c r="G509" s="168"/>
      <c r="H509" s="753"/>
      <c r="I509" s="548"/>
      <c r="J509" s="548"/>
      <c r="K509" s="548"/>
      <c r="L509" s="548"/>
      <c r="M509" s="753"/>
      <c r="N509" s="186"/>
    </row>
    <row r="510" spans="1:15" s="752" customFormat="1" ht="16.5" thickBot="1" x14ac:dyDescent="0.3">
      <c r="A510" s="2320"/>
      <c r="B510" s="835" t="s">
        <v>753</v>
      </c>
      <c r="C510" s="172"/>
      <c r="D510" s="172"/>
      <c r="E510" s="172"/>
      <c r="F510" s="172"/>
      <c r="G510" s="168"/>
      <c r="H510" s="753"/>
      <c r="I510" s="835" t="s">
        <v>747</v>
      </c>
      <c r="J510" s="548"/>
      <c r="K510" s="548"/>
      <c r="L510" s="548"/>
      <c r="M510" s="753"/>
      <c r="N510" s="186"/>
    </row>
    <row r="511" spans="1:15" s="752" customFormat="1" x14ac:dyDescent="0.25">
      <c r="A511" s="2320"/>
      <c r="B511" s="669" t="s">
        <v>19</v>
      </c>
      <c r="C511" s="670" t="s">
        <v>712</v>
      </c>
      <c r="D511" s="671"/>
      <c r="E511" s="671"/>
      <c r="F511" s="671"/>
      <c r="G511" s="671"/>
      <c r="H511" s="671"/>
      <c r="I511" s="671"/>
      <c r="J511" s="671"/>
      <c r="K511" s="671"/>
      <c r="L511" s="671"/>
      <c r="M511" s="671"/>
      <c r="N511" s="672"/>
    </row>
    <row r="512" spans="1:15" s="752" customFormat="1" x14ac:dyDescent="0.25">
      <c r="A512" s="2320"/>
      <c r="B512" s="906" t="s">
        <v>24</v>
      </c>
      <c r="C512" s="680" t="s">
        <v>754</v>
      </c>
      <c r="D512" s="616"/>
      <c r="E512" s="616"/>
      <c r="F512" s="616"/>
      <c r="G512" s="616"/>
      <c r="H512" s="616"/>
      <c r="I512" s="616"/>
      <c r="J512" s="616"/>
      <c r="K512" s="616"/>
      <c r="L512" s="616"/>
      <c r="M512" s="548"/>
      <c r="N512" s="620"/>
    </row>
    <row r="513" spans="1:29" s="752" customFormat="1" ht="15" customHeight="1" x14ac:dyDescent="0.25">
      <c r="A513" s="2320"/>
      <c r="B513" s="2461" t="s">
        <v>50</v>
      </c>
      <c r="C513" s="2462"/>
      <c r="D513" s="2462"/>
      <c r="E513" s="2462"/>
      <c r="F513" s="2462"/>
      <c r="G513" s="2462"/>
      <c r="H513" s="2462"/>
      <c r="I513" s="2462"/>
      <c r="J513" s="2462"/>
      <c r="K513" s="2462"/>
      <c r="L513" s="2462"/>
      <c r="M513" s="2462"/>
      <c r="N513" s="2463"/>
    </row>
    <row r="514" spans="1:29" s="752" customFormat="1" ht="15.75" thickBot="1" x14ac:dyDescent="0.3">
      <c r="A514" s="2320"/>
      <c r="B514" s="2237"/>
      <c r="C514" s="2238"/>
      <c r="D514" s="2238"/>
      <c r="E514" s="2238"/>
      <c r="F514" s="2238"/>
      <c r="G514" s="2238"/>
      <c r="H514" s="2238"/>
      <c r="I514" s="2238"/>
      <c r="J514" s="2238"/>
      <c r="K514" s="2238"/>
      <c r="L514" s="2238"/>
      <c r="M514" s="2238"/>
      <c r="N514" s="2239"/>
    </row>
    <row r="516" spans="1:29" s="752" customFormat="1" ht="15.75" thickBot="1" x14ac:dyDescent="0.3">
      <c r="A516" s="538" t="s">
        <v>16</v>
      </c>
      <c r="B516" s="2219" t="s">
        <v>761</v>
      </c>
      <c r="C516" s="2219"/>
      <c r="D516" s="2219"/>
      <c r="E516" s="2219"/>
      <c r="F516" s="2219"/>
      <c r="G516" s="2219"/>
      <c r="H516" s="2219"/>
      <c r="I516" s="2219"/>
      <c r="J516" s="2219"/>
      <c r="K516" s="2219"/>
      <c r="L516" s="2219"/>
      <c r="M516" s="2219"/>
      <c r="N516" s="2219"/>
      <c r="O516" s="282"/>
    </row>
    <row r="517" spans="1:29" s="752" customFormat="1" ht="23.25" customHeight="1" x14ac:dyDescent="0.25">
      <c r="A517" s="2320" t="s">
        <v>761</v>
      </c>
      <c r="B517" s="2292" t="s">
        <v>761</v>
      </c>
      <c r="C517" s="2293"/>
      <c r="D517" s="2293"/>
      <c r="E517" s="2293"/>
      <c r="F517" s="2293"/>
      <c r="G517" s="2293"/>
      <c r="H517" s="2293"/>
      <c r="I517" s="2293"/>
      <c r="J517" s="2293"/>
      <c r="K517" s="2293"/>
      <c r="L517" s="2293"/>
      <c r="M517" s="2293"/>
      <c r="N517" s="2294"/>
      <c r="O517" s="282"/>
    </row>
    <row r="518" spans="1:29" s="752" customFormat="1" ht="15.75" customHeight="1" x14ac:dyDescent="0.25">
      <c r="A518" s="2320"/>
      <c r="B518" s="2441"/>
      <c r="C518" s="2442"/>
      <c r="D518" s="2442"/>
      <c r="E518" s="2442"/>
      <c r="F518" s="2442"/>
      <c r="G518" s="2442"/>
      <c r="H518" s="2442"/>
      <c r="I518" s="2442"/>
      <c r="J518" s="2442"/>
      <c r="K518" s="2442"/>
      <c r="L518" s="2442"/>
      <c r="M518" s="2442"/>
      <c r="N518" s="2443"/>
      <c r="O518" s="282"/>
    </row>
    <row r="519" spans="1:29" s="752" customFormat="1" ht="15.75" customHeight="1" thickBot="1" x14ac:dyDescent="0.3">
      <c r="A519" s="2320"/>
      <c r="B519" s="2444" t="s">
        <v>83</v>
      </c>
      <c r="C519" s="2252"/>
      <c r="D519" s="2252"/>
      <c r="E519" s="2252"/>
      <c r="F519" s="2252"/>
      <c r="G519" s="2252"/>
      <c r="H519" s="2252"/>
      <c r="I519" s="2252"/>
      <c r="J519" s="2252"/>
      <c r="K519" s="2252"/>
      <c r="L519" s="2252"/>
      <c r="M519" s="2252"/>
      <c r="N519" s="2253"/>
      <c r="O519" s="282"/>
    </row>
    <row r="520" spans="1:29" s="752" customFormat="1" ht="15.75" customHeight="1" x14ac:dyDescent="0.25">
      <c r="A520" s="2320"/>
      <c r="B520" s="2531"/>
      <c r="C520" s="2445"/>
      <c r="D520" s="2445"/>
      <c r="E520" s="2445"/>
      <c r="F520" s="2445"/>
      <c r="G520" s="2445"/>
      <c r="H520" s="2445"/>
      <c r="I520" s="2445"/>
      <c r="J520" s="2445"/>
      <c r="K520" s="2445"/>
      <c r="L520" s="2445"/>
      <c r="M520" s="2445"/>
      <c r="N520" s="2446"/>
      <c r="O520" s="282"/>
      <c r="P520" s="2376" t="s">
        <v>236</v>
      </c>
      <c r="Q520" s="2377"/>
      <c r="R520" s="2377"/>
      <c r="S520" s="2377"/>
      <c r="T520" s="2377"/>
      <c r="U520" s="2377"/>
      <c r="V520" s="2377"/>
      <c r="W520" s="2377"/>
      <c r="X520" s="2377"/>
      <c r="Y520" s="2377"/>
      <c r="Z520" s="2377"/>
      <c r="AA520" s="2377"/>
      <c r="AB520" s="2377"/>
      <c r="AC520" s="2378"/>
    </row>
    <row r="521" spans="1:29" s="752" customFormat="1" ht="15" customHeight="1" x14ac:dyDescent="0.25">
      <c r="A521" s="2320"/>
      <c r="B521" s="548"/>
      <c r="C521" s="548"/>
      <c r="D521" s="548"/>
      <c r="E521" s="548"/>
      <c r="F521" s="548"/>
      <c r="G521" s="2532" t="s">
        <v>759</v>
      </c>
      <c r="H521" s="2532"/>
      <c r="I521" s="2532"/>
      <c r="J521" s="2532"/>
      <c r="K521" s="548"/>
      <c r="L521" s="548"/>
      <c r="M521" s="548"/>
      <c r="N521" s="743"/>
      <c r="O521" s="282"/>
      <c r="P521" s="2379"/>
      <c r="Q521" s="2380"/>
      <c r="R521" s="2380"/>
      <c r="S521" s="2380"/>
      <c r="T521" s="2380"/>
      <c r="U521" s="2380"/>
      <c r="V521" s="2380"/>
      <c r="W521" s="2380"/>
      <c r="X521" s="2380"/>
      <c r="Y521" s="2380"/>
      <c r="Z521" s="2380"/>
      <c r="AA521" s="2380"/>
      <c r="AB521" s="2380"/>
      <c r="AC521" s="2381"/>
    </row>
    <row r="522" spans="1:29" s="752" customFormat="1" ht="15" customHeight="1" thickBot="1" x14ac:dyDescent="0.3">
      <c r="A522" s="2320"/>
      <c r="B522" s="548"/>
      <c r="C522" s="548"/>
      <c r="D522" s="548"/>
      <c r="E522" s="548"/>
      <c r="F522" s="548"/>
      <c r="G522" s="2532"/>
      <c r="H522" s="2532"/>
      <c r="I522" s="2532"/>
      <c r="J522" s="2532"/>
      <c r="K522" s="548"/>
      <c r="L522" s="548"/>
      <c r="M522" s="548"/>
      <c r="N522" s="743"/>
      <c r="O522" s="282"/>
      <c r="P522" s="2382"/>
      <c r="Q522" s="2383"/>
      <c r="R522" s="2383"/>
      <c r="S522" s="2383"/>
      <c r="T522" s="2383"/>
      <c r="U522" s="2383"/>
      <c r="V522" s="2383"/>
      <c r="W522" s="2383"/>
      <c r="X522" s="2383"/>
      <c r="Y522" s="2383"/>
      <c r="Z522" s="2383"/>
      <c r="AA522" s="2383"/>
      <c r="AB522" s="2383"/>
      <c r="AC522" s="2384"/>
    </row>
    <row r="523" spans="1:29" s="752" customFormat="1" ht="18.75" customHeight="1" x14ac:dyDescent="0.25">
      <c r="A523" s="2320"/>
      <c r="B523" s="548"/>
      <c r="C523" s="548"/>
      <c r="D523" s="548"/>
      <c r="E523" s="548"/>
      <c r="F523" s="548"/>
      <c r="G523" s="2475">
        <v>3</v>
      </c>
      <c r="H523" s="2475"/>
      <c r="I523" s="2475">
        <v>0.5</v>
      </c>
      <c r="J523" s="2475"/>
      <c r="K523" s="548"/>
      <c r="L523" s="548"/>
      <c r="M523" s="548"/>
      <c r="N523" s="743"/>
      <c r="O523" s="282"/>
    </row>
    <row r="524" spans="1:29" s="752" customFormat="1" x14ac:dyDescent="0.25">
      <c r="A524" s="2320"/>
      <c r="B524" s="988" t="s">
        <v>717</v>
      </c>
      <c r="C524" s="989" t="s">
        <v>718</v>
      </c>
      <c r="D524" s="548"/>
      <c r="E524" s="548"/>
      <c r="F524" s="548"/>
      <c r="G524" s="2476" t="s">
        <v>24</v>
      </c>
      <c r="H524" s="2476"/>
      <c r="I524" s="2476" t="s">
        <v>24</v>
      </c>
      <c r="J524" s="2476"/>
      <c r="K524" s="548"/>
      <c r="L524" s="548"/>
      <c r="M524" s="548"/>
      <c r="N524" s="743"/>
      <c r="O524" s="282"/>
    </row>
    <row r="525" spans="1:29" s="752" customFormat="1" x14ac:dyDescent="0.25">
      <c r="A525" s="2320"/>
      <c r="B525" s="618" t="s">
        <v>19</v>
      </c>
      <c r="C525" s="618" t="s">
        <v>19</v>
      </c>
      <c r="D525" s="548"/>
      <c r="E525" s="548"/>
      <c r="F525" s="548"/>
      <c r="G525" s="2533" t="s">
        <v>717</v>
      </c>
      <c r="H525" s="2533"/>
      <c r="I525" s="2533" t="s">
        <v>718</v>
      </c>
      <c r="J525" s="2533"/>
      <c r="K525" s="2477" t="s">
        <v>556</v>
      </c>
      <c r="L525" s="2477"/>
      <c r="M525" s="2477"/>
      <c r="N525" s="2478"/>
      <c r="O525" s="282"/>
    </row>
    <row r="526" spans="1:29" s="752" customFormat="1" ht="16.5" customHeight="1" x14ac:dyDescent="0.25">
      <c r="A526" s="2320"/>
      <c r="B526" s="909">
        <v>3.5</v>
      </c>
      <c r="C526" s="909">
        <v>0.25</v>
      </c>
      <c r="D526" s="835" t="s">
        <v>719</v>
      </c>
      <c r="E526" s="835"/>
      <c r="F526" s="835"/>
      <c r="G526" s="2470">
        <f>(B526/B535)*G523</f>
        <v>1.5</v>
      </c>
      <c r="H526" s="2470"/>
      <c r="I526" s="2470">
        <f>(C526/C535)*I523</f>
        <v>0.25</v>
      </c>
      <c r="J526" s="2470"/>
      <c r="K526" s="2534" t="s">
        <v>765</v>
      </c>
      <c r="L526" s="2534"/>
      <c r="M526" s="2534"/>
      <c r="N526" s="2535"/>
      <c r="O526" s="282"/>
    </row>
    <row r="527" spans="1:29" s="752" customFormat="1" ht="16.5" customHeight="1" x14ac:dyDescent="0.25">
      <c r="A527" s="2320"/>
      <c r="B527" s="909">
        <v>3.5</v>
      </c>
      <c r="C527" s="909">
        <v>0.25</v>
      </c>
      <c r="D527" s="835" t="s">
        <v>565</v>
      </c>
      <c r="E527" s="835"/>
      <c r="F527" s="835"/>
      <c r="G527" s="2470">
        <f>(B527/B535)*G523</f>
        <v>1.5</v>
      </c>
      <c r="H527" s="2470"/>
      <c r="I527" s="2470">
        <f>(C527/C535)*I523</f>
        <v>0.25</v>
      </c>
      <c r="J527" s="2470"/>
      <c r="K527" s="2536"/>
      <c r="L527" s="2536"/>
      <c r="M527" s="2536"/>
      <c r="N527" s="2537"/>
      <c r="O527" s="282"/>
    </row>
    <row r="528" spans="1:29" s="752" customFormat="1" ht="15.75" x14ac:dyDescent="0.25">
      <c r="A528" s="2320"/>
      <c r="B528" s="909">
        <v>0.14000000000000001</v>
      </c>
      <c r="C528" s="909">
        <v>0.01</v>
      </c>
      <c r="D528" s="835" t="s">
        <v>30</v>
      </c>
      <c r="E528" s="753"/>
      <c r="F528" s="662"/>
      <c r="G528" s="2470">
        <f>(B528/B535)*G523</f>
        <v>0.06</v>
      </c>
      <c r="H528" s="2470"/>
      <c r="I528" s="2470">
        <f>(C528/C535)*I523</f>
        <v>0.01</v>
      </c>
      <c r="J528" s="2470"/>
      <c r="K528" s="2536"/>
      <c r="L528" s="2536"/>
      <c r="M528" s="2536"/>
      <c r="N528" s="2537"/>
      <c r="O528" s="282"/>
    </row>
    <row r="529" spans="1:15" s="752" customFormat="1" ht="16.5" customHeight="1" x14ac:dyDescent="0.25">
      <c r="A529" s="2320"/>
      <c r="B529" s="909">
        <v>0.35</v>
      </c>
      <c r="C529" s="909">
        <v>2.5000000000000001E-2</v>
      </c>
      <c r="D529" s="835" t="s">
        <v>755</v>
      </c>
      <c r="E529" s="753"/>
      <c r="F529" s="662"/>
      <c r="G529" s="2470">
        <f>(B529/B535)*G523</f>
        <v>0.15</v>
      </c>
      <c r="H529" s="2470"/>
      <c r="I529" s="2470">
        <f>(C529/C535)*I523</f>
        <v>2.5000000000000001E-2</v>
      </c>
      <c r="J529" s="2470"/>
      <c r="K529" s="2536"/>
      <c r="L529" s="2536"/>
      <c r="M529" s="2536"/>
      <c r="N529" s="2537"/>
      <c r="O529" s="282"/>
    </row>
    <row r="530" spans="1:15" s="752" customFormat="1" ht="15.75" x14ac:dyDescent="0.25">
      <c r="A530" s="2320"/>
      <c r="B530" s="909">
        <v>1.4</v>
      </c>
      <c r="C530" s="909">
        <v>0.1</v>
      </c>
      <c r="D530" s="835" t="s">
        <v>756</v>
      </c>
      <c r="E530" s="753"/>
      <c r="F530" s="662"/>
      <c r="G530" s="2470">
        <f>(B530/B535)*G523</f>
        <v>0.6</v>
      </c>
      <c r="H530" s="2470"/>
      <c r="I530" s="2470">
        <f>(C530/C535)*I523</f>
        <v>0.1</v>
      </c>
      <c r="J530" s="2470"/>
      <c r="K530" s="2536"/>
      <c r="L530" s="2536"/>
      <c r="M530" s="2536"/>
      <c r="N530" s="2537"/>
      <c r="O530" s="282"/>
    </row>
    <row r="531" spans="1:15" s="752" customFormat="1" ht="15.75" x14ac:dyDescent="0.25">
      <c r="A531" s="2320"/>
      <c r="B531" s="909">
        <v>3.5</v>
      </c>
      <c r="C531" s="909">
        <v>0.25</v>
      </c>
      <c r="D531" s="835" t="s">
        <v>171</v>
      </c>
      <c r="E531" s="753"/>
      <c r="F531" s="662"/>
      <c r="G531" s="2470">
        <f>(B531/B535)*G523</f>
        <v>1.5</v>
      </c>
      <c r="H531" s="2470"/>
      <c r="I531" s="2470">
        <f>(C531/C535)*I523</f>
        <v>0.25</v>
      </c>
      <c r="J531" s="2470"/>
      <c r="K531" s="2536"/>
      <c r="L531" s="2536"/>
      <c r="M531" s="2536"/>
      <c r="N531" s="2537"/>
      <c r="O531" s="282"/>
    </row>
    <row r="532" spans="1:15" s="752" customFormat="1" ht="15.75" x14ac:dyDescent="0.25">
      <c r="A532" s="2320"/>
      <c r="B532" s="835"/>
      <c r="C532" s="835"/>
      <c r="D532" s="835"/>
      <c r="E532" s="753"/>
      <c r="F532" s="662"/>
      <c r="G532" s="2470">
        <f>(B532/B535)*G523</f>
        <v>0</v>
      </c>
      <c r="H532" s="2470"/>
      <c r="I532" s="2470">
        <f>(C532/C535)*I523</f>
        <v>0</v>
      </c>
      <c r="J532" s="2470"/>
      <c r="K532" s="2538"/>
      <c r="L532" s="2538"/>
      <c r="M532" s="2538"/>
      <c r="N532" s="2539"/>
    </row>
    <row r="533" spans="1:15" s="752" customFormat="1" ht="15.75" x14ac:dyDescent="0.25">
      <c r="A533" s="2320"/>
      <c r="B533" s="909">
        <v>4.2</v>
      </c>
      <c r="C533" s="909">
        <v>0.3</v>
      </c>
      <c r="D533" s="835" t="s">
        <v>242</v>
      </c>
      <c r="E533" s="548"/>
      <c r="F533" s="548"/>
      <c r="G533" s="2470">
        <f>(B533/B535)*G523</f>
        <v>1.7999999999999998</v>
      </c>
      <c r="H533" s="2470"/>
      <c r="I533" s="2470">
        <f>(C533/C535)*I523</f>
        <v>0.3</v>
      </c>
      <c r="J533" s="2470"/>
      <c r="K533" s="2542" t="s">
        <v>760</v>
      </c>
      <c r="L533" s="2542"/>
      <c r="M533" s="2542"/>
      <c r="N533" s="2543"/>
    </row>
    <row r="534" spans="1:15" s="752" customFormat="1" ht="16.5" thickBot="1" x14ac:dyDescent="0.3">
      <c r="A534" s="2320"/>
      <c r="B534" s="835"/>
      <c r="C534" s="835"/>
      <c r="D534" s="835"/>
      <c r="E534" s="548"/>
      <c r="F534" s="548"/>
      <c r="G534" s="905"/>
      <c r="H534" s="905"/>
      <c r="I534" s="905"/>
      <c r="J534" s="905"/>
      <c r="K534" s="2544"/>
      <c r="L534" s="2544"/>
      <c r="M534" s="2544"/>
      <c r="N534" s="2545"/>
    </row>
    <row r="535" spans="1:15" s="752" customFormat="1" ht="16.5" thickBot="1" x14ac:dyDescent="0.3">
      <c r="A535" s="2320"/>
      <c r="B535" s="991">
        <f>B526+B527</f>
        <v>7</v>
      </c>
      <c r="C535" s="992">
        <f>C526+C527</f>
        <v>0.5</v>
      </c>
      <c r="D535" s="993" t="s">
        <v>758</v>
      </c>
      <c r="E535" s="994"/>
      <c r="F535" s="548"/>
      <c r="G535" s="905"/>
      <c r="H535" s="905"/>
      <c r="I535" s="905"/>
      <c r="J535" s="905"/>
      <c r="K535" s="2544"/>
      <c r="L535" s="2544"/>
      <c r="M535" s="2544"/>
      <c r="N535" s="2545"/>
    </row>
    <row r="536" spans="1:15" s="752" customFormat="1" x14ac:dyDescent="0.25">
      <c r="A536" s="2320"/>
      <c r="B536" s="837"/>
      <c r="C536" s="548"/>
      <c r="D536" s="548"/>
      <c r="E536" s="548"/>
      <c r="F536" s="548"/>
      <c r="G536" s="629"/>
      <c r="H536" s="753"/>
      <c r="I536" s="629"/>
      <c r="J536" s="753"/>
      <c r="K536" s="2546"/>
      <c r="L536" s="2546"/>
      <c r="M536" s="2546"/>
      <c r="N536" s="2547"/>
    </row>
    <row r="537" spans="1:15" s="752" customFormat="1" ht="15.75" customHeight="1" x14ac:dyDescent="0.25">
      <c r="A537" s="2320"/>
      <c r="B537" s="631">
        <f>SUM(B526:B531)</f>
        <v>12.389999999999999</v>
      </c>
      <c r="C537" s="631">
        <f>SUM(C526:C531)</f>
        <v>0.88500000000000001</v>
      </c>
      <c r="D537" s="2548" t="s">
        <v>764</v>
      </c>
      <c r="E537" s="2548"/>
      <c r="F537" s="2548"/>
      <c r="G537" s="2549">
        <f>SUM(G526:G531)</f>
        <v>5.3100000000000005</v>
      </c>
      <c r="H537" s="2549"/>
      <c r="I537" s="2549">
        <f>SUM(I526:I531)</f>
        <v>0.88500000000000001</v>
      </c>
      <c r="J537" s="2549"/>
      <c r="K537" s="2553" t="s">
        <v>769</v>
      </c>
      <c r="L537" s="2553"/>
      <c r="M537" s="2553"/>
      <c r="N537" s="2554"/>
    </row>
    <row r="538" spans="1:15" s="752" customFormat="1" ht="15.75" x14ac:dyDescent="0.25">
      <c r="A538" s="2320"/>
      <c r="B538" s="908">
        <f>SUM(B526:B533)</f>
        <v>16.59</v>
      </c>
      <c r="C538" s="908">
        <f>SUM(C526:C533)</f>
        <v>1.1850000000000001</v>
      </c>
      <c r="D538" s="2473" t="s">
        <v>531</v>
      </c>
      <c r="E538" s="2473"/>
      <c r="F538" s="2473"/>
      <c r="G538" s="2474">
        <f>SUM(G526:H533)</f>
        <v>7.11</v>
      </c>
      <c r="H538" s="2474"/>
      <c r="I538" s="2474">
        <f>SUM(I526:J533)</f>
        <v>1.1850000000000001</v>
      </c>
      <c r="J538" s="2474"/>
      <c r="K538" s="2555"/>
      <c r="L538" s="2555"/>
      <c r="M538" s="2555"/>
      <c r="N538" s="2556"/>
    </row>
    <row r="539" spans="1:15" s="752" customFormat="1" ht="15.75" x14ac:dyDescent="0.25">
      <c r="A539" s="2320"/>
      <c r="B539" s="909">
        <v>0.6</v>
      </c>
      <c r="C539" s="909">
        <v>0.6</v>
      </c>
      <c r="D539" s="997" t="s">
        <v>762</v>
      </c>
      <c r="E539" s="996"/>
      <c r="F539" s="2551" t="s">
        <v>19</v>
      </c>
      <c r="G539" s="2498">
        <v>0.6</v>
      </c>
      <c r="H539" s="2498"/>
      <c r="I539" s="2498">
        <v>0.6</v>
      </c>
      <c r="J539" s="2498"/>
      <c r="K539" s="2555"/>
      <c r="L539" s="2555"/>
      <c r="M539" s="2555"/>
      <c r="N539" s="2556"/>
    </row>
    <row r="540" spans="1:15" s="752" customFormat="1" ht="15.75" x14ac:dyDescent="0.25">
      <c r="A540" s="2320"/>
      <c r="B540" s="909">
        <v>0.3</v>
      </c>
      <c r="C540" s="909">
        <v>0.3</v>
      </c>
      <c r="D540" s="997" t="s">
        <v>766</v>
      </c>
      <c r="E540" s="996"/>
      <c r="F540" s="2551"/>
      <c r="G540" s="2498">
        <v>0.3</v>
      </c>
      <c r="H540" s="2498"/>
      <c r="I540" s="2498">
        <v>0.3</v>
      </c>
      <c r="J540" s="2498"/>
      <c r="K540" s="2555"/>
      <c r="L540" s="2555"/>
      <c r="M540" s="2555"/>
      <c r="N540" s="2556"/>
    </row>
    <row r="541" spans="1:15" s="752" customFormat="1" ht="15.75" x14ac:dyDescent="0.25">
      <c r="A541" s="2320"/>
      <c r="B541" s="995">
        <f>B538/B539</f>
        <v>27.650000000000002</v>
      </c>
      <c r="C541" s="995">
        <f>C538/C539</f>
        <v>1.9750000000000001</v>
      </c>
      <c r="D541" s="2427" t="s">
        <v>763</v>
      </c>
      <c r="E541" s="2427"/>
      <c r="F541" s="2427"/>
      <c r="G541" s="2550">
        <f>G538/G539</f>
        <v>11.850000000000001</v>
      </c>
      <c r="H541" s="2550"/>
      <c r="I541" s="2550">
        <f>I538/I539</f>
        <v>1.9750000000000001</v>
      </c>
      <c r="J541" s="2550"/>
      <c r="K541" s="2555"/>
      <c r="L541" s="2555"/>
      <c r="M541" s="2555"/>
      <c r="N541" s="2556"/>
    </row>
    <row r="542" spans="1:15" s="752" customFormat="1" ht="15.75" x14ac:dyDescent="0.25">
      <c r="A542" s="2320"/>
      <c r="B542" s="998">
        <f>B538/B540</f>
        <v>55.300000000000004</v>
      </c>
      <c r="C542" s="998">
        <f>C538/C540</f>
        <v>3.95</v>
      </c>
      <c r="D542" s="2548" t="s">
        <v>767</v>
      </c>
      <c r="E542" s="2548"/>
      <c r="F542" s="2548"/>
      <c r="G542" s="2552">
        <f>G538/G540</f>
        <v>23.700000000000003</v>
      </c>
      <c r="H542" s="2552"/>
      <c r="I542" s="2552">
        <f>I538/I540</f>
        <v>3.95</v>
      </c>
      <c r="J542" s="2552"/>
      <c r="K542" s="2555"/>
      <c r="L542" s="2555"/>
      <c r="M542" s="2555"/>
      <c r="N542" s="2556"/>
    </row>
    <row r="543" spans="1:15" s="752" customFormat="1" ht="15.75" x14ac:dyDescent="0.25">
      <c r="A543" s="2320"/>
      <c r="B543" s="548"/>
      <c r="C543" s="172"/>
      <c r="D543" s="172"/>
      <c r="E543" s="172"/>
      <c r="F543" s="172"/>
      <c r="G543" s="168"/>
      <c r="H543" s="753"/>
      <c r="I543" s="548"/>
      <c r="J543" s="548"/>
      <c r="K543" s="999"/>
      <c r="L543" s="999"/>
      <c r="M543" s="999"/>
      <c r="N543" s="1000"/>
    </row>
    <row r="544" spans="1:15" s="752" customFormat="1" ht="15.75" x14ac:dyDescent="0.25">
      <c r="A544" s="2320"/>
      <c r="B544" s="835" t="s">
        <v>768</v>
      </c>
      <c r="C544" s="172"/>
      <c r="D544" s="172"/>
      <c r="E544" s="172"/>
      <c r="F544" s="172"/>
      <c r="G544" s="168"/>
      <c r="H544" s="753"/>
      <c r="I544" s="548"/>
      <c r="J544" s="548"/>
      <c r="K544" s="999"/>
      <c r="L544" s="999"/>
      <c r="M544" s="999"/>
      <c r="N544" s="1000"/>
    </row>
    <row r="545" spans="1:16" s="752" customFormat="1" ht="16.5" thickBot="1" x14ac:dyDescent="0.3">
      <c r="A545" s="2320"/>
      <c r="B545" s="835" t="s">
        <v>753</v>
      </c>
      <c r="C545" s="172"/>
      <c r="D545" s="172"/>
      <c r="E545" s="172"/>
      <c r="F545" s="172"/>
      <c r="G545" s="168"/>
      <c r="H545" s="753"/>
      <c r="I545" s="835"/>
      <c r="J545" s="548"/>
      <c r="K545" s="1001"/>
      <c r="L545" s="1001"/>
      <c r="M545" s="1001"/>
      <c r="N545" s="1002"/>
      <c r="P545" s="835"/>
    </row>
    <row r="546" spans="1:16" s="752" customFormat="1" x14ac:dyDescent="0.25">
      <c r="A546" s="2320"/>
      <c r="B546" s="669" t="s">
        <v>19</v>
      </c>
      <c r="C546" s="670" t="s">
        <v>712</v>
      </c>
      <c r="D546" s="671"/>
      <c r="E546" s="671"/>
      <c r="F546" s="671"/>
      <c r="G546" s="671"/>
      <c r="H546" s="671"/>
      <c r="I546" s="671"/>
      <c r="J546" s="671"/>
      <c r="K546" s="671"/>
      <c r="L546" s="671"/>
      <c r="M546" s="671"/>
      <c r="N546" s="672"/>
    </row>
    <row r="547" spans="1:16" s="752" customFormat="1" x14ac:dyDescent="0.25">
      <c r="A547" s="2320"/>
      <c r="B547" s="906" t="s">
        <v>24</v>
      </c>
      <c r="C547" s="680" t="s">
        <v>754</v>
      </c>
      <c r="D547" s="616"/>
      <c r="E547" s="616"/>
      <c r="F547" s="616"/>
      <c r="G547" s="616"/>
      <c r="H547" s="616"/>
      <c r="I547" s="616"/>
      <c r="J547" s="616"/>
      <c r="K547" s="616"/>
      <c r="L547" s="616"/>
      <c r="M547" s="548"/>
      <c r="N547" s="620"/>
    </row>
    <row r="548" spans="1:16" s="752" customFormat="1" ht="15" customHeight="1" x14ac:dyDescent="0.25">
      <c r="A548" s="2320"/>
      <c r="B548" s="2461" t="s">
        <v>50</v>
      </c>
      <c r="C548" s="2462"/>
      <c r="D548" s="2462"/>
      <c r="E548" s="2462"/>
      <c r="F548" s="2462"/>
      <c r="G548" s="2462"/>
      <c r="H548" s="2462"/>
      <c r="I548" s="2462"/>
      <c r="J548" s="2462"/>
      <c r="K548" s="2462"/>
      <c r="L548" s="2462"/>
      <c r="M548" s="2462"/>
      <c r="N548" s="2463"/>
    </row>
    <row r="549" spans="1:16" s="752" customFormat="1" ht="15.75" thickBot="1" x14ac:dyDescent="0.3">
      <c r="A549" s="2320"/>
      <c r="B549" s="2237"/>
      <c r="C549" s="2238"/>
      <c r="D549" s="2238"/>
      <c r="E549" s="2238"/>
      <c r="F549" s="2238"/>
      <c r="G549" s="2238"/>
      <c r="H549" s="2238"/>
      <c r="I549" s="2238"/>
      <c r="J549" s="2238"/>
      <c r="K549" s="2238"/>
      <c r="L549" s="2238"/>
      <c r="M549" s="2238"/>
      <c r="N549" s="2239"/>
    </row>
    <row r="551" spans="1:16" s="752" customFormat="1" ht="15.75" thickBot="1" x14ac:dyDescent="0.3">
      <c r="A551" s="538" t="s">
        <v>16</v>
      </c>
      <c r="B551" s="2219" t="s">
        <v>748</v>
      </c>
      <c r="C551" s="2219"/>
      <c r="D551" s="2219"/>
      <c r="E551" s="2219"/>
      <c r="F551" s="2219"/>
      <c r="G551" s="2219"/>
      <c r="H551" s="2219"/>
      <c r="I551" s="2219"/>
      <c r="J551" s="2219"/>
      <c r="K551" s="2219"/>
      <c r="L551" s="2219"/>
      <c r="M551" s="2219"/>
      <c r="N551" s="2219"/>
      <c r="O551" s="282"/>
    </row>
    <row r="552" spans="1:16" s="752" customFormat="1" ht="23.25" customHeight="1" x14ac:dyDescent="0.25">
      <c r="A552" s="2320" t="s">
        <v>748</v>
      </c>
      <c r="B552" s="2292" t="s">
        <v>773</v>
      </c>
      <c r="C552" s="2293"/>
      <c r="D552" s="2293"/>
      <c r="E552" s="2293"/>
      <c r="F552" s="2293"/>
      <c r="G552" s="2293"/>
      <c r="H552" s="2293"/>
      <c r="I552" s="2293"/>
      <c r="J552" s="2293"/>
      <c r="K552" s="2293"/>
      <c r="L552" s="2293"/>
      <c r="M552" s="2293"/>
      <c r="N552" s="2294"/>
      <c r="O552" s="282"/>
    </row>
    <row r="553" spans="1:16" s="752" customFormat="1" ht="15.75" customHeight="1" x14ac:dyDescent="0.25">
      <c r="A553" s="2320"/>
      <c r="B553" s="2455"/>
      <c r="C553" s="2456"/>
      <c r="D553" s="2456"/>
      <c r="E553" s="2456"/>
      <c r="F553" s="2456"/>
      <c r="G553" s="2456"/>
      <c r="H553" s="2456"/>
      <c r="I553" s="2456"/>
      <c r="J553" s="2456"/>
      <c r="K553" s="2456"/>
      <c r="L553" s="2456"/>
      <c r="M553" s="2456"/>
      <c r="N553" s="2457"/>
      <c r="O553" s="282"/>
    </row>
    <row r="554" spans="1:16" s="752" customFormat="1" ht="15" customHeight="1" x14ac:dyDescent="0.25">
      <c r="A554" s="2320"/>
      <c r="B554" s="837"/>
      <c r="C554" s="548"/>
      <c r="D554" s="548"/>
      <c r="E554" s="548"/>
      <c r="F554" s="548"/>
      <c r="G554" s="548"/>
      <c r="H554" s="548"/>
      <c r="I554" s="548"/>
      <c r="J554" s="548"/>
      <c r="K554" s="548"/>
      <c r="L554" s="548"/>
      <c r="M554" s="548"/>
      <c r="N554" s="743"/>
      <c r="O554" s="282"/>
    </row>
    <row r="555" spans="1:16" s="752" customFormat="1" ht="18.75" customHeight="1" x14ac:dyDescent="0.25">
      <c r="A555" s="2320"/>
      <c r="B555" s="837"/>
      <c r="C555" s="548"/>
      <c r="D555" s="548"/>
      <c r="E555" s="990" t="s">
        <v>690</v>
      </c>
      <c r="F555" s="715" t="s">
        <v>63</v>
      </c>
      <c r="G555" s="2475">
        <v>1</v>
      </c>
      <c r="H555" s="2475"/>
      <c r="I555" s="548"/>
      <c r="J555" s="548"/>
      <c r="K555" s="548"/>
      <c r="L555" s="548"/>
      <c r="M555" s="548"/>
      <c r="N555" s="743"/>
      <c r="O555" s="282"/>
    </row>
    <row r="556" spans="1:16" s="752" customFormat="1" x14ac:dyDescent="0.25">
      <c r="A556" s="2320"/>
      <c r="B556" s="837"/>
      <c r="C556" s="548"/>
      <c r="D556" s="548"/>
      <c r="E556" s="548"/>
      <c r="F556" s="548"/>
      <c r="G556" s="2476" t="s">
        <v>24</v>
      </c>
      <c r="H556" s="2476"/>
      <c r="I556" s="548"/>
      <c r="J556" s="548"/>
      <c r="K556" s="548"/>
      <c r="L556" s="548"/>
      <c r="M556" s="548"/>
      <c r="N556" s="743"/>
      <c r="O556" s="282"/>
    </row>
    <row r="557" spans="1:16" s="752" customFormat="1" x14ac:dyDescent="0.25">
      <c r="A557" s="2320"/>
      <c r="B557" s="837"/>
      <c r="C557" s="618" t="s">
        <v>19</v>
      </c>
      <c r="D557" s="548"/>
      <c r="E557" s="548"/>
      <c r="F557" s="548"/>
      <c r="G557" s="907"/>
      <c r="H557" s="705"/>
      <c r="I557" s="548"/>
      <c r="J557" s="548"/>
      <c r="K557" s="2477" t="s">
        <v>556</v>
      </c>
      <c r="L557" s="2477"/>
      <c r="M557" s="2477"/>
      <c r="N557" s="2478"/>
      <c r="O557" s="282"/>
    </row>
    <row r="558" spans="1:16" s="752" customFormat="1" ht="16.5" customHeight="1" x14ac:dyDescent="0.25">
      <c r="A558" s="2320"/>
      <c r="B558" s="837"/>
      <c r="C558" s="909">
        <v>4</v>
      </c>
      <c r="D558" s="835" t="s">
        <v>770</v>
      </c>
      <c r="E558" s="835"/>
      <c r="F558" s="835"/>
      <c r="G558" s="2470">
        <f>(C558/C566)*G555</f>
        <v>0.43290043290043295</v>
      </c>
      <c r="H558" s="2470"/>
      <c r="I558" s="548"/>
      <c r="J558" s="548"/>
      <c r="K558" s="2464" t="s">
        <v>750</v>
      </c>
      <c r="L558" s="2464"/>
      <c r="M558" s="2464"/>
      <c r="N558" s="2465"/>
      <c r="O558" s="282"/>
    </row>
    <row r="559" spans="1:16" s="752" customFormat="1" ht="15.75" x14ac:dyDescent="0.25">
      <c r="A559" s="2320"/>
      <c r="B559" s="837"/>
      <c r="C559" s="909">
        <v>2</v>
      </c>
      <c r="D559" s="835" t="s">
        <v>39</v>
      </c>
      <c r="E559" s="753"/>
      <c r="F559" s="662"/>
      <c r="G559" s="2470">
        <f>(C559/C566)*G555</f>
        <v>0.21645021645021648</v>
      </c>
      <c r="H559" s="2470"/>
      <c r="I559" s="548"/>
      <c r="J559" s="548"/>
      <c r="K559" s="2466"/>
      <c r="L559" s="2466"/>
      <c r="M559" s="2466"/>
      <c r="N559" s="2467"/>
      <c r="O559" s="282"/>
    </row>
    <row r="560" spans="1:16" s="752" customFormat="1" ht="16.5" customHeight="1" x14ac:dyDescent="0.25">
      <c r="A560" s="2320"/>
      <c r="B560" s="837"/>
      <c r="C560" s="909">
        <v>1.6</v>
      </c>
      <c r="D560" s="835" t="s">
        <v>772</v>
      </c>
      <c r="E560" s="753"/>
      <c r="F560" s="662"/>
      <c r="G560" s="2470">
        <f>(C560/C566)*G555</f>
        <v>0.17316017316017321</v>
      </c>
      <c r="H560" s="2470"/>
      <c r="I560" s="548"/>
      <c r="J560" s="548"/>
      <c r="K560" s="2466"/>
      <c r="L560" s="2466"/>
      <c r="M560" s="2466"/>
      <c r="N560" s="2467"/>
      <c r="O560" s="282"/>
    </row>
    <row r="561" spans="1:29" s="752" customFormat="1" ht="15.75" x14ac:dyDescent="0.25">
      <c r="A561" s="2320"/>
      <c r="B561" s="837"/>
      <c r="C561" s="909">
        <v>0.4</v>
      </c>
      <c r="D561" s="835" t="s">
        <v>771</v>
      </c>
      <c r="E561" s="753"/>
      <c r="F561" s="662"/>
      <c r="G561" s="2470">
        <f>(C561/C566)*G555</f>
        <v>4.3290043290043302E-2</v>
      </c>
      <c r="H561" s="2470"/>
      <c r="I561" s="548"/>
      <c r="J561" s="548"/>
      <c r="K561" s="2466"/>
      <c r="L561" s="2466"/>
      <c r="M561" s="2466"/>
      <c r="N561" s="2467"/>
      <c r="O561" s="282"/>
    </row>
    <row r="562" spans="1:29" s="752" customFormat="1" ht="15.75" x14ac:dyDescent="0.25">
      <c r="A562" s="2320"/>
      <c r="B562" s="837"/>
      <c r="C562" s="909">
        <v>0.2</v>
      </c>
      <c r="D562" s="835" t="s">
        <v>743</v>
      </c>
      <c r="E562" s="753"/>
      <c r="F562" s="662"/>
      <c r="G562" s="2470">
        <f>(C562/C566)*G555</f>
        <v>2.1645021645021651E-2</v>
      </c>
      <c r="H562" s="2470"/>
      <c r="I562" s="548"/>
      <c r="J562" s="548"/>
      <c r="K562" s="2466"/>
      <c r="L562" s="2466"/>
      <c r="M562" s="2466"/>
      <c r="N562" s="2467"/>
      <c r="O562" s="282"/>
    </row>
    <row r="563" spans="1:29" s="752" customFormat="1" ht="16.5" thickBot="1" x14ac:dyDescent="0.3">
      <c r="A563" s="2320"/>
      <c r="B563" s="837"/>
      <c r="C563" s="909">
        <v>0.04</v>
      </c>
      <c r="D563" s="835" t="s">
        <v>744</v>
      </c>
      <c r="E563" s="753"/>
      <c r="F563" s="662"/>
      <c r="G563" s="2470">
        <f>(C563/C566)*G555</f>
        <v>4.3290043290043299E-3</v>
      </c>
      <c r="H563" s="2470"/>
      <c r="I563" s="548"/>
      <c r="J563" s="548"/>
      <c r="K563" s="2468"/>
      <c r="L563" s="2468"/>
      <c r="M563" s="2468"/>
      <c r="N563" s="2469"/>
      <c r="O563" s="282"/>
    </row>
    <row r="564" spans="1:29" s="752" customFormat="1" ht="15.75" x14ac:dyDescent="0.25">
      <c r="A564" s="2320"/>
      <c r="B564" s="837"/>
      <c r="C564" s="909">
        <v>1</v>
      </c>
      <c r="D564" s="835" t="s">
        <v>745</v>
      </c>
      <c r="E564" s="753"/>
      <c r="F564" s="662"/>
      <c r="G564" s="2470">
        <f>(C564/C566)*G555</f>
        <v>0.10822510822510824</v>
      </c>
      <c r="H564" s="2470"/>
      <c r="I564" s="548"/>
      <c r="J564" s="548"/>
      <c r="K564" s="2514" t="s">
        <v>746</v>
      </c>
      <c r="L564" s="2514"/>
      <c r="M564" s="2514"/>
      <c r="N564" s="2515"/>
      <c r="P564" s="2376" t="s">
        <v>236</v>
      </c>
      <c r="Q564" s="2377"/>
      <c r="R564" s="2377"/>
      <c r="S564" s="2377"/>
      <c r="T564" s="2377"/>
      <c r="U564" s="2377"/>
      <c r="V564" s="2377"/>
      <c r="W564" s="2377"/>
      <c r="X564" s="2377"/>
      <c r="Y564" s="2377"/>
      <c r="Z564" s="2377"/>
      <c r="AA564" s="2377"/>
      <c r="AB564" s="2377"/>
      <c r="AC564" s="2378"/>
    </row>
    <row r="565" spans="1:29" s="752" customFormat="1" ht="15.75" x14ac:dyDescent="0.25">
      <c r="A565" s="2320"/>
      <c r="B565" s="837"/>
      <c r="C565" s="548"/>
      <c r="D565" s="548"/>
      <c r="E565" s="548"/>
      <c r="F565" s="548"/>
      <c r="G565" s="629"/>
      <c r="H565" s="705"/>
      <c r="I565" s="548"/>
      <c r="J565" s="548"/>
      <c r="K565" s="705"/>
      <c r="L565" s="548"/>
      <c r="M565" s="548"/>
      <c r="N565" s="186"/>
      <c r="P565" s="2379"/>
      <c r="Q565" s="2380"/>
      <c r="R565" s="2380"/>
      <c r="S565" s="2380"/>
      <c r="T565" s="2380"/>
      <c r="U565" s="2380"/>
      <c r="V565" s="2380"/>
      <c r="W565" s="2380"/>
      <c r="X565" s="2380"/>
      <c r="Y565" s="2380"/>
      <c r="Z565" s="2380"/>
      <c r="AA565" s="2380"/>
      <c r="AB565" s="2380"/>
      <c r="AC565" s="2381"/>
    </row>
    <row r="566" spans="1:29" s="752" customFormat="1" ht="16.5" thickBot="1" x14ac:dyDescent="0.3">
      <c r="A566" s="2320"/>
      <c r="B566" s="837"/>
      <c r="C566" s="631">
        <f>SUM(C558:C565)</f>
        <v>9.2399999999999984</v>
      </c>
      <c r="D566" s="2473" t="s">
        <v>531</v>
      </c>
      <c r="E566" s="2473"/>
      <c r="F566" s="2473"/>
      <c r="G566" s="2474">
        <f>SUM(G558:G565)</f>
        <v>1.0000000000000002</v>
      </c>
      <c r="H566" s="2474"/>
      <c r="I566" s="548"/>
      <c r="J566" s="548"/>
      <c r="K566" s="667"/>
      <c r="L566" s="548"/>
      <c r="M566" s="548" t="s">
        <v>489</v>
      </c>
      <c r="N566" s="186"/>
      <c r="P566" s="2382"/>
      <c r="Q566" s="2383"/>
      <c r="R566" s="2383"/>
      <c r="S566" s="2383"/>
      <c r="T566" s="2383"/>
      <c r="U566" s="2383"/>
      <c r="V566" s="2383"/>
      <c r="W566" s="2383"/>
      <c r="X566" s="2383"/>
      <c r="Y566" s="2383"/>
      <c r="Z566" s="2383"/>
      <c r="AA566" s="2383"/>
      <c r="AB566" s="2383"/>
      <c r="AC566" s="2384"/>
    </row>
    <row r="567" spans="1:29" s="752" customFormat="1" ht="16.5" thickBot="1" x14ac:dyDescent="0.3">
      <c r="A567" s="2320"/>
      <c r="B567" s="837"/>
      <c r="C567" s="172"/>
      <c r="D567" s="172"/>
      <c r="E567" s="172"/>
      <c r="F567" s="172"/>
      <c r="G567" s="168"/>
      <c r="H567" s="753"/>
      <c r="I567" s="548"/>
      <c r="J567" s="548"/>
      <c r="K567" s="548"/>
      <c r="L567" s="548"/>
      <c r="M567" s="753"/>
      <c r="N567" s="186"/>
    </row>
    <row r="568" spans="1:29" s="752" customFormat="1" ht="15.75" x14ac:dyDescent="0.25">
      <c r="A568" s="2320"/>
      <c r="B568" s="669" t="s">
        <v>19</v>
      </c>
      <c r="C568" s="670" t="s">
        <v>712</v>
      </c>
      <c r="D568" s="671"/>
      <c r="E568" s="671"/>
      <c r="F568" s="671"/>
      <c r="G568" s="671"/>
      <c r="H568" s="671"/>
      <c r="I568" s="671"/>
      <c r="J568" s="671"/>
      <c r="K568" s="671"/>
      <c r="L568" s="671"/>
      <c r="M568" s="671"/>
      <c r="N568" s="672"/>
      <c r="Q568" s="835"/>
    </row>
    <row r="569" spans="1:29" s="752" customFormat="1" x14ac:dyDescent="0.25">
      <c r="A569" s="2320"/>
      <c r="B569" s="838" t="s">
        <v>25</v>
      </c>
      <c r="C569" s="680" t="s">
        <v>754</v>
      </c>
      <c r="D569" s="616"/>
      <c r="E569" s="616"/>
      <c r="F569" s="616"/>
      <c r="G569" s="616"/>
      <c r="H569" s="616"/>
      <c r="I569" s="616"/>
      <c r="J569" s="616"/>
      <c r="K569" s="616"/>
      <c r="L569" s="616"/>
      <c r="M569" s="548"/>
      <c r="N569" s="620"/>
    </row>
    <row r="570" spans="1:29" s="752" customFormat="1" ht="15" customHeight="1" x14ac:dyDescent="0.25">
      <c r="A570" s="2320"/>
      <c r="B570" s="2461" t="s">
        <v>50</v>
      </c>
      <c r="C570" s="2462"/>
      <c r="D570" s="2462"/>
      <c r="E570" s="2462"/>
      <c r="F570" s="2462"/>
      <c r="G570" s="2462"/>
      <c r="H570" s="2462"/>
      <c r="I570" s="2462"/>
      <c r="J570" s="2462"/>
      <c r="K570" s="2462"/>
      <c r="L570" s="2462"/>
      <c r="M570" s="2462"/>
      <c r="N570" s="2463"/>
    </row>
    <row r="571" spans="1:29" s="752" customFormat="1" ht="15.75" thickBot="1" x14ac:dyDescent="0.3">
      <c r="A571" s="2320"/>
      <c r="B571" s="2237"/>
      <c r="C571" s="2238"/>
      <c r="D571" s="2238"/>
      <c r="E571" s="2238"/>
      <c r="F571" s="2238"/>
      <c r="G571" s="2238"/>
      <c r="H571" s="2238"/>
      <c r="I571" s="2238"/>
      <c r="J571" s="2238"/>
      <c r="K571" s="2238"/>
      <c r="L571" s="2238"/>
      <c r="M571" s="2238"/>
      <c r="N571" s="2239"/>
    </row>
  </sheetData>
  <mergeCells count="421">
    <mergeCell ref="P474:AC476"/>
    <mergeCell ref="P520:AC522"/>
    <mergeCell ref="P564:AC566"/>
    <mergeCell ref="B551:N551"/>
    <mergeCell ref="A552:A571"/>
    <mergeCell ref="B552:N553"/>
    <mergeCell ref="G555:H555"/>
    <mergeCell ref="G556:H556"/>
    <mergeCell ref="K557:N557"/>
    <mergeCell ref="G558:H558"/>
    <mergeCell ref="K558:N563"/>
    <mergeCell ref="G559:H559"/>
    <mergeCell ref="G560:H560"/>
    <mergeCell ref="G561:H561"/>
    <mergeCell ref="G562:H562"/>
    <mergeCell ref="G563:H563"/>
    <mergeCell ref="G564:H564"/>
    <mergeCell ref="K564:N564"/>
    <mergeCell ref="D566:F566"/>
    <mergeCell ref="G566:H566"/>
    <mergeCell ref="B570:N571"/>
    <mergeCell ref="D538:F538"/>
    <mergeCell ref="G538:H538"/>
    <mergeCell ref="I538:J538"/>
    <mergeCell ref="G539:H539"/>
    <mergeCell ref="I539:J539"/>
    <mergeCell ref="D541:F541"/>
    <mergeCell ref="I541:J541"/>
    <mergeCell ref="B548:N549"/>
    <mergeCell ref="G540:H540"/>
    <mergeCell ref="I540:J540"/>
    <mergeCell ref="F539:F540"/>
    <mergeCell ref="D542:F542"/>
    <mergeCell ref="I542:J542"/>
    <mergeCell ref="G542:H542"/>
    <mergeCell ref="G541:H541"/>
    <mergeCell ref="K537:N542"/>
    <mergeCell ref="I531:J531"/>
    <mergeCell ref="G532:H532"/>
    <mergeCell ref="I532:J532"/>
    <mergeCell ref="G533:H533"/>
    <mergeCell ref="I533:J533"/>
    <mergeCell ref="K533:N536"/>
    <mergeCell ref="D537:F537"/>
    <mergeCell ref="G537:H537"/>
    <mergeCell ref="I537:J537"/>
    <mergeCell ref="B516:N516"/>
    <mergeCell ref="A517:A549"/>
    <mergeCell ref="B517:N518"/>
    <mergeCell ref="B519:N520"/>
    <mergeCell ref="G521:J522"/>
    <mergeCell ref="G523:H523"/>
    <mergeCell ref="I523:J523"/>
    <mergeCell ref="G524:H524"/>
    <mergeCell ref="I524:J524"/>
    <mergeCell ref="G525:H525"/>
    <mergeCell ref="I525:J525"/>
    <mergeCell ref="K525:N525"/>
    <mergeCell ref="G526:H526"/>
    <mergeCell ref="I526:J526"/>
    <mergeCell ref="K526:N532"/>
    <mergeCell ref="G527:H527"/>
    <mergeCell ref="I527:J527"/>
    <mergeCell ref="G528:H528"/>
    <mergeCell ref="I528:J528"/>
    <mergeCell ref="G529:H529"/>
    <mergeCell ref="I529:J529"/>
    <mergeCell ref="G530:H530"/>
    <mergeCell ref="I530:J530"/>
    <mergeCell ref="G531:H531"/>
    <mergeCell ref="G504:H504"/>
    <mergeCell ref="I504:J504"/>
    <mergeCell ref="K504:N504"/>
    <mergeCell ref="D507:F507"/>
    <mergeCell ref="G507:H507"/>
    <mergeCell ref="I507:J507"/>
    <mergeCell ref="B513:N514"/>
    <mergeCell ref="G499:H499"/>
    <mergeCell ref="I499:J499"/>
    <mergeCell ref="G500:H500"/>
    <mergeCell ref="I500:J500"/>
    <mergeCell ref="G501:H501"/>
    <mergeCell ref="I501:J501"/>
    <mergeCell ref="G502:H502"/>
    <mergeCell ref="I502:J502"/>
    <mergeCell ref="G503:H503"/>
    <mergeCell ref="I503:J503"/>
    <mergeCell ref="B483:N483"/>
    <mergeCell ref="Q373:AC373"/>
    <mergeCell ref="B358:N358"/>
    <mergeCell ref="Q217:AC217"/>
    <mergeCell ref="B203:N203"/>
    <mergeCell ref="Q121:AC121"/>
    <mergeCell ref="B138:N138"/>
    <mergeCell ref="B487:N487"/>
    <mergeCell ref="A488:A514"/>
    <mergeCell ref="B488:N489"/>
    <mergeCell ref="B490:N491"/>
    <mergeCell ref="G492:J493"/>
    <mergeCell ref="G494:H494"/>
    <mergeCell ref="I494:J494"/>
    <mergeCell ref="G495:H495"/>
    <mergeCell ref="I495:J495"/>
    <mergeCell ref="G496:H496"/>
    <mergeCell ref="I496:J496"/>
    <mergeCell ref="K496:N496"/>
    <mergeCell ref="G497:H497"/>
    <mergeCell ref="I497:J497"/>
    <mergeCell ref="K497:N503"/>
    <mergeCell ref="G498:H498"/>
    <mergeCell ref="I498:J498"/>
    <mergeCell ref="P64:AC66"/>
    <mergeCell ref="P274:AC276"/>
    <mergeCell ref="P427:AC429"/>
    <mergeCell ref="J130:N130"/>
    <mergeCell ref="J195:N195"/>
    <mergeCell ref="J350:N350"/>
    <mergeCell ref="K328:K330"/>
    <mergeCell ref="L328:L330"/>
    <mergeCell ref="B330:B331"/>
    <mergeCell ref="C330:C331"/>
    <mergeCell ref="K103:K105"/>
    <mergeCell ref="L103:L105"/>
    <mergeCell ref="B105:B106"/>
    <mergeCell ref="C105:C106"/>
    <mergeCell ref="H108:I111"/>
    <mergeCell ref="B93:N93"/>
    <mergeCell ref="Q93:AC93"/>
    <mergeCell ref="B94:N95"/>
    <mergeCell ref="P94:P159"/>
    <mergeCell ref="Q94:AC94"/>
    <mergeCell ref="B96:N97"/>
    <mergeCell ref="Q96:AC96"/>
    <mergeCell ref="Q97:AC97"/>
    <mergeCell ref="L98:N98"/>
    <mergeCell ref="B100:N100"/>
    <mergeCell ref="B101:I103"/>
    <mergeCell ref="K101:K102"/>
    <mergeCell ref="L101:L102"/>
    <mergeCell ref="J103:J104"/>
    <mergeCell ref="M103:M104"/>
    <mergeCell ref="N103:N104"/>
    <mergeCell ref="B104:C104"/>
    <mergeCell ref="F104:I104"/>
    <mergeCell ref="T107:AC108"/>
    <mergeCell ref="Q112:AC112"/>
    <mergeCell ref="S113:AA113"/>
    <mergeCell ref="S117:AA117"/>
    <mergeCell ref="S118:AA118"/>
    <mergeCell ref="S119:AA119"/>
    <mergeCell ref="E126:I126"/>
    <mergeCell ref="E127:I127"/>
    <mergeCell ref="E128:I128"/>
    <mergeCell ref="Q129:AC129"/>
    <mergeCell ref="R139:U139"/>
    <mergeCell ref="R141:U141"/>
    <mergeCell ref="B150:N150"/>
    <mergeCell ref="D151:L151"/>
    <mergeCell ref="D155:L155"/>
    <mergeCell ref="D156:L156"/>
    <mergeCell ref="D157:L157"/>
    <mergeCell ref="B158:N159"/>
    <mergeCell ref="R131:U131"/>
    <mergeCell ref="J132:J134"/>
    <mergeCell ref="K132:K134"/>
    <mergeCell ref="L132:L134"/>
    <mergeCell ref="Q133:AC134"/>
    <mergeCell ref="N134:N135"/>
    <mergeCell ref="J135:J136"/>
    <mergeCell ref="K135:K136"/>
    <mergeCell ref="L135:L136"/>
    <mergeCell ref="R136:U136"/>
    <mergeCell ref="W136:Z137"/>
    <mergeCell ref="B241:N241"/>
    <mergeCell ref="B242:N243"/>
    <mergeCell ref="B36:N36"/>
    <mergeCell ref="I41:I48"/>
    <mergeCell ref="L41:L48"/>
    <mergeCell ref="B37:N38"/>
    <mergeCell ref="F39:H40"/>
    <mergeCell ref="E43:F43"/>
    <mergeCell ref="E44:F44"/>
    <mergeCell ref="E45:F45"/>
    <mergeCell ref="E46:F46"/>
    <mergeCell ref="E48:F48"/>
    <mergeCell ref="I72:J72"/>
    <mergeCell ref="I73:J73"/>
    <mergeCell ref="I74:J74"/>
    <mergeCell ref="I75:J75"/>
    <mergeCell ref="B161:N161"/>
    <mergeCell ref="B80:N80"/>
    <mergeCell ref="J197:J199"/>
    <mergeCell ref="K197:K199"/>
    <mergeCell ref="L197:L199"/>
    <mergeCell ref="C41:C42"/>
    <mergeCell ref="B54:N55"/>
    <mergeCell ref="B139:N140"/>
    <mergeCell ref="A37:A55"/>
    <mergeCell ref="B60:D63"/>
    <mergeCell ref="L65:M65"/>
    <mergeCell ref="B64:B65"/>
    <mergeCell ref="B81:N81"/>
    <mergeCell ref="B82:N82"/>
    <mergeCell ref="B83:N83"/>
    <mergeCell ref="B84:N84"/>
    <mergeCell ref="G60:H62"/>
    <mergeCell ref="I60:J62"/>
    <mergeCell ref="G63:H63"/>
    <mergeCell ref="I63:J63"/>
    <mergeCell ref="C39:E40"/>
    <mergeCell ref="L61:M62"/>
    <mergeCell ref="G64:H64"/>
    <mergeCell ref="I64:J64"/>
    <mergeCell ref="I65:J65"/>
    <mergeCell ref="I76:J76"/>
    <mergeCell ref="I78:J78"/>
    <mergeCell ref="K72:N75"/>
    <mergeCell ref="K67:N68"/>
    <mergeCell ref="K69:N69"/>
    <mergeCell ref="K76:N76"/>
    <mergeCell ref="D78:F78"/>
    <mergeCell ref="B172:C172"/>
    <mergeCell ref="F172:I172"/>
    <mergeCell ref="E193:I193"/>
    <mergeCell ref="Q194:AC194"/>
    <mergeCell ref="R196:U196"/>
    <mergeCell ref="K171:K173"/>
    <mergeCell ref="L171:L173"/>
    <mergeCell ref="B173:B174"/>
    <mergeCell ref="C173:C174"/>
    <mergeCell ref="A58:A91"/>
    <mergeCell ref="Q198:AC199"/>
    <mergeCell ref="N199:N200"/>
    <mergeCell ref="J200:J201"/>
    <mergeCell ref="K200:K201"/>
    <mergeCell ref="L200:L201"/>
    <mergeCell ref="R201:U201"/>
    <mergeCell ref="W201:Z202"/>
    <mergeCell ref="B204:N205"/>
    <mergeCell ref="R204:U204"/>
    <mergeCell ref="Q161:AC161"/>
    <mergeCell ref="B162:N163"/>
    <mergeCell ref="P162:P239"/>
    <mergeCell ref="Q162:AC162"/>
    <mergeCell ref="B164:N165"/>
    <mergeCell ref="Q164:AC164"/>
    <mergeCell ref="Q165:AC165"/>
    <mergeCell ref="L166:N166"/>
    <mergeCell ref="B168:N168"/>
    <mergeCell ref="B169:I171"/>
    <mergeCell ref="K169:K170"/>
    <mergeCell ref="L169:L170"/>
    <mergeCell ref="J171:J172"/>
    <mergeCell ref="Q209:AC209"/>
    <mergeCell ref="B57:N57"/>
    <mergeCell ref="B58:N59"/>
    <mergeCell ref="B90:N91"/>
    <mergeCell ref="K66:N66"/>
    <mergeCell ref="D67:F68"/>
    <mergeCell ref="G65:H65"/>
    <mergeCell ref="B67:B68"/>
    <mergeCell ref="C67:C68"/>
    <mergeCell ref="G67:H68"/>
    <mergeCell ref="G69:H69"/>
    <mergeCell ref="G72:H72"/>
    <mergeCell ref="G73:H73"/>
    <mergeCell ref="G74:H74"/>
    <mergeCell ref="G75:H75"/>
    <mergeCell ref="G76:H76"/>
    <mergeCell ref="G78:H78"/>
    <mergeCell ref="I67:J68"/>
    <mergeCell ref="I69:J69"/>
    <mergeCell ref="S210:AA210"/>
    <mergeCell ref="S213:AA213"/>
    <mergeCell ref="S215:AA215"/>
    <mergeCell ref="S216:AA216"/>
    <mergeCell ref="C271:N273"/>
    <mergeCell ref="C312:N313"/>
    <mergeCell ref="B315:N316"/>
    <mergeCell ref="A112:A159"/>
    <mergeCell ref="K247:N253"/>
    <mergeCell ref="A242:A316"/>
    <mergeCell ref="D175:I176"/>
    <mergeCell ref="D229:L229"/>
    <mergeCell ref="E230:E231"/>
    <mergeCell ref="F230:F231"/>
    <mergeCell ref="G230:G231"/>
    <mergeCell ref="D232:D233"/>
    <mergeCell ref="D236:L236"/>
    <mergeCell ref="D237:L237"/>
    <mergeCell ref="B238:N239"/>
    <mergeCell ref="A162:A239"/>
    <mergeCell ref="R206:U206"/>
    <mergeCell ref="T175:AC176"/>
    <mergeCell ref="M171:M172"/>
    <mergeCell ref="N171:N172"/>
    <mergeCell ref="B2:N3"/>
    <mergeCell ref="B5:N5"/>
    <mergeCell ref="B6:N6"/>
    <mergeCell ref="B7:N7"/>
    <mergeCell ref="B8:N8"/>
    <mergeCell ref="B9:N10"/>
    <mergeCell ref="P12:AC14"/>
    <mergeCell ref="B18:N19"/>
    <mergeCell ref="B26:N27"/>
    <mergeCell ref="B29:N30"/>
    <mergeCell ref="B318:N318"/>
    <mergeCell ref="Q318:AC318"/>
    <mergeCell ref="A319:A387"/>
    <mergeCell ref="B319:N320"/>
    <mergeCell ref="P319:P387"/>
    <mergeCell ref="Q319:AC319"/>
    <mergeCell ref="B321:N322"/>
    <mergeCell ref="Q321:AC321"/>
    <mergeCell ref="Q322:AC322"/>
    <mergeCell ref="L323:N323"/>
    <mergeCell ref="B325:N325"/>
    <mergeCell ref="B326:I328"/>
    <mergeCell ref="K326:K327"/>
    <mergeCell ref="L326:L327"/>
    <mergeCell ref="J328:J329"/>
    <mergeCell ref="M328:M329"/>
    <mergeCell ref="N328:N329"/>
    <mergeCell ref="B329:C329"/>
    <mergeCell ref="F329:I329"/>
    <mergeCell ref="D332:I333"/>
    <mergeCell ref="D377:L377"/>
    <mergeCell ref="K367:L367"/>
    <mergeCell ref="T332:AC333"/>
    <mergeCell ref="E348:I348"/>
    <mergeCell ref="Q349:AC349"/>
    <mergeCell ref="R351:U351"/>
    <mergeCell ref="J352:J354"/>
    <mergeCell ref="K352:K354"/>
    <mergeCell ref="L352:L354"/>
    <mergeCell ref="Q353:AC354"/>
    <mergeCell ref="N354:N355"/>
    <mergeCell ref="J355:J356"/>
    <mergeCell ref="K355:K356"/>
    <mergeCell ref="L355:L356"/>
    <mergeCell ref="R356:U356"/>
    <mergeCell ref="W356:Z357"/>
    <mergeCell ref="J368:J369"/>
    <mergeCell ref="K372:L372"/>
    <mergeCell ref="J373:J374"/>
    <mergeCell ref="B359:N360"/>
    <mergeCell ref="R359:U359"/>
    <mergeCell ref="R361:U361"/>
    <mergeCell ref="Q364:AC364"/>
    <mergeCell ref="S366:AA366"/>
    <mergeCell ref="S369:AA369"/>
    <mergeCell ref="S370:AA370"/>
    <mergeCell ref="S371:AA371"/>
    <mergeCell ref="B389:N389"/>
    <mergeCell ref="A390:A408"/>
    <mergeCell ref="B390:N391"/>
    <mergeCell ref="G393:H393"/>
    <mergeCell ref="G394:H394"/>
    <mergeCell ref="K395:N395"/>
    <mergeCell ref="G397:H397"/>
    <mergeCell ref="E378:E379"/>
    <mergeCell ref="F378:F379"/>
    <mergeCell ref="G378:G379"/>
    <mergeCell ref="D380:D381"/>
    <mergeCell ref="D384:L384"/>
    <mergeCell ref="D385:L385"/>
    <mergeCell ref="B386:N387"/>
    <mergeCell ref="B422:N422"/>
    <mergeCell ref="A423:A431"/>
    <mergeCell ref="B423:N424"/>
    <mergeCell ref="B427:B428"/>
    <mergeCell ref="C427:G428"/>
    <mergeCell ref="C429:G430"/>
    <mergeCell ref="B429:B430"/>
    <mergeCell ref="B407:N408"/>
    <mergeCell ref="K396:N401"/>
    <mergeCell ref="G396:H396"/>
    <mergeCell ref="B410:N410"/>
    <mergeCell ref="B411:N412"/>
    <mergeCell ref="H418:N419"/>
    <mergeCell ref="G418:G419"/>
    <mergeCell ref="A411:A420"/>
    <mergeCell ref="D403:F403"/>
    <mergeCell ref="G403:H403"/>
    <mergeCell ref="G398:H398"/>
    <mergeCell ref="G399:H399"/>
    <mergeCell ref="G400:H400"/>
    <mergeCell ref="G401:H401"/>
    <mergeCell ref="B433:N433"/>
    <mergeCell ref="B434:N435"/>
    <mergeCell ref="B436:N437"/>
    <mergeCell ref="B438:E438"/>
    <mergeCell ref="K438:N438"/>
    <mergeCell ref="B439:C440"/>
    <mergeCell ref="D439:E440"/>
    <mergeCell ref="K439:L440"/>
    <mergeCell ref="M439:N440"/>
    <mergeCell ref="B476:N476"/>
    <mergeCell ref="D477:L477"/>
    <mergeCell ref="D480:L480"/>
    <mergeCell ref="D481:L481"/>
    <mergeCell ref="D482:L482"/>
    <mergeCell ref="B484:N485"/>
    <mergeCell ref="A434:A485"/>
    <mergeCell ref="G444:H444"/>
    <mergeCell ref="I444:J444"/>
    <mergeCell ref="I460:J460"/>
    <mergeCell ref="I461:J461"/>
    <mergeCell ref="I463:J463"/>
    <mergeCell ref="K465:L465"/>
    <mergeCell ref="M465:N465"/>
    <mergeCell ref="B468:N468"/>
    <mergeCell ref="F442:J442"/>
    <mergeCell ref="G443:H443"/>
    <mergeCell ref="I443:J443"/>
    <mergeCell ref="K443:K444"/>
    <mergeCell ref="L443:L444"/>
    <mergeCell ref="M443:M444"/>
    <mergeCell ref="N443:N444"/>
    <mergeCell ref="B469:N469"/>
    <mergeCell ref="B470:N470"/>
  </mergeCells>
  <hyperlinks>
    <hyperlink ref="C201" r:id="rId1"/>
    <hyperlink ref="C202" r:id="rId2"/>
    <hyperlink ref="C356" r:id="rId3"/>
    <hyperlink ref="C357" r:id="rId4"/>
    <hyperlink ref="C136" r:id="rId5"/>
    <hyperlink ref="C137" r:id="rId6"/>
  </hyperlinks>
  <pageMargins left="0.7" right="0.7" top="0.75" bottom="0.75" header="0.3" footer="0.3"/>
  <pageSetup paperSize="9" orientation="portrait"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C404"/>
  <sheetViews>
    <sheetView showZeros="0" topLeftCell="A19" zoomScaleNormal="100" workbookViewId="0">
      <selection activeCell="F30" sqref="F30"/>
    </sheetView>
  </sheetViews>
  <sheetFormatPr baseColWidth="10" defaultRowHeight="15" x14ac:dyDescent="0.25"/>
  <cols>
    <col min="1" max="1" width="3.42578125" customWidth="1"/>
    <col min="2" max="14" width="9.7109375" customWidth="1"/>
    <col min="15" max="15" width="9.7109375" style="282" customWidth="1"/>
    <col min="16" max="16" width="4" customWidth="1"/>
    <col min="17" max="29" width="9.7109375" customWidth="1"/>
  </cols>
  <sheetData>
    <row r="1" spans="1:1303" s="159" customFormat="1" ht="12" thickBot="1" x14ac:dyDescent="0.3">
      <c r="A1" s="156">
        <v>2.71</v>
      </c>
      <c r="B1" s="157">
        <v>9</v>
      </c>
      <c r="C1" s="157">
        <v>9</v>
      </c>
      <c r="D1" s="157">
        <v>9</v>
      </c>
      <c r="E1" s="157">
        <v>9</v>
      </c>
      <c r="F1" s="157">
        <v>9</v>
      </c>
      <c r="G1" s="157">
        <v>9</v>
      </c>
      <c r="H1" s="157">
        <v>9</v>
      </c>
      <c r="I1" s="157">
        <v>9</v>
      </c>
      <c r="J1" s="157">
        <v>9</v>
      </c>
      <c r="K1" s="157">
        <v>9</v>
      </c>
      <c r="L1" s="157">
        <v>9</v>
      </c>
      <c r="M1" s="157">
        <v>9</v>
      </c>
      <c r="N1" s="157">
        <v>9</v>
      </c>
      <c r="O1" s="157"/>
      <c r="P1" s="156">
        <v>2.71</v>
      </c>
      <c r="Q1" s="157">
        <v>9</v>
      </c>
      <c r="R1" s="157">
        <v>9</v>
      </c>
      <c r="S1" s="157">
        <v>9</v>
      </c>
      <c r="T1" s="157">
        <v>9</v>
      </c>
      <c r="U1" s="157">
        <v>9</v>
      </c>
      <c r="V1" s="157">
        <v>9</v>
      </c>
      <c r="W1" s="157">
        <v>9</v>
      </c>
      <c r="X1" s="157">
        <v>9</v>
      </c>
      <c r="Y1" s="157">
        <v>9</v>
      </c>
      <c r="Z1" s="157">
        <v>9</v>
      </c>
      <c r="AA1" s="157">
        <v>9</v>
      </c>
      <c r="AB1" s="157">
        <v>9</v>
      </c>
      <c r="AC1" s="157">
        <v>9</v>
      </c>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c r="IX1" s="158"/>
      <c r="IY1" s="158"/>
      <c r="IZ1" s="158"/>
      <c r="JA1" s="158"/>
      <c r="JB1" s="158"/>
      <c r="JC1" s="158"/>
      <c r="JD1" s="158"/>
      <c r="JE1" s="158"/>
      <c r="JF1" s="158"/>
      <c r="JG1" s="158"/>
      <c r="JH1" s="158"/>
      <c r="JI1" s="158"/>
      <c r="JJ1" s="158"/>
      <c r="JK1" s="158"/>
      <c r="JL1" s="158"/>
      <c r="JM1" s="158"/>
      <c r="JN1" s="158"/>
      <c r="JO1" s="158"/>
      <c r="JP1" s="158"/>
      <c r="JQ1" s="158"/>
      <c r="JR1" s="158"/>
      <c r="JS1" s="158"/>
      <c r="JT1" s="158"/>
      <c r="JU1" s="158"/>
      <c r="JV1" s="158"/>
      <c r="JW1" s="158"/>
      <c r="JX1" s="158"/>
      <c r="JY1" s="158"/>
      <c r="JZ1" s="158"/>
      <c r="KA1" s="158"/>
      <c r="KB1" s="158"/>
      <c r="KC1" s="158"/>
      <c r="KD1" s="158"/>
      <c r="KE1" s="158"/>
      <c r="KF1" s="158"/>
      <c r="KG1" s="158"/>
      <c r="KH1" s="158"/>
      <c r="KI1" s="158"/>
      <c r="KJ1" s="158"/>
      <c r="KK1" s="158"/>
      <c r="KL1" s="158"/>
      <c r="KM1" s="158"/>
      <c r="KN1" s="158"/>
      <c r="KO1" s="158"/>
      <c r="KP1" s="158"/>
      <c r="KQ1" s="158"/>
      <c r="KR1" s="158"/>
      <c r="KS1" s="158"/>
      <c r="KT1" s="158"/>
      <c r="KU1" s="158"/>
      <c r="KV1" s="158"/>
      <c r="KW1" s="158"/>
      <c r="KX1" s="158"/>
      <c r="KY1" s="158"/>
      <c r="KZ1" s="158"/>
      <c r="LA1" s="158"/>
      <c r="LB1" s="158"/>
      <c r="LC1" s="158"/>
      <c r="LD1" s="158"/>
      <c r="LE1" s="158"/>
      <c r="LF1" s="158"/>
      <c r="LG1" s="158"/>
      <c r="LH1" s="158"/>
      <c r="LI1" s="158"/>
      <c r="LJ1" s="158"/>
      <c r="LK1" s="158"/>
      <c r="LL1" s="158"/>
      <c r="LM1" s="158"/>
      <c r="LN1" s="158"/>
      <c r="LO1" s="158"/>
      <c r="LP1" s="158"/>
      <c r="LQ1" s="158"/>
      <c r="LR1" s="158"/>
      <c r="LS1" s="158"/>
      <c r="LT1" s="158"/>
      <c r="LU1" s="158"/>
      <c r="LV1" s="158"/>
      <c r="LW1" s="158"/>
      <c r="LX1" s="158"/>
      <c r="LY1" s="158"/>
      <c r="LZ1" s="158"/>
      <c r="MA1" s="158"/>
      <c r="MB1" s="158"/>
      <c r="MC1" s="158"/>
      <c r="MD1" s="158"/>
      <c r="ME1" s="158"/>
      <c r="MF1" s="158"/>
      <c r="MG1" s="158"/>
      <c r="MH1" s="158"/>
      <c r="MI1" s="158"/>
      <c r="MJ1" s="158"/>
      <c r="MK1" s="158"/>
      <c r="ML1" s="158"/>
      <c r="MM1" s="158"/>
      <c r="MN1" s="158"/>
      <c r="MO1" s="158"/>
      <c r="MP1" s="158"/>
      <c r="MQ1" s="158"/>
      <c r="MR1" s="158"/>
      <c r="MS1" s="158"/>
      <c r="MT1" s="158"/>
      <c r="MU1" s="158"/>
      <c r="MV1" s="158"/>
      <c r="MW1" s="158"/>
      <c r="MX1" s="158"/>
      <c r="MY1" s="158"/>
      <c r="MZ1" s="158"/>
      <c r="NA1" s="158"/>
      <c r="NB1" s="158"/>
      <c r="NC1" s="158"/>
      <c r="ND1" s="158"/>
      <c r="NE1" s="158"/>
      <c r="NF1" s="158"/>
      <c r="NG1" s="158"/>
      <c r="NH1" s="158"/>
      <c r="NI1" s="158"/>
      <c r="NJ1" s="158"/>
      <c r="NK1" s="158"/>
      <c r="NL1" s="158"/>
      <c r="NM1" s="158"/>
      <c r="NN1" s="158"/>
      <c r="NO1" s="158"/>
      <c r="NP1" s="158"/>
      <c r="NQ1" s="158"/>
      <c r="NR1" s="158"/>
      <c r="NS1" s="158"/>
      <c r="NT1" s="158"/>
      <c r="NU1" s="158"/>
      <c r="NV1" s="158"/>
      <c r="NW1" s="158"/>
      <c r="NX1" s="158"/>
      <c r="NY1" s="158"/>
      <c r="NZ1" s="158"/>
      <c r="OA1" s="158"/>
      <c r="OB1" s="158"/>
      <c r="OC1" s="158"/>
      <c r="OD1" s="158"/>
      <c r="OE1" s="158"/>
      <c r="OF1" s="158"/>
      <c r="OG1" s="158"/>
      <c r="OH1" s="158"/>
      <c r="OI1" s="158"/>
      <c r="OJ1" s="158"/>
      <c r="OK1" s="158"/>
      <c r="OL1" s="158"/>
      <c r="OM1" s="158"/>
      <c r="ON1" s="158"/>
      <c r="OO1" s="158"/>
      <c r="OP1" s="158"/>
      <c r="OQ1" s="158"/>
      <c r="OR1" s="158"/>
      <c r="OS1" s="158"/>
      <c r="OT1" s="158"/>
      <c r="OU1" s="158"/>
      <c r="OV1" s="158"/>
      <c r="OW1" s="158"/>
      <c r="OX1" s="158"/>
      <c r="OY1" s="158"/>
      <c r="OZ1" s="158"/>
      <c r="PA1" s="158"/>
      <c r="PB1" s="158"/>
      <c r="PC1" s="158"/>
      <c r="PD1" s="158"/>
      <c r="PE1" s="158"/>
      <c r="PF1" s="158"/>
      <c r="PG1" s="158"/>
      <c r="PH1" s="158"/>
      <c r="PI1" s="158"/>
      <c r="PJ1" s="158"/>
      <c r="PK1" s="158"/>
      <c r="PL1" s="158"/>
      <c r="PM1" s="158"/>
      <c r="PN1" s="158"/>
      <c r="PO1" s="158"/>
      <c r="PP1" s="158"/>
      <c r="PQ1" s="158"/>
      <c r="PR1" s="158"/>
      <c r="PS1" s="158"/>
      <c r="PT1" s="158"/>
      <c r="PU1" s="158"/>
      <c r="PV1" s="158"/>
      <c r="PW1" s="158"/>
      <c r="PX1" s="158"/>
      <c r="PY1" s="158"/>
      <c r="PZ1" s="158"/>
      <c r="QA1" s="158"/>
      <c r="QB1" s="158"/>
      <c r="QC1" s="158"/>
      <c r="QD1" s="158"/>
      <c r="QE1" s="158"/>
      <c r="QF1" s="158"/>
      <c r="QG1" s="158"/>
      <c r="QH1" s="158"/>
      <c r="QI1" s="158"/>
      <c r="QJ1" s="158"/>
      <c r="QK1" s="158"/>
      <c r="QL1" s="158"/>
      <c r="QM1" s="158"/>
      <c r="QN1" s="158"/>
      <c r="QO1" s="158"/>
      <c r="QP1" s="158"/>
      <c r="QQ1" s="158"/>
      <c r="QR1" s="158"/>
      <c r="QS1" s="158"/>
      <c r="QT1" s="158"/>
      <c r="QU1" s="158"/>
      <c r="QV1" s="158"/>
      <c r="QW1" s="158"/>
      <c r="QX1" s="158"/>
      <c r="QY1" s="158"/>
      <c r="QZ1" s="158"/>
      <c r="RA1" s="158"/>
      <c r="RB1" s="158"/>
      <c r="RC1" s="158"/>
      <c r="RD1" s="158"/>
      <c r="RE1" s="158"/>
      <c r="RF1" s="158"/>
      <c r="RG1" s="158"/>
      <c r="RH1" s="158"/>
      <c r="RI1" s="158"/>
      <c r="RJ1" s="158"/>
      <c r="RK1" s="158"/>
      <c r="RL1" s="158"/>
      <c r="RM1" s="158"/>
      <c r="RN1" s="158"/>
      <c r="RO1" s="158"/>
      <c r="RP1" s="158"/>
      <c r="RQ1" s="158"/>
      <c r="RR1" s="158"/>
      <c r="RS1" s="158"/>
      <c r="RT1" s="158"/>
      <c r="RU1" s="158"/>
      <c r="RV1" s="158"/>
      <c r="RW1" s="158"/>
      <c r="RX1" s="158"/>
      <c r="RY1" s="158"/>
      <c r="RZ1" s="158"/>
      <c r="SA1" s="158"/>
      <c r="SB1" s="158"/>
      <c r="SC1" s="158"/>
      <c r="SD1" s="158"/>
      <c r="SE1" s="158"/>
      <c r="SF1" s="158"/>
      <c r="SG1" s="158"/>
      <c r="SH1" s="158"/>
      <c r="SI1" s="158"/>
      <c r="SJ1" s="158"/>
      <c r="SK1" s="158"/>
      <c r="SL1" s="158"/>
      <c r="SM1" s="158"/>
      <c r="SN1" s="158"/>
      <c r="SO1" s="158"/>
      <c r="SP1" s="158"/>
      <c r="SQ1" s="158"/>
      <c r="SR1" s="158"/>
      <c r="SS1" s="158"/>
      <c r="ST1" s="158"/>
      <c r="SU1" s="158"/>
      <c r="SV1" s="158"/>
      <c r="SW1" s="158"/>
      <c r="SX1" s="158"/>
      <c r="SY1" s="158"/>
      <c r="SZ1" s="158"/>
      <c r="TA1" s="158"/>
      <c r="TB1" s="158"/>
      <c r="TC1" s="158"/>
      <c r="TD1" s="158"/>
      <c r="TE1" s="158"/>
      <c r="TF1" s="158"/>
      <c r="TG1" s="158"/>
      <c r="TH1" s="158"/>
      <c r="TI1" s="158"/>
      <c r="TJ1" s="158"/>
      <c r="TK1" s="158"/>
      <c r="TL1" s="158"/>
      <c r="TM1" s="158"/>
      <c r="TN1" s="158"/>
      <c r="TO1" s="158"/>
      <c r="TP1" s="158"/>
      <c r="TQ1" s="158"/>
      <c r="TR1" s="158"/>
      <c r="TS1" s="158"/>
      <c r="TT1" s="158"/>
      <c r="TU1" s="158"/>
      <c r="TV1" s="158"/>
      <c r="TW1" s="158"/>
      <c r="TX1" s="158"/>
      <c r="TY1" s="158"/>
      <c r="TZ1" s="158"/>
      <c r="UA1" s="158"/>
      <c r="UB1" s="158"/>
      <c r="UC1" s="158"/>
      <c r="UD1" s="158"/>
      <c r="UE1" s="158"/>
      <c r="UF1" s="158"/>
      <c r="UG1" s="158"/>
      <c r="UH1" s="158"/>
      <c r="UI1" s="158"/>
      <c r="UJ1" s="158"/>
      <c r="UK1" s="158"/>
      <c r="UL1" s="158"/>
      <c r="UM1" s="158"/>
      <c r="UN1" s="158"/>
      <c r="UO1" s="158"/>
      <c r="UP1" s="158"/>
      <c r="UQ1" s="158"/>
      <c r="UR1" s="158"/>
      <c r="US1" s="158"/>
      <c r="UT1" s="158"/>
      <c r="UU1" s="158"/>
      <c r="UV1" s="158"/>
      <c r="UW1" s="158"/>
      <c r="UX1" s="158"/>
      <c r="UY1" s="158"/>
      <c r="UZ1" s="158"/>
      <c r="VA1" s="158"/>
      <c r="VB1" s="158"/>
      <c r="VC1" s="158"/>
      <c r="VD1" s="158"/>
      <c r="VE1" s="158"/>
      <c r="VF1" s="158"/>
      <c r="VG1" s="158"/>
      <c r="VH1" s="158"/>
      <c r="VI1" s="158"/>
      <c r="VJ1" s="158"/>
      <c r="VK1" s="158"/>
      <c r="VL1" s="158"/>
      <c r="VM1" s="158"/>
      <c r="VN1" s="158"/>
      <c r="VO1" s="158"/>
      <c r="VP1" s="158"/>
      <c r="VQ1" s="158"/>
      <c r="VR1" s="158"/>
      <c r="VS1" s="158"/>
      <c r="VT1" s="158"/>
      <c r="VU1" s="158"/>
      <c r="VV1" s="158"/>
      <c r="VW1" s="158"/>
      <c r="VX1" s="158"/>
      <c r="VY1" s="158"/>
      <c r="VZ1" s="158"/>
      <c r="WA1" s="158"/>
      <c r="WB1" s="158"/>
      <c r="WC1" s="158"/>
      <c r="WD1" s="158"/>
      <c r="WE1" s="158"/>
      <c r="WF1" s="158"/>
      <c r="WG1" s="158"/>
      <c r="WH1" s="158"/>
      <c r="WI1" s="158"/>
      <c r="WJ1" s="158"/>
      <c r="WK1" s="158"/>
      <c r="WL1" s="158"/>
      <c r="WM1" s="158"/>
      <c r="WN1" s="158"/>
      <c r="WO1" s="158"/>
      <c r="WP1" s="158"/>
      <c r="WQ1" s="158"/>
      <c r="WR1" s="158"/>
      <c r="WS1" s="158"/>
      <c r="WT1" s="158"/>
      <c r="WU1" s="158"/>
      <c r="WV1" s="158"/>
      <c r="WW1" s="158"/>
      <c r="WX1" s="158"/>
      <c r="WY1" s="158"/>
      <c r="WZ1" s="158"/>
      <c r="XA1" s="158"/>
      <c r="XB1" s="158"/>
      <c r="XC1" s="158"/>
      <c r="XD1" s="158"/>
      <c r="XE1" s="158"/>
      <c r="XF1" s="158"/>
      <c r="XG1" s="158"/>
      <c r="XH1" s="158"/>
      <c r="XI1" s="158"/>
      <c r="XJ1" s="158"/>
      <c r="XK1" s="158"/>
      <c r="XL1" s="158"/>
      <c r="XM1" s="158"/>
      <c r="XN1" s="158"/>
      <c r="XO1" s="158"/>
      <c r="XP1" s="158"/>
      <c r="XQ1" s="158"/>
      <c r="XR1" s="158"/>
      <c r="XS1" s="158"/>
      <c r="XT1" s="158"/>
      <c r="XU1" s="158"/>
      <c r="XV1" s="158"/>
      <c r="XW1" s="158"/>
      <c r="XX1" s="158"/>
      <c r="XY1" s="158"/>
      <c r="XZ1" s="158"/>
      <c r="YA1" s="158"/>
      <c r="YB1" s="158"/>
      <c r="YC1" s="158"/>
      <c r="YD1" s="158"/>
      <c r="YE1" s="158"/>
      <c r="YF1" s="158"/>
      <c r="YG1" s="158"/>
      <c r="YH1" s="158"/>
      <c r="YI1" s="158"/>
      <c r="YJ1" s="158"/>
      <c r="YK1" s="158"/>
      <c r="YL1" s="158"/>
      <c r="YM1" s="158"/>
      <c r="YN1" s="158"/>
      <c r="YO1" s="158"/>
      <c r="YP1" s="158"/>
      <c r="YQ1" s="158"/>
      <c r="YR1" s="158"/>
      <c r="YS1" s="158"/>
      <c r="YT1" s="158"/>
      <c r="YU1" s="158"/>
      <c r="YV1" s="158"/>
      <c r="YW1" s="158"/>
      <c r="YX1" s="158"/>
      <c r="YY1" s="158"/>
      <c r="YZ1" s="158"/>
      <c r="ZA1" s="158"/>
      <c r="ZB1" s="158"/>
      <c r="ZC1" s="158"/>
      <c r="ZD1" s="158"/>
      <c r="ZE1" s="158"/>
      <c r="ZF1" s="158"/>
      <c r="ZG1" s="158"/>
      <c r="ZH1" s="158"/>
      <c r="ZI1" s="158"/>
      <c r="ZJ1" s="158"/>
      <c r="ZK1" s="158"/>
      <c r="ZL1" s="158"/>
      <c r="ZM1" s="158"/>
      <c r="ZN1" s="158"/>
      <c r="ZO1" s="158"/>
      <c r="ZP1" s="158"/>
      <c r="ZQ1" s="158"/>
      <c r="ZR1" s="158"/>
      <c r="ZS1" s="158"/>
      <c r="ZT1" s="158"/>
      <c r="ZU1" s="158"/>
      <c r="ZV1" s="158"/>
      <c r="ZW1" s="158"/>
      <c r="ZX1" s="158"/>
      <c r="ZY1" s="158"/>
      <c r="ZZ1" s="158"/>
      <c r="AAA1" s="158"/>
      <c r="AAB1" s="158"/>
      <c r="AAC1" s="158"/>
      <c r="AAD1" s="158"/>
      <c r="AAE1" s="158"/>
      <c r="AAF1" s="158"/>
      <c r="AAG1" s="158"/>
      <c r="AAH1" s="158"/>
      <c r="AAI1" s="158"/>
      <c r="AAJ1" s="158"/>
      <c r="AAK1" s="158"/>
      <c r="AAL1" s="158"/>
      <c r="AAM1" s="158"/>
      <c r="AAN1" s="158"/>
      <c r="AAO1" s="158"/>
      <c r="AAP1" s="158"/>
      <c r="AAQ1" s="158"/>
      <c r="AAR1" s="158"/>
      <c r="AAS1" s="158"/>
      <c r="AAT1" s="158"/>
      <c r="AAU1" s="158"/>
      <c r="AAV1" s="158"/>
      <c r="AAW1" s="158"/>
      <c r="AAX1" s="158"/>
      <c r="AAY1" s="158"/>
      <c r="AAZ1" s="158"/>
      <c r="ABA1" s="158"/>
      <c r="ABB1" s="158"/>
      <c r="ABC1" s="158"/>
      <c r="ABD1" s="158"/>
      <c r="ABE1" s="158"/>
      <c r="ABF1" s="158"/>
      <c r="ABG1" s="158"/>
      <c r="ABH1" s="158"/>
      <c r="ABI1" s="158"/>
      <c r="ABJ1" s="158"/>
      <c r="ABK1" s="158"/>
      <c r="ABL1" s="158"/>
      <c r="ABM1" s="158"/>
      <c r="ABN1" s="158"/>
      <c r="ABO1" s="158"/>
      <c r="ABP1" s="158"/>
      <c r="ABQ1" s="158"/>
      <c r="ABR1" s="158"/>
      <c r="ABS1" s="158"/>
      <c r="ABT1" s="158"/>
      <c r="ABU1" s="158"/>
      <c r="ABV1" s="158"/>
      <c r="ABW1" s="158"/>
      <c r="ABX1" s="158"/>
      <c r="ABY1" s="158"/>
      <c r="ABZ1" s="158"/>
      <c r="ACA1" s="158"/>
      <c r="ACB1" s="158"/>
      <c r="ACC1" s="158"/>
      <c r="ACD1" s="158"/>
      <c r="ACE1" s="158"/>
      <c r="ACF1" s="158"/>
      <c r="ACG1" s="158"/>
      <c r="ACH1" s="158"/>
      <c r="ACI1" s="158"/>
      <c r="ACJ1" s="158"/>
      <c r="ACK1" s="158"/>
      <c r="ACL1" s="158"/>
      <c r="ACM1" s="158"/>
      <c r="ACN1" s="158"/>
      <c r="ACO1" s="158"/>
      <c r="ACP1" s="158"/>
      <c r="ACQ1" s="158"/>
      <c r="ACR1" s="158"/>
      <c r="ACS1" s="158"/>
      <c r="ACT1" s="158"/>
      <c r="ACU1" s="158"/>
      <c r="ACV1" s="158"/>
      <c r="ACW1" s="158"/>
      <c r="ACX1" s="158"/>
      <c r="ACY1" s="158"/>
      <c r="ACZ1" s="158"/>
      <c r="ADA1" s="158"/>
      <c r="ADB1" s="158"/>
      <c r="ADC1" s="158"/>
      <c r="ADD1" s="158"/>
      <c r="ADE1" s="158"/>
      <c r="ADF1" s="158"/>
      <c r="ADG1" s="158"/>
      <c r="ADH1" s="158"/>
      <c r="ADI1" s="158"/>
      <c r="ADJ1" s="158"/>
      <c r="ADK1" s="158"/>
      <c r="ADL1" s="158"/>
      <c r="ADM1" s="158"/>
      <c r="ADN1" s="158"/>
      <c r="ADO1" s="158"/>
      <c r="ADP1" s="158"/>
      <c r="ADQ1" s="158"/>
      <c r="ADR1" s="158"/>
      <c r="ADS1" s="158"/>
      <c r="ADT1" s="158"/>
      <c r="ADU1" s="158"/>
      <c r="ADV1" s="158"/>
      <c r="ADW1" s="158"/>
      <c r="ADX1" s="158"/>
      <c r="ADY1" s="158"/>
      <c r="ADZ1" s="158"/>
      <c r="AEA1" s="158"/>
      <c r="AEB1" s="158"/>
      <c r="AEC1" s="158"/>
      <c r="AED1" s="158"/>
      <c r="AEE1" s="158"/>
      <c r="AEF1" s="158"/>
      <c r="AEG1" s="158"/>
      <c r="AEH1" s="158"/>
      <c r="AEI1" s="158"/>
      <c r="AEJ1" s="158"/>
      <c r="AEK1" s="158"/>
      <c r="AEL1" s="158"/>
      <c r="AEM1" s="158"/>
      <c r="AEN1" s="158"/>
      <c r="AEO1" s="158"/>
      <c r="AEP1" s="158"/>
      <c r="AEQ1" s="158"/>
      <c r="AER1" s="158"/>
      <c r="AES1" s="158"/>
      <c r="AET1" s="158"/>
      <c r="AEU1" s="158"/>
      <c r="AEV1" s="158"/>
      <c r="AEW1" s="158"/>
      <c r="AEX1" s="158"/>
      <c r="AEY1" s="158"/>
      <c r="AEZ1" s="158"/>
      <c r="AFA1" s="158"/>
      <c r="AFB1" s="158"/>
      <c r="AFC1" s="158"/>
      <c r="AFD1" s="158"/>
      <c r="AFE1" s="158"/>
      <c r="AFF1" s="158"/>
      <c r="AFG1" s="158"/>
      <c r="AFH1" s="158"/>
      <c r="AFI1" s="158"/>
      <c r="AFJ1" s="158"/>
      <c r="AFK1" s="158"/>
      <c r="AFL1" s="158"/>
      <c r="AFM1" s="158"/>
      <c r="AFN1" s="158"/>
      <c r="AFO1" s="158"/>
      <c r="AFP1" s="158"/>
      <c r="AFQ1" s="158"/>
      <c r="AFR1" s="158"/>
      <c r="AFS1" s="158"/>
      <c r="AFT1" s="158"/>
      <c r="AFU1" s="158"/>
      <c r="AFV1" s="158"/>
      <c r="AFW1" s="158"/>
      <c r="AFX1" s="158"/>
      <c r="AFY1" s="158"/>
      <c r="AFZ1" s="158"/>
      <c r="AGA1" s="158"/>
      <c r="AGB1" s="158"/>
      <c r="AGC1" s="158"/>
      <c r="AGD1" s="158"/>
      <c r="AGE1" s="158"/>
      <c r="AGF1" s="158"/>
      <c r="AGG1" s="158"/>
      <c r="AGH1" s="158"/>
      <c r="AGI1" s="158"/>
      <c r="AGJ1" s="158"/>
      <c r="AGK1" s="158"/>
      <c r="AGL1" s="158"/>
      <c r="AGM1" s="158"/>
      <c r="AGN1" s="158"/>
      <c r="AGO1" s="158"/>
      <c r="AGP1" s="158"/>
      <c r="AGQ1" s="158"/>
      <c r="AGR1" s="158"/>
      <c r="AGS1" s="158"/>
      <c r="AGT1" s="158"/>
      <c r="AGU1" s="158"/>
      <c r="AGV1" s="158"/>
      <c r="AGW1" s="158"/>
      <c r="AGX1" s="158"/>
      <c r="AGY1" s="158"/>
      <c r="AGZ1" s="158"/>
      <c r="AHA1" s="158"/>
      <c r="AHB1" s="158"/>
      <c r="AHC1" s="158"/>
      <c r="AHD1" s="158"/>
      <c r="AHE1" s="158"/>
      <c r="AHF1" s="158"/>
      <c r="AHG1" s="158"/>
      <c r="AHH1" s="158"/>
      <c r="AHI1" s="158"/>
      <c r="AHJ1" s="158"/>
      <c r="AHK1" s="158"/>
      <c r="AHL1" s="158"/>
      <c r="AHM1" s="158"/>
      <c r="AHN1" s="158"/>
      <c r="AHO1" s="158"/>
      <c r="AHP1" s="158"/>
      <c r="AHQ1" s="158"/>
      <c r="AHR1" s="158"/>
      <c r="AHS1" s="158"/>
      <c r="AHT1" s="158"/>
      <c r="AHU1" s="158"/>
      <c r="AHV1" s="158"/>
      <c r="AHW1" s="158"/>
      <c r="AHX1" s="158"/>
      <c r="AHY1" s="158"/>
      <c r="AHZ1" s="158"/>
      <c r="AIA1" s="158"/>
      <c r="AIB1" s="158"/>
      <c r="AIC1" s="158"/>
      <c r="AID1" s="158"/>
      <c r="AIE1" s="158"/>
      <c r="AIF1" s="158"/>
      <c r="AIG1" s="158"/>
      <c r="AIH1" s="158"/>
      <c r="AII1" s="158"/>
      <c r="AIJ1" s="158"/>
      <c r="AIK1" s="158"/>
      <c r="AIL1" s="158"/>
      <c r="AIM1" s="158"/>
      <c r="AIN1" s="158"/>
      <c r="AIO1" s="158"/>
      <c r="AIP1" s="158"/>
      <c r="AIQ1" s="158"/>
      <c r="AIR1" s="158"/>
      <c r="AIS1" s="158"/>
      <c r="AIT1" s="158"/>
      <c r="AIU1" s="158"/>
      <c r="AIV1" s="158"/>
      <c r="AIW1" s="158"/>
      <c r="AIX1" s="158"/>
      <c r="AIY1" s="158"/>
      <c r="AIZ1" s="158"/>
      <c r="AJA1" s="158"/>
      <c r="AJB1" s="158"/>
      <c r="AJC1" s="158"/>
      <c r="AJD1" s="158"/>
      <c r="AJE1" s="158"/>
      <c r="AJF1" s="158"/>
      <c r="AJG1" s="158"/>
      <c r="AJH1" s="158"/>
      <c r="AJI1" s="158"/>
      <c r="AJJ1" s="158"/>
      <c r="AJK1" s="158"/>
      <c r="AJL1" s="158"/>
      <c r="AJM1" s="158"/>
      <c r="AJN1" s="158"/>
      <c r="AJO1" s="158"/>
      <c r="AJP1" s="158"/>
      <c r="AJQ1" s="158"/>
      <c r="AJR1" s="158"/>
      <c r="AJS1" s="158"/>
      <c r="AJT1" s="158"/>
      <c r="AJU1" s="158"/>
      <c r="AJV1" s="158"/>
      <c r="AJW1" s="158"/>
      <c r="AJX1" s="158"/>
      <c r="AJY1" s="158"/>
      <c r="AJZ1" s="158"/>
      <c r="AKA1" s="158"/>
      <c r="AKB1" s="158"/>
      <c r="AKC1" s="158"/>
      <c r="AKD1" s="158"/>
      <c r="AKE1" s="158"/>
      <c r="AKF1" s="158"/>
      <c r="AKG1" s="158"/>
      <c r="AKH1" s="158"/>
      <c r="AKI1" s="158"/>
      <c r="AKJ1" s="158"/>
      <c r="AKK1" s="158"/>
      <c r="AKL1" s="158"/>
      <c r="AKM1" s="158"/>
      <c r="AKN1" s="158"/>
      <c r="AKO1" s="158"/>
      <c r="AKP1" s="158"/>
      <c r="AKQ1" s="158"/>
      <c r="AKR1" s="158"/>
      <c r="AKS1" s="158"/>
      <c r="AKT1" s="158"/>
      <c r="AKU1" s="158"/>
      <c r="AKV1" s="158"/>
      <c r="AKW1" s="158"/>
      <c r="AKX1" s="158"/>
      <c r="AKY1" s="158"/>
      <c r="AKZ1" s="158"/>
      <c r="ALA1" s="158"/>
      <c r="ALB1" s="158"/>
      <c r="ALC1" s="158"/>
      <c r="ALD1" s="158"/>
      <c r="ALE1" s="158"/>
      <c r="ALF1" s="158"/>
      <c r="ALG1" s="158"/>
      <c r="ALH1" s="158"/>
      <c r="ALI1" s="158"/>
      <c r="ALJ1" s="158"/>
      <c r="ALK1" s="158"/>
      <c r="ALL1" s="158"/>
      <c r="ALM1" s="158"/>
      <c r="ALN1" s="158"/>
      <c r="ALO1" s="158"/>
      <c r="ALP1" s="158"/>
      <c r="ALQ1" s="158"/>
      <c r="ALR1" s="158"/>
      <c r="ALS1" s="158"/>
      <c r="ALT1" s="158"/>
      <c r="ALU1" s="158"/>
      <c r="ALV1" s="158"/>
      <c r="ALW1" s="158"/>
      <c r="ALX1" s="158"/>
      <c r="ALY1" s="158"/>
      <c r="ALZ1" s="158"/>
      <c r="AMA1" s="158"/>
      <c r="AMB1" s="158"/>
      <c r="AMC1" s="158"/>
      <c r="AMD1" s="158"/>
      <c r="AME1" s="158"/>
      <c r="AMF1" s="158"/>
      <c r="AMG1" s="158"/>
      <c r="AMH1" s="158"/>
      <c r="AMI1" s="158"/>
      <c r="AMJ1" s="158"/>
      <c r="AMK1" s="158"/>
      <c r="AML1" s="158"/>
      <c r="AMM1" s="158"/>
      <c r="AMN1" s="158"/>
      <c r="AMO1" s="158"/>
      <c r="AMP1" s="158"/>
      <c r="AMQ1" s="158"/>
      <c r="AMR1" s="158"/>
      <c r="AMS1" s="158"/>
      <c r="AMT1" s="158"/>
      <c r="AMU1" s="158"/>
      <c r="AMV1" s="158"/>
      <c r="AMW1" s="158"/>
      <c r="AMX1" s="158"/>
      <c r="AMY1" s="158"/>
      <c r="AMZ1" s="158"/>
      <c r="ANA1" s="158"/>
      <c r="ANB1" s="158"/>
      <c r="ANC1" s="158"/>
      <c r="AND1" s="158"/>
      <c r="ANE1" s="158"/>
      <c r="ANF1" s="158"/>
      <c r="ANG1" s="158"/>
      <c r="ANH1" s="158"/>
      <c r="ANI1" s="158"/>
      <c r="ANJ1" s="158"/>
      <c r="ANK1" s="158"/>
      <c r="ANL1" s="158"/>
      <c r="ANM1" s="158"/>
      <c r="ANN1" s="158"/>
      <c r="ANO1" s="158"/>
      <c r="ANP1" s="158"/>
      <c r="ANQ1" s="158"/>
      <c r="ANR1" s="158"/>
      <c r="ANS1" s="158"/>
      <c r="ANT1" s="158"/>
      <c r="ANU1" s="158"/>
      <c r="ANV1" s="158"/>
      <c r="ANW1" s="158"/>
      <c r="ANX1" s="158"/>
      <c r="ANY1" s="158"/>
      <c r="ANZ1" s="158"/>
      <c r="AOA1" s="158"/>
      <c r="AOB1" s="158"/>
      <c r="AOC1" s="158"/>
      <c r="AOD1" s="158"/>
      <c r="AOE1" s="158"/>
      <c r="AOF1" s="158"/>
      <c r="AOG1" s="158"/>
      <c r="AOH1" s="158"/>
      <c r="AOI1" s="158"/>
      <c r="AOJ1" s="158"/>
      <c r="AOK1" s="158"/>
      <c r="AOL1" s="158"/>
      <c r="AOM1" s="158"/>
      <c r="AON1" s="158"/>
      <c r="AOO1" s="158"/>
      <c r="AOP1" s="158"/>
      <c r="AOQ1" s="158"/>
      <c r="AOR1" s="158"/>
      <c r="AOS1" s="158"/>
      <c r="AOT1" s="158"/>
      <c r="AOU1" s="158"/>
      <c r="AOV1" s="158"/>
      <c r="AOW1" s="158"/>
      <c r="AOX1" s="158"/>
      <c r="AOY1" s="158"/>
      <c r="AOZ1" s="158"/>
      <c r="APA1" s="158"/>
      <c r="APB1" s="158"/>
      <c r="APC1" s="158"/>
      <c r="APD1" s="158"/>
      <c r="APE1" s="158"/>
      <c r="APF1" s="158"/>
      <c r="APG1" s="158"/>
      <c r="APH1" s="158"/>
      <c r="API1" s="158"/>
      <c r="APJ1" s="158"/>
      <c r="APK1" s="158"/>
      <c r="APL1" s="158"/>
      <c r="APM1" s="158"/>
      <c r="APN1" s="158"/>
      <c r="APO1" s="158"/>
      <c r="APP1" s="158"/>
      <c r="APQ1" s="158"/>
      <c r="APR1" s="158"/>
      <c r="APS1" s="158"/>
      <c r="APT1" s="158"/>
      <c r="APU1" s="158"/>
      <c r="APV1" s="158"/>
      <c r="APW1" s="158"/>
      <c r="APX1" s="158"/>
      <c r="APY1" s="158"/>
      <c r="APZ1" s="158"/>
      <c r="AQA1" s="158"/>
      <c r="AQB1" s="158"/>
      <c r="AQC1" s="158"/>
      <c r="AQD1" s="158"/>
      <c r="AQE1" s="158"/>
      <c r="AQF1" s="158"/>
      <c r="AQG1" s="158"/>
      <c r="AQH1" s="158"/>
      <c r="AQI1" s="158"/>
      <c r="AQJ1" s="158"/>
      <c r="AQK1" s="158"/>
      <c r="AQL1" s="158"/>
      <c r="AQM1" s="158"/>
      <c r="AQN1" s="158"/>
      <c r="AQO1" s="158"/>
      <c r="AQP1" s="158"/>
      <c r="AQQ1" s="158"/>
      <c r="AQR1" s="158"/>
      <c r="AQS1" s="158"/>
      <c r="AQT1" s="158"/>
      <c r="AQU1" s="158"/>
      <c r="AQV1" s="158"/>
      <c r="AQW1" s="158"/>
      <c r="AQX1" s="158"/>
      <c r="AQY1" s="158"/>
      <c r="AQZ1" s="158"/>
      <c r="ARA1" s="158"/>
      <c r="ARB1" s="158"/>
      <c r="ARC1" s="158"/>
      <c r="ARD1" s="158"/>
      <c r="ARE1" s="158"/>
      <c r="ARF1" s="158"/>
      <c r="ARG1" s="158"/>
      <c r="ARH1" s="158"/>
      <c r="ARI1" s="158"/>
      <c r="ARJ1" s="158"/>
      <c r="ARK1" s="158"/>
      <c r="ARL1" s="158"/>
      <c r="ARM1" s="158"/>
      <c r="ARN1" s="158"/>
      <c r="ARO1" s="158"/>
      <c r="ARP1" s="158"/>
      <c r="ARQ1" s="158"/>
      <c r="ARR1" s="158"/>
      <c r="ARS1" s="158"/>
      <c r="ART1" s="158"/>
      <c r="ARU1" s="158"/>
      <c r="ARV1" s="158"/>
      <c r="ARW1" s="158"/>
      <c r="ARX1" s="158"/>
      <c r="ARY1" s="158"/>
      <c r="ARZ1" s="158"/>
      <c r="ASA1" s="158"/>
      <c r="ASB1" s="158"/>
      <c r="ASC1" s="158"/>
      <c r="ASD1" s="158"/>
      <c r="ASE1" s="158"/>
      <c r="ASF1" s="158"/>
      <c r="ASG1" s="158"/>
      <c r="ASH1" s="158"/>
      <c r="ASI1" s="158"/>
      <c r="ASJ1" s="158"/>
      <c r="ASK1" s="158"/>
      <c r="ASL1" s="158"/>
      <c r="ASM1" s="158"/>
      <c r="ASN1" s="158"/>
      <c r="ASO1" s="158"/>
      <c r="ASP1" s="158"/>
      <c r="ASQ1" s="158"/>
      <c r="ASR1" s="158"/>
      <c r="ASS1" s="158"/>
      <c r="AST1" s="158"/>
      <c r="ASU1" s="158"/>
      <c r="ASV1" s="158"/>
      <c r="ASW1" s="158"/>
      <c r="ASX1" s="158"/>
      <c r="ASY1" s="158"/>
      <c r="ASZ1" s="158"/>
      <c r="ATA1" s="158"/>
      <c r="ATB1" s="158"/>
      <c r="ATC1" s="158"/>
      <c r="ATD1" s="158"/>
      <c r="ATE1" s="158"/>
      <c r="ATF1" s="158"/>
      <c r="ATG1" s="158"/>
      <c r="ATH1" s="158"/>
      <c r="ATI1" s="158"/>
      <c r="ATJ1" s="158"/>
      <c r="ATK1" s="158"/>
      <c r="ATL1" s="158"/>
      <c r="ATM1" s="158"/>
      <c r="ATN1" s="158"/>
      <c r="ATO1" s="158"/>
      <c r="ATP1" s="158"/>
      <c r="ATQ1" s="158"/>
      <c r="ATR1" s="158"/>
      <c r="ATS1" s="158"/>
      <c r="ATT1" s="158"/>
      <c r="ATU1" s="158"/>
      <c r="ATV1" s="158"/>
      <c r="ATW1" s="158"/>
      <c r="ATX1" s="158"/>
      <c r="ATY1" s="158"/>
      <c r="ATZ1" s="158"/>
      <c r="AUA1" s="158"/>
      <c r="AUB1" s="158"/>
      <c r="AUC1" s="158"/>
      <c r="AUD1" s="158"/>
      <c r="AUE1" s="158"/>
      <c r="AUF1" s="158"/>
      <c r="AUG1" s="158"/>
      <c r="AUH1" s="158"/>
      <c r="AUI1" s="158"/>
      <c r="AUJ1" s="158"/>
      <c r="AUK1" s="158"/>
      <c r="AUL1" s="158"/>
      <c r="AUM1" s="158"/>
      <c r="AUN1" s="158"/>
      <c r="AUO1" s="158"/>
      <c r="AUP1" s="158"/>
      <c r="AUQ1" s="158"/>
      <c r="AUR1" s="158"/>
      <c r="AUS1" s="158"/>
      <c r="AUT1" s="158"/>
      <c r="AUU1" s="158"/>
      <c r="AUV1" s="158"/>
      <c r="AUW1" s="158"/>
      <c r="AUX1" s="158"/>
      <c r="AUY1" s="158"/>
      <c r="AUZ1" s="158"/>
      <c r="AVA1" s="158"/>
      <c r="AVB1" s="158"/>
      <c r="AVC1" s="158"/>
      <c r="AVD1" s="158"/>
      <c r="AVE1" s="158"/>
      <c r="AVF1" s="158"/>
      <c r="AVG1" s="158"/>
      <c r="AVH1" s="158"/>
      <c r="AVI1" s="158"/>
      <c r="AVJ1" s="158"/>
      <c r="AVK1" s="158"/>
      <c r="AVL1" s="158"/>
      <c r="AVM1" s="158"/>
      <c r="AVN1" s="158"/>
      <c r="AVO1" s="158"/>
      <c r="AVP1" s="158"/>
      <c r="AVQ1" s="158"/>
      <c r="AVR1" s="158"/>
      <c r="AVS1" s="158"/>
      <c r="AVT1" s="158"/>
      <c r="AVU1" s="158"/>
      <c r="AVV1" s="158"/>
      <c r="AVW1" s="158"/>
      <c r="AVX1" s="158"/>
      <c r="AVY1" s="158"/>
      <c r="AVZ1" s="158"/>
      <c r="AWA1" s="158"/>
      <c r="AWB1" s="158"/>
      <c r="AWC1" s="158"/>
      <c r="AWD1" s="158"/>
      <c r="AWE1" s="158"/>
      <c r="AWF1" s="158"/>
      <c r="AWG1" s="158"/>
      <c r="AWH1" s="158"/>
      <c r="AWI1" s="158"/>
      <c r="AWJ1" s="158"/>
      <c r="AWK1" s="158"/>
      <c r="AWL1" s="158"/>
      <c r="AWM1" s="158"/>
      <c r="AWN1" s="158"/>
      <c r="AWO1" s="158"/>
      <c r="AWP1" s="158"/>
      <c r="AWQ1" s="158"/>
      <c r="AWR1" s="158"/>
      <c r="AWS1" s="158"/>
      <c r="AWT1" s="158"/>
      <c r="AWU1" s="158"/>
      <c r="AWV1" s="158"/>
      <c r="AWW1" s="158"/>
      <c r="AWX1" s="158"/>
      <c r="AWY1" s="158"/>
      <c r="AWZ1" s="158"/>
      <c r="AXA1" s="158"/>
      <c r="AXB1" s="158"/>
      <c r="AXC1" s="158"/>
    </row>
    <row r="2" spans="1:1303" ht="20.25" customHeight="1" thickBot="1" x14ac:dyDescent="0.3">
      <c r="B2" s="2210" t="s">
        <v>237</v>
      </c>
      <c r="C2" s="2211"/>
      <c r="D2" s="2211"/>
      <c r="E2" s="2211"/>
      <c r="F2" s="2211"/>
      <c r="G2" s="2211"/>
      <c r="H2" s="2211"/>
      <c r="I2" s="2211"/>
      <c r="J2" s="2211"/>
      <c r="K2" s="2211"/>
      <c r="L2" s="2211"/>
      <c r="M2" s="2211"/>
      <c r="N2" s="2212"/>
      <c r="P2" s="278"/>
      <c r="Q2" s="278"/>
      <c r="R2" s="278"/>
      <c r="S2" s="278"/>
      <c r="T2" s="278"/>
      <c r="U2" s="278"/>
      <c r="V2" s="278"/>
      <c r="W2" s="278"/>
      <c r="X2" s="278"/>
      <c r="Y2" s="278"/>
      <c r="Z2" s="278"/>
      <c r="AA2" s="278"/>
      <c r="AB2" s="278"/>
      <c r="AC2" s="278"/>
    </row>
    <row r="3" spans="1:1303" ht="15.75" customHeight="1" thickBot="1" x14ac:dyDescent="0.3">
      <c r="B3" s="2213"/>
      <c r="C3" s="2214"/>
      <c r="D3" s="2214"/>
      <c r="E3" s="2214"/>
      <c r="F3" s="2214"/>
      <c r="G3" s="2214"/>
      <c r="H3" s="2214"/>
      <c r="I3" s="2214"/>
      <c r="J3" s="2214"/>
      <c r="K3" s="2214"/>
      <c r="L3" s="2214"/>
      <c r="M3" s="2214"/>
      <c r="N3" s="2215"/>
      <c r="P3" s="2376" t="s">
        <v>236</v>
      </c>
      <c r="Q3" s="2377"/>
      <c r="R3" s="2377"/>
      <c r="S3" s="2377"/>
      <c r="T3" s="2377"/>
      <c r="U3" s="2377"/>
      <c r="V3" s="2377"/>
      <c r="W3" s="2377"/>
      <c r="X3" s="2377"/>
      <c r="Y3" s="2377"/>
      <c r="Z3" s="2377"/>
      <c r="AA3" s="2377"/>
      <c r="AB3" s="2377"/>
      <c r="AC3" s="2378"/>
    </row>
    <row r="4" spans="1:1303" ht="15.75" customHeight="1" x14ac:dyDescent="0.25">
      <c r="A4" s="27" t="str">
        <f ca="1">CELL("nomfichier",A1)</f>
        <v>F:\Bureau\[fiches apprentis Patissiers.xlsx]Croissants</v>
      </c>
      <c r="B4" s="1"/>
      <c r="C4" s="1"/>
      <c r="D4" s="1"/>
      <c r="E4" s="1"/>
      <c r="F4" s="1"/>
      <c r="G4" s="1"/>
      <c r="H4" s="1"/>
      <c r="I4" s="1"/>
      <c r="J4" s="1"/>
      <c r="K4" s="1"/>
      <c r="L4" s="1"/>
      <c r="M4" s="1"/>
      <c r="N4" s="1"/>
      <c r="P4" s="2379"/>
      <c r="Q4" s="2380"/>
      <c r="R4" s="2380"/>
      <c r="S4" s="2380"/>
      <c r="T4" s="2380"/>
      <c r="U4" s="2380"/>
      <c r="V4" s="2380"/>
      <c r="W4" s="2380"/>
      <c r="X4" s="2380"/>
      <c r="Y4" s="2380"/>
      <c r="Z4" s="2380"/>
      <c r="AA4" s="2380"/>
      <c r="AB4" s="2380"/>
      <c r="AC4" s="2381"/>
    </row>
    <row r="5" spans="1:1303" ht="15.75" customHeight="1" thickBot="1" x14ac:dyDescent="0.3">
      <c r="B5" s="2216" t="s">
        <v>154</v>
      </c>
      <c r="C5" s="2216"/>
      <c r="D5" s="2216"/>
      <c r="E5" s="2216"/>
      <c r="F5" s="2216"/>
      <c r="G5" s="2216"/>
      <c r="H5" s="2216"/>
      <c r="I5" s="2216"/>
      <c r="J5" s="2216"/>
      <c r="K5" s="2216"/>
      <c r="L5" s="2216"/>
      <c r="M5" s="2216"/>
      <c r="N5" s="2216"/>
      <c r="P5" s="2382"/>
      <c r="Q5" s="2383"/>
      <c r="R5" s="2383"/>
      <c r="S5" s="2383"/>
      <c r="T5" s="2383"/>
      <c r="U5" s="2383"/>
      <c r="V5" s="2383"/>
      <c r="W5" s="2383"/>
      <c r="X5" s="2383"/>
      <c r="Y5" s="2383"/>
      <c r="Z5" s="2383"/>
      <c r="AA5" s="2383"/>
      <c r="AB5" s="2383"/>
      <c r="AC5" s="2384"/>
    </row>
    <row r="6" spans="1:1303" ht="15.75" customHeight="1" x14ac:dyDescent="0.25">
      <c r="B6" s="2217" t="s">
        <v>1</v>
      </c>
      <c r="C6" s="2217"/>
      <c r="D6" s="2217"/>
      <c r="E6" s="2217"/>
      <c r="F6" s="2217"/>
      <c r="G6" s="2217"/>
      <c r="H6" s="2217"/>
      <c r="I6" s="2217"/>
      <c r="J6" s="2217"/>
      <c r="K6" s="2217"/>
      <c r="L6" s="2217"/>
      <c r="M6" s="2217"/>
      <c r="N6" s="2217"/>
      <c r="P6" s="278"/>
      <c r="Q6" s="278"/>
      <c r="R6" s="278"/>
      <c r="S6" s="278"/>
      <c r="T6" s="278"/>
      <c r="U6" s="278"/>
      <c r="V6" s="278"/>
      <c r="W6" s="278"/>
      <c r="X6" s="278"/>
      <c r="Y6" s="278"/>
      <c r="Z6" s="278"/>
      <c r="AA6" s="278"/>
      <c r="AB6" s="278"/>
      <c r="AC6" s="278"/>
    </row>
    <row r="7" spans="1:1303" ht="15.75" customHeight="1" x14ac:dyDescent="0.25">
      <c r="B7" s="2217" t="s">
        <v>2</v>
      </c>
      <c r="C7" s="2217"/>
      <c r="D7" s="2217"/>
      <c r="E7" s="2217"/>
      <c r="F7" s="2217"/>
      <c r="G7" s="2217"/>
      <c r="H7" s="2217"/>
      <c r="I7" s="2217"/>
      <c r="J7" s="2217"/>
      <c r="K7" s="2217"/>
      <c r="L7" s="2217"/>
      <c r="M7" s="2217"/>
      <c r="N7" s="2217"/>
      <c r="P7" s="278"/>
      <c r="Q7" s="278"/>
      <c r="R7" s="278"/>
      <c r="S7" s="278"/>
      <c r="T7" s="278"/>
      <c r="U7" s="278"/>
      <c r="V7" s="278"/>
      <c r="W7" s="278"/>
      <c r="X7" s="278"/>
      <c r="Y7" s="278"/>
      <c r="Z7" s="278"/>
      <c r="AA7" s="278"/>
      <c r="AB7" s="278"/>
      <c r="AC7" s="278"/>
    </row>
    <row r="8" spans="1:1303" ht="15.75" customHeight="1" x14ac:dyDescent="0.25">
      <c r="B8" s="2217" t="s">
        <v>3</v>
      </c>
      <c r="C8" s="2217"/>
      <c r="D8" s="2217"/>
      <c r="E8" s="2217"/>
      <c r="F8" s="2217"/>
      <c r="G8" s="2217"/>
      <c r="H8" s="2217"/>
      <c r="I8" s="2217"/>
      <c r="J8" s="2217"/>
      <c r="K8" s="2217"/>
      <c r="L8" s="2217"/>
      <c r="M8" s="2217"/>
      <c r="N8" s="2217"/>
      <c r="P8" s="278"/>
      <c r="Q8" s="278"/>
      <c r="R8" s="278"/>
      <c r="S8" s="278"/>
      <c r="T8" s="278"/>
      <c r="U8" s="278"/>
      <c r="V8" s="278"/>
      <c r="W8" s="278"/>
      <c r="X8" s="278"/>
      <c r="Y8" s="278"/>
      <c r="Z8" s="278"/>
      <c r="AA8" s="278"/>
      <c r="AB8" s="278"/>
      <c r="AC8" s="278"/>
    </row>
    <row r="9" spans="1:1303" ht="15.75" customHeight="1" x14ac:dyDescent="0.25">
      <c r="B9" s="2218" t="s">
        <v>503</v>
      </c>
      <c r="C9" s="2218"/>
      <c r="D9" s="2218"/>
      <c r="E9" s="2218"/>
      <c r="F9" s="2218"/>
      <c r="G9" s="2218"/>
      <c r="H9" s="2218"/>
      <c r="I9" s="2218"/>
      <c r="J9" s="2218"/>
      <c r="K9" s="2218"/>
      <c r="L9" s="2218"/>
      <c r="M9" s="2218"/>
      <c r="N9" s="2218"/>
      <c r="P9" s="278"/>
      <c r="Q9" s="278"/>
      <c r="R9" s="278"/>
      <c r="S9" s="278"/>
      <c r="T9" s="278"/>
      <c r="U9" s="278"/>
      <c r="V9" s="278"/>
      <c r="W9" s="278"/>
      <c r="X9" s="278"/>
      <c r="Y9" s="278"/>
      <c r="Z9" s="278"/>
      <c r="AA9" s="278"/>
      <c r="AB9" s="278"/>
      <c r="AC9" s="278"/>
    </row>
    <row r="10" spans="1:1303" x14ac:dyDescent="0.25">
      <c r="B10" s="2218"/>
      <c r="C10" s="2218"/>
      <c r="D10" s="2218"/>
      <c r="E10" s="2218"/>
      <c r="F10" s="2218"/>
      <c r="G10" s="2218"/>
      <c r="H10" s="2218"/>
      <c r="I10" s="2218"/>
      <c r="J10" s="2218"/>
      <c r="K10" s="2218"/>
      <c r="L10" s="2218"/>
      <c r="M10" s="2218"/>
      <c r="N10" s="2218"/>
      <c r="P10" s="278"/>
      <c r="Q10" s="278"/>
      <c r="R10" s="278"/>
      <c r="S10" s="278"/>
      <c r="T10" s="278"/>
      <c r="U10" s="278"/>
      <c r="V10" s="278"/>
      <c r="W10" s="278"/>
      <c r="X10" s="278"/>
      <c r="Y10" s="278"/>
      <c r="Z10" s="278"/>
      <c r="AA10" s="278"/>
      <c r="AB10" s="278"/>
      <c r="AC10" s="278"/>
    </row>
    <row r="11" spans="1:1303" x14ac:dyDescent="0.25">
      <c r="B11" s="118"/>
      <c r="C11" s="118"/>
      <c r="D11" s="118"/>
      <c r="E11" s="118"/>
      <c r="F11" s="118"/>
      <c r="G11" s="118"/>
      <c r="H11" s="118"/>
      <c r="I11" s="118"/>
      <c r="J11" s="118"/>
      <c r="K11" s="118"/>
      <c r="L11" s="118"/>
      <c r="M11" s="118"/>
      <c r="N11" s="118"/>
      <c r="P11" s="278"/>
      <c r="Q11" s="278"/>
      <c r="R11" s="278"/>
      <c r="S11" s="278"/>
      <c r="T11" s="278"/>
      <c r="U11" s="278"/>
      <c r="V11" s="278"/>
      <c r="W11" s="278"/>
      <c r="X11" s="278"/>
      <c r="Y11" s="278"/>
      <c r="Z11" s="278"/>
      <c r="AA11" s="278"/>
      <c r="AB11" s="278"/>
      <c r="AC11" s="278"/>
    </row>
    <row r="12" spans="1:1303" s="752" customFormat="1" ht="15.75" thickBot="1" x14ac:dyDescent="0.3">
      <c r="A12" s="538" t="s">
        <v>16</v>
      </c>
      <c r="B12" s="2277" t="s">
        <v>424</v>
      </c>
      <c r="C12" s="2277"/>
      <c r="D12" s="2277"/>
      <c r="E12" s="2277"/>
      <c r="F12" s="2277"/>
      <c r="G12" s="2277"/>
      <c r="H12" s="2277"/>
      <c r="I12" s="2277"/>
      <c r="J12" s="2277"/>
      <c r="K12" s="2277"/>
      <c r="L12" s="2277"/>
      <c r="M12" s="2277"/>
      <c r="N12" s="2277"/>
      <c r="O12" s="282"/>
      <c r="P12" s="538" t="s">
        <v>16</v>
      </c>
      <c r="Q12" s="2277" t="s">
        <v>134</v>
      </c>
      <c r="R12" s="2277"/>
      <c r="S12" s="2277"/>
      <c r="T12" s="2277"/>
      <c r="U12" s="2277"/>
      <c r="V12" s="2277"/>
      <c r="W12" s="2277"/>
      <c r="X12" s="2277"/>
      <c r="Y12" s="2277"/>
      <c r="Z12" s="2277"/>
      <c r="AA12" s="2277"/>
      <c r="AB12" s="2277"/>
      <c r="AC12" s="2277"/>
    </row>
    <row r="13" spans="1:1303" s="752" customFormat="1" ht="23.25" customHeight="1" x14ac:dyDescent="0.25">
      <c r="A13" s="2244" t="s">
        <v>424</v>
      </c>
      <c r="B13" s="2245" t="s">
        <v>424</v>
      </c>
      <c r="C13" s="2246"/>
      <c r="D13" s="2246"/>
      <c r="E13" s="2246"/>
      <c r="F13" s="2246"/>
      <c r="G13" s="2246"/>
      <c r="H13" s="2246"/>
      <c r="I13" s="2246"/>
      <c r="J13" s="2246"/>
      <c r="K13" s="2246"/>
      <c r="L13" s="2246"/>
      <c r="M13" s="2246"/>
      <c r="N13" s="2247"/>
      <c r="O13" s="282"/>
      <c r="P13" s="2342" t="s">
        <v>134</v>
      </c>
      <c r="Q13" s="2343" t="s">
        <v>134</v>
      </c>
      <c r="R13" s="2344"/>
      <c r="S13" s="2344"/>
      <c r="T13" s="2344"/>
      <c r="U13" s="2344"/>
      <c r="V13" s="2344"/>
      <c r="W13" s="2344"/>
      <c r="X13" s="2344"/>
      <c r="Y13" s="2344"/>
      <c r="Z13" s="2344"/>
      <c r="AA13" s="2344"/>
      <c r="AB13" s="2344"/>
      <c r="AC13" s="2345"/>
    </row>
    <row r="14" spans="1:1303" s="752" customFormat="1" ht="15" customHeight="1" x14ac:dyDescent="0.25">
      <c r="A14" s="2244"/>
      <c r="B14" s="2557"/>
      <c r="C14" s="2249"/>
      <c r="D14" s="2249"/>
      <c r="E14" s="2249"/>
      <c r="F14" s="2249"/>
      <c r="G14" s="2249"/>
      <c r="H14" s="2249"/>
      <c r="I14" s="2249"/>
      <c r="J14" s="2249"/>
      <c r="K14" s="2249"/>
      <c r="L14" s="2249"/>
      <c r="M14" s="2249"/>
      <c r="N14" s="2250"/>
      <c r="O14" s="282"/>
      <c r="P14" s="2342"/>
      <c r="Q14" s="2567" t="s">
        <v>259</v>
      </c>
      <c r="R14" s="2255"/>
      <c r="S14" s="2255"/>
      <c r="T14" s="2255"/>
      <c r="U14" s="2255"/>
      <c r="V14" s="2255"/>
      <c r="W14" s="2255"/>
      <c r="X14" s="2255"/>
      <c r="Y14" s="2255"/>
      <c r="Z14" s="2255"/>
      <c r="AA14" s="2255"/>
      <c r="AB14" s="2255"/>
      <c r="AC14" s="2256"/>
    </row>
    <row r="15" spans="1:1303" s="752" customFormat="1" ht="15" customHeight="1" x14ac:dyDescent="0.25">
      <c r="A15" s="2244"/>
      <c r="B15" s="2444" t="s">
        <v>83</v>
      </c>
      <c r="C15" s="2252"/>
      <c r="D15" s="2252"/>
      <c r="E15" s="2252"/>
      <c r="F15" s="2252"/>
      <c r="G15" s="2252"/>
      <c r="H15" s="2252"/>
      <c r="I15" s="2252"/>
      <c r="J15" s="2252"/>
      <c r="K15" s="2252"/>
      <c r="L15" s="2252"/>
      <c r="M15" s="2252"/>
      <c r="N15" s="2253"/>
      <c r="O15" s="282"/>
      <c r="P15" s="2342"/>
      <c r="Q15" s="2404" t="s">
        <v>499</v>
      </c>
      <c r="R15" s="2405"/>
      <c r="S15" s="2405"/>
      <c r="T15" s="2405"/>
      <c r="U15" s="2405"/>
      <c r="V15" s="2405"/>
      <c r="W15" s="2405"/>
      <c r="X15" s="2405"/>
      <c r="Y15" s="2405"/>
      <c r="Z15" s="2405"/>
      <c r="AA15" s="2405"/>
      <c r="AB15" s="2405"/>
      <c r="AC15" s="2406"/>
    </row>
    <row r="16" spans="1:1303" s="752" customFormat="1" ht="15" customHeight="1" thickBot="1" x14ac:dyDescent="0.3">
      <c r="A16" s="2244"/>
      <c r="B16" s="2444"/>
      <c r="C16" s="2252"/>
      <c r="D16" s="2252"/>
      <c r="E16" s="2252"/>
      <c r="F16" s="2252"/>
      <c r="G16" s="2252"/>
      <c r="H16" s="2252"/>
      <c r="I16" s="2252"/>
      <c r="J16" s="2252"/>
      <c r="K16" s="2252"/>
      <c r="L16" s="2252"/>
      <c r="M16" s="2252"/>
      <c r="N16" s="2253"/>
      <c r="O16" s="282"/>
      <c r="P16" s="2342"/>
      <c r="Q16" s="2560" t="s">
        <v>260</v>
      </c>
      <c r="R16" s="2434"/>
      <c r="S16" s="2434"/>
      <c r="T16" s="2434"/>
      <c r="U16" s="2434"/>
      <c r="V16" s="796"/>
      <c r="W16" s="796"/>
      <c r="X16" s="2561" t="s">
        <v>261</v>
      </c>
      <c r="Y16" s="2561"/>
      <c r="Z16" s="2561"/>
      <c r="AA16" s="2561"/>
      <c r="AB16" s="2561"/>
      <c r="AC16" s="2562"/>
    </row>
    <row r="17" spans="1:29" s="752" customFormat="1" ht="15" customHeight="1" x14ac:dyDescent="0.25">
      <c r="A17" s="2244"/>
      <c r="B17" s="457" t="s">
        <v>68</v>
      </c>
      <c r="C17" s="58"/>
      <c r="D17" s="58"/>
      <c r="E17" s="29"/>
      <c r="F17" s="29"/>
      <c r="G17" s="29"/>
      <c r="H17" s="29"/>
      <c r="I17" s="29"/>
      <c r="J17" s="29"/>
      <c r="K17" s="2279">
        <f ca="1">NOW()</f>
        <v>42390.827546296299</v>
      </c>
      <c r="L17" s="2279"/>
      <c r="M17" s="2279"/>
      <c r="N17" s="2559"/>
      <c r="O17" s="282"/>
      <c r="P17" s="2342"/>
      <c r="Q17" s="793"/>
      <c r="R17" s="794"/>
      <c r="S17" s="794"/>
      <c r="T17" s="794"/>
      <c r="U17" s="289" t="s">
        <v>252</v>
      </c>
      <c r="V17" s="753"/>
      <c r="W17" s="753"/>
      <c r="X17" s="292" t="s">
        <v>58</v>
      </c>
      <c r="Y17" s="794"/>
      <c r="Z17" s="794"/>
      <c r="AA17" s="794"/>
      <c r="AB17" s="794"/>
      <c r="AC17" s="795"/>
    </row>
    <row r="18" spans="1:29" s="752" customFormat="1" ht="15" customHeight="1" x14ac:dyDescent="0.25">
      <c r="A18" s="2244"/>
      <c r="B18" s="2567" t="s">
        <v>259</v>
      </c>
      <c r="C18" s="2255"/>
      <c r="D18" s="2255"/>
      <c r="E18" s="2255"/>
      <c r="F18" s="2255"/>
      <c r="G18" s="2255"/>
      <c r="H18" s="2255"/>
      <c r="I18" s="2255"/>
      <c r="J18" s="2255"/>
      <c r="K18" s="2255"/>
      <c r="L18" s="2255"/>
      <c r="M18" s="2255"/>
      <c r="N18" s="2256"/>
      <c r="O18" s="282"/>
      <c r="P18" s="2342"/>
      <c r="Q18" s="2579" t="s">
        <v>497</v>
      </c>
      <c r="R18" s="2580"/>
      <c r="S18" s="2580"/>
      <c r="T18" s="2580"/>
      <c r="U18" s="283">
        <v>20</v>
      </c>
      <c r="V18" s="2255" t="s">
        <v>249</v>
      </c>
      <c r="W18" s="2255"/>
      <c r="X18" s="284">
        <v>1</v>
      </c>
      <c r="Y18" s="2581" t="s">
        <v>498</v>
      </c>
      <c r="Z18" s="2581"/>
      <c r="AA18" s="2581"/>
      <c r="AB18" s="2581"/>
      <c r="AC18" s="2582"/>
    </row>
    <row r="19" spans="1:29" s="752" customFormat="1" ht="15" customHeight="1" thickBot="1" x14ac:dyDescent="0.3">
      <c r="A19" s="2244"/>
      <c r="B19" s="2560" t="s">
        <v>260</v>
      </c>
      <c r="C19" s="2434"/>
      <c r="D19" s="2434"/>
      <c r="E19" s="2434"/>
      <c r="F19" s="2434"/>
      <c r="G19" s="796"/>
      <c r="H19" s="796"/>
      <c r="I19" s="2561" t="s">
        <v>261</v>
      </c>
      <c r="J19" s="2561"/>
      <c r="K19" s="2561"/>
      <c r="L19" s="2561"/>
      <c r="M19" s="2561"/>
      <c r="N19" s="2562"/>
      <c r="O19" s="282"/>
      <c r="P19" s="2342"/>
      <c r="Q19" s="2579"/>
      <c r="R19" s="2580"/>
      <c r="S19" s="2580"/>
      <c r="T19" s="2580"/>
      <c r="U19" s="283">
        <v>18</v>
      </c>
      <c r="V19" s="2255" t="s">
        <v>250</v>
      </c>
      <c r="W19" s="2255"/>
      <c r="X19" s="284">
        <v>1</v>
      </c>
      <c r="Y19" s="2581"/>
      <c r="Z19" s="2581"/>
      <c r="AA19" s="2581"/>
      <c r="AB19" s="2581"/>
      <c r="AC19" s="2582"/>
    </row>
    <row r="20" spans="1:29" s="752" customFormat="1" ht="15" customHeight="1" x14ac:dyDescent="0.25">
      <c r="A20" s="2244"/>
      <c r="B20" s="2563" t="s">
        <v>22</v>
      </c>
      <c r="C20" s="2568" t="s">
        <v>251</v>
      </c>
      <c r="D20" s="2568" t="s">
        <v>242</v>
      </c>
      <c r="E20" s="2568" t="s">
        <v>248</v>
      </c>
      <c r="F20" s="288"/>
      <c r="G20" s="753"/>
      <c r="H20" s="753"/>
      <c r="I20" s="290"/>
      <c r="J20" s="2568" t="s">
        <v>22</v>
      </c>
      <c r="K20" s="2568" t="s">
        <v>251</v>
      </c>
      <c r="L20" s="2568" t="s">
        <v>242</v>
      </c>
      <c r="M20" s="2568" t="s">
        <v>248</v>
      </c>
      <c r="N20" s="291"/>
      <c r="O20" s="282"/>
      <c r="P20" s="2342"/>
      <c r="Q20" s="793"/>
      <c r="R20" s="794"/>
      <c r="S20" s="794"/>
      <c r="T20" s="794"/>
      <c r="U20" s="794"/>
      <c r="V20" s="794"/>
      <c r="W20" s="794"/>
      <c r="X20" s="794"/>
      <c r="Y20" s="794"/>
      <c r="Z20" s="794"/>
      <c r="AA20" s="794"/>
      <c r="AB20" s="794"/>
      <c r="AC20" s="795"/>
    </row>
    <row r="21" spans="1:29" s="752" customFormat="1" ht="15" customHeight="1" x14ac:dyDescent="0.25">
      <c r="A21" s="2244"/>
      <c r="B21" s="2564"/>
      <c r="C21" s="2513"/>
      <c r="D21" s="2513"/>
      <c r="E21" s="2513"/>
      <c r="F21" s="289" t="s">
        <v>252</v>
      </c>
      <c r="G21" s="753"/>
      <c r="H21" s="753"/>
      <c r="I21" s="292" t="s">
        <v>58</v>
      </c>
      <c r="J21" s="2513"/>
      <c r="K21" s="2513"/>
      <c r="L21" s="2513"/>
      <c r="M21" s="2513"/>
      <c r="N21" s="293"/>
      <c r="O21" s="282"/>
      <c r="P21" s="2342"/>
      <c r="Q21" s="2397" t="s">
        <v>77</v>
      </c>
      <c r="R21" s="2398"/>
      <c r="S21" s="2398"/>
      <c r="T21" s="2398"/>
      <c r="U21" s="2398"/>
      <c r="V21" s="2398"/>
      <c r="W21" s="2398"/>
      <c r="X21" s="2398"/>
      <c r="Y21" s="2398"/>
      <c r="Z21" s="2398"/>
      <c r="AA21" s="2398"/>
      <c r="AB21" s="2398"/>
      <c r="AC21" s="2399"/>
    </row>
    <row r="22" spans="1:29" s="752" customFormat="1" ht="15" customHeight="1" x14ac:dyDescent="0.25">
      <c r="A22" s="2244"/>
      <c r="B22" s="2569">
        <f>K28</f>
        <v>0.5</v>
      </c>
      <c r="C22" s="2570">
        <f>B51</f>
        <v>0.89000000000000012</v>
      </c>
      <c r="D22" s="2264">
        <f>B52</f>
        <v>0.28000000000000003</v>
      </c>
      <c r="E22" s="2264">
        <f>J28</f>
        <v>1.1700000000000002</v>
      </c>
      <c r="F22" s="283">
        <v>20</v>
      </c>
      <c r="G22" s="2255" t="s">
        <v>249</v>
      </c>
      <c r="H22" s="2255"/>
      <c r="I22" s="284">
        <v>1</v>
      </c>
      <c r="J22" s="800">
        <f>(B22/F22)*I22</f>
        <v>2.5000000000000001E-2</v>
      </c>
      <c r="K22" s="800">
        <f>(C22/F22)*I22</f>
        <v>4.4500000000000005E-2</v>
      </c>
      <c r="L22" s="800">
        <f>(D22/F22)*I22</f>
        <v>1.4000000000000002E-2</v>
      </c>
      <c r="M22" s="800">
        <f>(E22/F22)*I22</f>
        <v>5.850000000000001E-2</v>
      </c>
      <c r="N22" s="458"/>
      <c r="O22" s="282"/>
      <c r="P22" s="2342"/>
      <c r="Q22" s="2397" t="s">
        <v>496</v>
      </c>
      <c r="R22" s="2398"/>
      <c r="S22" s="2398"/>
      <c r="T22" s="2398"/>
      <c r="U22" s="2398"/>
      <c r="V22" s="2398"/>
      <c r="W22" s="2398"/>
      <c r="X22" s="2398"/>
      <c r="Y22" s="2398"/>
      <c r="Z22" s="2398"/>
      <c r="AA22" s="2398"/>
      <c r="AB22" s="2398"/>
      <c r="AC22" s="2399"/>
    </row>
    <row r="23" spans="1:29" s="752" customFormat="1" ht="15" customHeight="1" x14ac:dyDescent="0.25">
      <c r="A23" s="2244"/>
      <c r="B23" s="2569"/>
      <c r="C23" s="2570"/>
      <c r="D23" s="2264"/>
      <c r="E23" s="2264"/>
      <c r="F23" s="283">
        <v>18</v>
      </c>
      <c r="G23" s="2255" t="s">
        <v>250</v>
      </c>
      <c r="H23" s="2255"/>
      <c r="I23" s="284">
        <v>1</v>
      </c>
      <c r="J23" s="800">
        <f>(B22/F23)*I23</f>
        <v>2.7777777777777776E-2</v>
      </c>
      <c r="K23" s="800">
        <f>(C22/F23)*I23</f>
        <v>4.9444444444444451E-2</v>
      </c>
      <c r="L23" s="800">
        <f>(D22/F23)*I23</f>
        <v>1.5555555555555557E-2</v>
      </c>
      <c r="M23" s="800">
        <f>(E22/F23)*I23</f>
        <v>6.5000000000000002E-2</v>
      </c>
      <c r="N23" s="458"/>
      <c r="O23" s="282"/>
      <c r="P23" s="2342"/>
      <c r="Q23" s="793"/>
      <c r="R23" s="794"/>
      <c r="S23" s="794"/>
      <c r="T23" s="794"/>
      <c r="U23" s="794"/>
      <c r="V23" s="794"/>
      <c r="W23" s="794"/>
      <c r="X23" s="794"/>
      <c r="Y23" s="794"/>
      <c r="Z23" s="794"/>
      <c r="AA23" s="794"/>
      <c r="AB23" s="794"/>
      <c r="AC23" s="795"/>
    </row>
    <row r="24" spans="1:29" s="752" customFormat="1" ht="15" customHeight="1" thickBot="1" x14ac:dyDescent="0.3">
      <c r="A24" s="2244"/>
      <c r="B24" s="459" t="s">
        <v>265</v>
      </c>
      <c r="C24" s="82"/>
      <c r="D24" s="82"/>
      <c r="E24" s="460"/>
      <c r="F24" s="705"/>
      <c r="G24" s="705"/>
      <c r="H24" s="705"/>
      <c r="I24" s="287" t="s">
        <v>253</v>
      </c>
      <c r="J24" s="143"/>
      <c r="K24" s="141"/>
      <c r="L24" s="141"/>
      <c r="M24" s="141"/>
      <c r="N24" s="461"/>
      <c r="O24" s="282"/>
      <c r="P24" s="2342"/>
      <c r="Q24" s="558"/>
      <c r="R24" s="753"/>
      <c r="S24" s="152" t="s">
        <v>23</v>
      </c>
      <c r="T24" s="756" t="s">
        <v>423</v>
      </c>
      <c r="U24" s="756"/>
      <c r="V24" s="756"/>
      <c r="W24" s="756"/>
      <c r="X24" s="756"/>
      <c r="Y24" s="756"/>
      <c r="Z24" s="547"/>
      <c r="AA24" s="547"/>
      <c r="AB24" s="547"/>
      <c r="AC24" s="555"/>
    </row>
    <row r="25" spans="1:29" s="752" customFormat="1" ht="15" customHeight="1" x14ac:dyDescent="0.25">
      <c r="A25" s="2244"/>
      <c r="B25" s="2257" t="s">
        <v>77</v>
      </c>
      <c r="C25" s="2258"/>
      <c r="D25" s="2258"/>
      <c r="E25" s="2258"/>
      <c r="F25" s="2258"/>
      <c r="G25" s="2258"/>
      <c r="H25" s="2258"/>
      <c r="I25" s="2258"/>
      <c r="J25" s="2258"/>
      <c r="K25" s="2258"/>
      <c r="L25" s="2258"/>
      <c r="M25" s="2258"/>
      <c r="N25" s="2259"/>
      <c r="O25" s="282"/>
      <c r="P25" s="2342"/>
      <c r="Q25" s="554"/>
      <c r="R25" s="547"/>
      <c r="S25" s="547"/>
      <c r="T25" s="547"/>
      <c r="U25" s="547"/>
      <c r="V25" s="547"/>
      <c r="W25" s="547"/>
      <c r="X25" s="547"/>
      <c r="Y25" s="547"/>
      <c r="Z25" s="547"/>
      <c r="AA25" s="547"/>
      <c r="AB25" s="547"/>
      <c r="AC25" s="555"/>
    </row>
    <row r="26" spans="1:29" s="752" customFormat="1" ht="15" customHeight="1" x14ac:dyDescent="0.25">
      <c r="A26" s="2244"/>
      <c r="B26" s="2260" t="s">
        <v>711</v>
      </c>
      <c r="C26" s="2261"/>
      <c r="D26" s="2261"/>
      <c r="E26" s="2261"/>
      <c r="F26" s="2261"/>
      <c r="G26" s="2261"/>
      <c r="H26" s="2261"/>
      <c r="I26" s="2261"/>
      <c r="J26" s="721" t="s">
        <v>75</v>
      </c>
      <c r="K26" s="2262" t="s">
        <v>22</v>
      </c>
      <c r="L26" s="2263" t="s">
        <v>244</v>
      </c>
      <c r="M26" s="753"/>
      <c r="N26" s="63"/>
      <c r="O26" s="282"/>
      <c r="P26" s="2342"/>
      <c r="Q26" s="559"/>
      <c r="R26" s="155" t="s">
        <v>21</v>
      </c>
      <c r="S26" s="530" t="s">
        <v>19</v>
      </c>
      <c r="T26" s="800">
        <f>B53</f>
        <v>1.1700000000000002</v>
      </c>
      <c r="U26" s="753" t="s">
        <v>487</v>
      </c>
      <c r="V26" s="753"/>
      <c r="W26" s="550" t="str">
        <f>B54</f>
        <v>B</v>
      </c>
      <c r="X26" s="551">
        <f>D54</f>
        <v>53</v>
      </c>
      <c r="Y26" s="547"/>
      <c r="Z26" s="547"/>
      <c r="AA26" s="547"/>
      <c r="AB26" s="547"/>
      <c r="AC26" s="555"/>
    </row>
    <row r="27" spans="1:29" s="752" customFormat="1" ht="18" customHeight="1" x14ac:dyDescent="0.25">
      <c r="A27" s="2244"/>
      <c r="B27" s="2260"/>
      <c r="C27" s="2261"/>
      <c r="D27" s="2261"/>
      <c r="E27" s="2261"/>
      <c r="F27" s="2261"/>
      <c r="G27" s="2261"/>
      <c r="H27" s="2261"/>
      <c r="I27" s="2261"/>
      <c r="J27" s="530" t="s">
        <v>19</v>
      </c>
      <c r="K27" s="2262"/>
      <c r="L27" s="2263"/>
      <c r="M27" s="753"/>
      <c r="N27" s="63"/>
      <c r="O27" s="282"/>
      <c r="P27" s="2342"/>
      <c r="Q27" s="554"/>
      <c r="R27" s="547"/>
      <c r="S27" s="547"/>
      <c r="T27" s="705" t="s">
        <v>488</v>
      </c>
      <c r="U27" s="753"/>
      <c r="V27" s="753"/>
      <c r="W27" s="705"/>
      <c r="X27" s="705"/>
      <c r="Y27" s="705"/>
      <c r="Z27" s="703"/>
      <c r="AA27" s="703"/>
      <c r="AB27" s="703"/>
      <c r="AC27" s="555"/>
    </row>
    <row r="28" spans="1:29" s="752" customFormat="1" ht="15" customHeight="1" x14ac:dyDescent="0.25">
      <c r="A28" s="2244"/>
      <c r="B28" s="2260"/>
      <c r="C28" s="2261"/>
      <c r="D28" s="2261"/>
      <c r="E28" s="2261"/>
      <c r="F28" s="2261"/>
      <c r="G28" s="2261"/>
      <c r="H28" s="2261"/>
      <c r="I28" s="2261"/>
      <c r="J28" s="2264">
        <f>B53</f>
        <v>1.1700000000000002</v>
      </c>
      <c r="K28" s="2289">
        <f>G33+G34</f>
        <v>0.5</v>
      </c>
      <c r="L28" s="2290">
        <v>20</v>
      </c>
      <c r="M28" s="2265" t="s">
        <v>70</v>
      </c>
      <c r="N28" s="2283" t="s">
        <v>71</v>
      </c>
      <c r="O28" s="282"/>
      <c r="P28" s="2342"/>
      <c r="Q28" s="554"/>
      <c r="R28" s="547"/>
      <c r="S28" s="547"/>
      <c r="T28" s="547"/>
      <c r="U28" s="547"/>
      <c r="V28" s="547"/>
      <c r="W28" s="547"/>
      <c r="X28" s="547"/>
      <c r="Y28" s="547"/>
      <c r="Z28" s="547"/>
      <c r="AA28" s="547"/>
      <c r="AB28" s="547"/>
      <c r="AC28" s="555"/>
    </row>
    <row r="29" spans="1:29" s="752" customFormat="1" ht="15" customHeight="1" x14ac:dyDescent="0.25">
      <c r="A29" s="2244"/>
      <c r="B29" s="2558" t="s">
        <v>245</v>
      </c>
      <c r="C29" s="2285"/>
      <c r="D29" s="705"/>
      <c r="E29" s="704"/>
      <c r="F29" s="2286" t="s">
        <v>23</v>
      </c>
      <c r="G29" s="2286"/>
      <c r="H29" s="2286"/>
      <c r="I29" s="2286"/>
      <c r="J29" s="2264"/>
      <c r="K29" s="2289"/>
      <c r="L29" s="2290"/>
      <c r="M29" s="2265"/>
      <c r="N29" s="2283"/>
      <c r="O29" s="282"/>
      <c r="P29" s="2342"/>
      <c r="Q29" s="560"/>
      <c r="R29" s="144" t="s">
        <v>22</v>
      </c>
      <c r="S29" s="801">
        <f>K28</f>
        <v>0.5</v>
      </c>
      <c r="T29" s="705" t="s">
        <v>493</v>
      </c>
      <c r="U29" s="705"/>
      <c r="V29" s="705"/>
      <c r="W29" s="705"/>
      <c r="X29" s="705"/>
      <c r="Y29" s="705"/>
      <c r="Z29" s="547"/>
      <c r="AA29" s="547"/>
      <c r="AB29" s="547"/>
      <c r="AC29" s="555"/>
    </row>
    <row r="30" spans="1:29" s="752" customFormat="1" ht="15" customHeight="1" x14ac:dyDescent="0.25">
      <c r="A30" s="2244"/>
      <c r="B30" s="2287">
        <f>J28/L28</f>
        <v>5.850000000000001E-2</v>
      </c>
      <c r="C30" s="2288">
        <f>C53/L28</f>
        <v>0.18953999999999999</v>
      </c>
      <c r="D30" s="42"/>
      <c r="E30" s="42"/>
      <c r="F30" s="64" t="s">
        <v>76</v>
      </c>
      <c r="G30" s="64" t="s">
        <v>76</v>
      </c>
      <c r="H30" s="860" t="s">
        <v>76</v>
      </c>
      <c r="I30" s="860" t="s">
        <v>76</v>
      </c>
      <c r="J30" s="74" t="s">
        <v>61</v>
      </c>
      <c r="K30" s="2289"/>
      <c r="L30" s="2290"/>
      <c r="M30" s="803"/>
      <c r="N30" s="798"/>
      <c r="O30" s="282"/>
      <c r="P30" s="2342"/>
      <c r="Q30" s="560"/>
      <c r="R30" s="753"/>
      <c r="S30" s="753"/>
      <c r="T30" s="753"/>
      <c r="U30" s="753"/>
      <c r="V30" s="753"/>
      <c r="W30" s="753"/>
      <c r="X30" s="549" t="s">
        <v>494</v>
      </c>
      <c r="Y30" s="57" t="s">
        <v>28</v>
      </c>
      <c r="Z30" s="547"/>
      <c r="AA30" s="547"/>
      <c r="AB30" s="547"/>
      <c r="AC30" s="555"/>
    </row>
    <row r="31" spans="1:29" s="752" customFormat="1" ht="15" customHeight="1" x14ac:dyDescent="0.25">
      <c r="A31" s="2244"/>
      <c r="B31" s="2287"/>
      <c r="C31" s="2288"/>
      <c r="D31" s="799"/>
      <c r="E31" s="704"/>
      <c r="F31" s="299" t="s">
        <v>262</v>
      </c>
      <c r="G31" s="57" t="s">
        <v>28</v>
      </c>
      <c r="H31" s="861" t="s">
        <v>72</v>
      </c>
      <c r="I31" s="862" t="s">
        <v>73</v>
      </c>
      <c r="J31" s="529" t="s">
        <v>24</v>
      </c>
      <c r="K31" s="813" t="s">
        <v>25</v>
      </c>
      <c r="L31" s="806" t="s">
        <v>31</v>
      </c>
      <c r="M31" s="41"/>
      <c r="N31" s="44" t="s">
        <v>24</v>
      </c>
      <c r="O31" s="282"/>
      <c r="P31" s="2342"/>
      <c r="Q31" s="558"/>
      <c r="R31" s="753"/>
      <c r="S31" s="753"/>
      <c r="T31" s="753"/>
      <c r="U31" s="753"/>
      <c r="V31" s="753"/>
      <c r="W31" s="753"/>
      <c r="X31" s="65" t="s">
        <v>85</v>
      </c>
      <c r="Y31" s="532">
        <v>0.25</v>
      </c>
      <c r="Z31" s="547"/>
      <c r="AA31" s="547"/>
      <c r="AB31" s="547"/>
      <c r="AC31" s="555"/>
    </row>
    <row r="32" spans="1:29" s="752" customFormat="1" ht="15" customHeight="1" x14ac:dyDescent="0.25">
      <c r="A32" s="2244"/>
      <c r="B32" s="856" t="s">
        <v>19</v>
      </c>
      <c r="C32" s="60" t="s">
        <v>71</v>
      </c>
      <c r="D32" s="60"/>
      <c r="E32" s="31"/>
      <c r="F32" s="309" t="s">
        <v>263</v>
      </c>
      <c r="G32" s="309"/>
      <c r="H32" s="309"/>
      <c r="I32" s="309"/>
      <c r="J32" s="818" t="s">
        <v>28</v>
      </c>
      <c r="K32" s="147" t="s">
        <v>28</v>
      </c>
      <c r="L32" s="148" t="s">
        <v>28</v>
      </c>
      <c r="M32" s="32" t="s">
        <v>74</v>
      </c>
      <c r="N32" s="45" t="s">
        <v>71</v>
      </c>
      <c r="O32" s="282"/>
      <c r="P32" s="2342"/>
      <c r="Q32" s="558"/>
      <c r="R32" s="753"/>
      <c r="S32" s="753"/>
      <c r="T32" s="753"/>
      <c r="U32" s="753"/>
      <c r="V32" s="753"/>
      <c r="W32" s="753"/>
      <c r="X32" s="9" t="s">
        <v>66</v>
      </c>
      <c r="Y32" s="10">
        <v>0.25</v>
      </c>
      <c r="Z32" s="547"/>
      <c r="AA32" s="547"/>
      <c r="AB32" s="547"/>
      <c r="AC32" s="555"/>
    </row>
    <row r="33" spans="1:29" s="752" customFormat="1" ht="15" customHeight="1" x14ac:dyDescent="0.25">
      <c r="A33" s="2244"/>
      <c r="B33" s="462">
        <f t="shared" ref="B33:B40" si="0">IF(ISBLANK(G33),I33*H33,G33)</f>
        <v>0.25</v>
      </c>
      <c r="C33" s="61">
        <f t="shared" ref="C33:C42" si="1">M33*B33</f>
        <v>0.81</v>
      </c>
      <c r="D33" s="65"/>
      <c r="E33" s="65"/>
      <c r="F33" s="9" t="s">
        <v>238</v>
      </c>
      <c r="G33" s="10">
        <v>0.25</v>
      </c>
      <c r="H33" s="863"/>
      <c r="I33" s="864"/>
      <c r="J33" s="807">
        <f>(B33/J28)*J60</f>
        <v>0.21367521367521364</v>
      </c>
      <c r="K33" s="874">
        <f>(B33/K28)*K60</f>
        <v>0.5</v>
      </c>
      <c r="L33" s="877">
        <f>(B33/L28)*L60</f>
        <v>0.25</v>
      </c>
      <c r="M33" s="32">
        <v>3.24</v>
      </c>
      <c r="N33" s="45">
        <f t="shared" ref="N33:N42" si="2">M33*J33</f>
        <v>0.69230769230769218</v>
      </c>
      <c r="O33" s="282"/>
      <c r="P33" s="2342"/>
      <c r="Q33" s="558"/>
      <c r="R33" s="753"/>
      <c r="S33" s="753"/>
      <c r="T33" s="753"/>
      <c r="U33" s="753"/>
      <c r="V33" s="753"/>
      <c r="W33" s="753"/>
      <c r="X33" s="65"/>
      <c r="Y33" s="532"/>
      <c r="Z33" s="547"/>
      <c r="AA33" s="547"/>
      <c r="AB33" s="547"/>
      <c r="AC33" s="555"/>
    </row>
    <row r="34" spans="1:29" s="752" customFormat="1" ht="15" customHeight="1" x14ac:dyDescent="0.25">
      <c r="A34" s="2244"/>
      <c r="B34" s="462">
        <f t="shared" si="0"/>
        <v>0.25</v>
      </c>
      <c r="C34" s="61">
        <f t="shared" si="1"/>
        <v>0.81</v>
      </c>
      <c r="D34" s="65"/>
      <c r="E34" s="65"/>
      <c r="F34" s="9" t="s">
        <v>66</v>
      </c>
      <c r="G34" s="10">
        <v>0.25</v>
      </c>
      <c r="H34" s="863"/>
      <c r="I34" s="864"/>
      <c r="J34" s="807">
        <f>(B34/J28)*J60</f>
        <v>0.21367521367521364</v>
      </c>
      <c r="K34" s="874">
        <f>(B34/K28)*K60</f>
        <v>0.5</v>
      </c>
      <c r="L34" s="877">
        <f>(B34/L28)*L60</f>
        <v>0.25</v>
      </c>
      <c r="M34" s="32">
        <v>3.24</v>
      </c>
      <c r="N34" s="45">
        <f t="shared" si="2"/>
        <v>0.69230769230769218</v>
      </c>
      <c r="O34" s="282"/>
      <c r="P34" s="2342"/>
      <c r="Q34" s="559"/>
      <c r="R34" s="145" t="str">
        <f>L26</f>
        <v>Nbre de croissants</v>
      </c>
      <c r="S34" s="802">
        <f>L28</f>
        <v>20</v>
      </c>
      <c r="T34" s="2400" t="s">
        <v>495</v>
      </c>
      <c r="U34" s="2400"/>
      <c r="V34" s="2400"/>
      <c r="W34" s="2400"/>
      <c r="X34" s="2400"/>
      <c r="Y34" s="2400"/>
      <c r="Z34" s="2400"/>
      <c r="AA34" s="2400"/>
      <c r="AB34" s="2400"/>
      <c r="AC34" s="2401"/>
    </row>
    <row r="35" spans="1:29" s="752" customFormat="1" ht="15.75" customHeight="1" x14ac:dyDescent="0.25">
      <c r="A35" s="2244"/>
      <c r="B35" s="462">
        <f t="shared" si="0"/>
        <v>0.01</v>
      </c>
      <c r="C35" s="61">
        <f t="shared" si="1"/>
        <v>3.2400000000000005E-2</v>
      </c>
      <c r="D35" s="65"/>
      <c r="E35" s="65"/>
      <c r="F35" s="9" t="s">
        <v>30</v>
      </c>
      <c r="G35" s="10">
        <v>0.01</v>
      </c>
      <c r="H35" s="863"/>
      <c r="I35" s="864"/>
      <c r="J35" s="807">
        <f>(B35/J28)*J60</f>
        <v>8.5470085470085461E-3</v>
      </c>
      <c r="K35" s="874">
        <f>(B35/K28)*K60</f>
        <v>0.02</v>
      </c>
      <c r="L35" s="877">
        <f>(B35/L28)*L60</f>
        <v>0.01</v>
      </c>
      <c r="M35" s="32">
        <v>3.24</v>
      </c>
      <c r="N35" s="45">
        <f t="shared" si="2"/>
        <v>2.769230769230769E-2</v>
      </c>
      <c r="O35" s="282"/>
      <c r="P35" s="2342"/>
      <c r="Q35" s="559"/>
      <c r="R35" s="145"/>
      <c r="S35" s="705"/>
      <c r="T35" s="2400"/>
      <c r="U35" s="2400"/>
      <c r="V35" s="2400"/>
      <c r="W35" s="2400"/>
      <c r="X35" s="2400"/>
      <c r="Y35" s="2400"/>
      <c r="Z35" s="2400"/>
      <c r="AA35" s="2400"/>
      <c r="AB35" s="2400"/>
      <c r="AC35" s="2401"/>
    </row>
    <row r="36" spans="1:29" s="752" customFormat="1" x14ac:dyDescent="0.25">
      <c r="A36" s="2244"/>
      <c r="B36" s="462">
        <f t="shared" si="0"/>
        <v>0.05</v>
      </c>
      <c r="C36" s="61">
        <f t="shared" si="1"/>
        <v>0.16200000000000003</v>
      </c>
      <c r="D36" s="65"/>
      <c r="E36" s="65"/>
      <c r="F36" s="9" t="s">
        <v>33</v>
      </c>
      <c r="G36" s="10">
        <v>0.05</v>
      </c>
      <c r="H36" s="863"/>
      <c r="I36" s="864"/>
      <c r="J36" s="807">
        <f>(B36/J28)*J60</f>
        <v>4.2735042735042729E-2</v>
      </c>
      <c r="K36" s="874">
        <f>(B36/K28)*K60</f>
        <v>0.1</v>
      </c>
      <c r="L36" s="877">
        <f>(B36/L28)*L60</f>
        <v>0.05</v>
      </c>
      <c r="M36" s="32">
        <v>3.24</v>
      </c>
      <c r="N36" s="45">
        <f t="shared" si="2"/>
        <v>0.13846153846153844</v>
      </c>
      <c r="O36" s="282"/>
      <c r="P36" s="2342"/>
      <c r="Q36" s="558"/>
      <c r="R36" s="146" t="s">
        <v>70</v>
      </c>
      <c r="S36" s="151">
        <v>3.24</v>
      </c>
      <c r="T36" s="753" t="s">
        <v>135</v>
      </c>
      <c r="U36" s="753"/>
      <c r="V36" s="753"/>
      <c r="W36" s="753"/>
      <c r="X36" s="753"/>
      <c r="Y36" s="753"/>
      <c r="Z36" s="547"/>
      <c r="AA36" s="547"/>
      <c r="AB36" s="547"/>
      <c r="AC36" s="555"/>
    </row>
    <row r="37" spans="1:29" s="752" customFormat="1" ht="16.5" thickBot="1" x14ac:dyDescent="0.3">
      <c r="A37" s="2244"/>
      <c r="B37" s="462">
        <f t="shared" si="0"/>
        <v>0.03</v>
      </c>
      <c r="C37" s="61">
        <f t="shared" si="1"/>
        <v>9.7200000000000009E-2</v>
      </c>
      <c r="D37" s="65"/>
      <c r="E37" s="65"/>
      <c r="F37" s="9" t="s">
        <v>239</v>
      </c>
      <c r="G37" s="10">
        <v>0.03</v>
      </c>
      <c r="H37" s="863"/>
      <c r="I37" s="864"/>
      <c r="J37" s="807">
        <f>(B37/J28)*J60</f>
        <v>2.5641025641025637E-2</v>
      </c>
      <c r="K37" s="874">
        <f>(B37/K28)*K60</f>
        <v>0.06</v>
      </c>
      <c r="L37" s="877">
        <f>(B37/L28)*L60</f>
        <v>0.03</v>
      </c>
      <c r="M37" s="32">
        <v>3.24</v>
      </c>
      <c r="N37" s="45">
        <f t="shared" si="2"/>
        <v>8.3076923076923062E-2</v>
      </c>
      <c r="O37" s="282"/>
      <c r="P37" s="2342"/>
      <c r="Q37" s="561"/>
      <c r="R37" s="753"/>
      <c r="S37" s="753"/>
      <c r="T37" s="753"/>
      <c r="U37" s="753"/>
      <c r="V37" s="753"/>
      <c r="W37" s="753"/>
      <c r="X37" s="753"/>
      <c r="Y37" s="753"/>
      <c r="Z37" s="547"/>
      <c r="AA37" s="547"/>
      <c r="AB37" s="547"/>
      <c r="AC37" s="555"/>
    </row>
    <row r="38" spans="1:29" s="752" customFormat="1" ht="15" customHeight="1" x14ac:dyDescent="0.25">
      <c r="A38" s="2244"/>
      <c r="B38" s="462">
        <f t="shared" si="0"/>
        <v>5.0000000000000001E-3</v>
      </c>
      <c r="C38" s="61">
        <f t="shared" si="1"/>
        <v>1.6200000000000003E-2</v>
      </c>
      <c r="D38" s="65"/>
      <c r="E38" s="65"/>
      <c r="F38" s="9" t="s">
        <v>240</v>
      </c>
      <c r="G38" s="10">
        <v>5.0000000000000001E-3</v>
      </c>
      <c r="H38" s="863"/>
      <c r="I38" s="864"/>
      <c r="J38" s="807">
        <f>(B38/J28)*J60</f>
        <v>4.2735042735042731E-3</v>
      </c>
      <c r="K38" s="874">
        <f>(B38/K28)*K60</f>
        <v>0.01</v>
      </c>
      <c r="L38" s="877">
        <f>(B38/L28)*L60</f>
        <v>5.0000000000000001E-3</v>
      </c>
      <c r="M38" s="32">
        <v>3.24</v>
      </c>
      <c r="N38" s="45">
        <f t="shared" si="2"/>
        <v>1.3846153846153845E-2</v>
      </c>
      <c r="O38" s="282"/>
      <c r="P38" s="2342"/>
      <c r="Q38" s="2385" t="s">
        <v>139</v>
      </c>
      <c r="R38" s="2386"/>
      <c r="S38" s="2386"/>
      <c r="T38" s="2386"/>
      <c r="U38" s="2386"/>
      <c r="V38" s="2386"/>
      <c r="W38" s="2386"/>
      <c r="X38" s="2386"/>
      <c r="Y38" s="2386"/>
      <c r="Z38" s="2386"/>
      <c r="AA38" s="2386"/>
      <c r="AB38" s="2386"/>
      <c r="AC38" s="2387"/>
    </row>
    <row r="39" spans="1:29" s="752" customFormat="1" ht="15" customHeight="1" x14ac:dyDescent="0.25">
      <c r="A39" s="2244"/>
      <c r="B39" s="462">
        <f t="shared" si="0"/>
        <v>0.28000000000000003</v>
      </c>
      <c r="C39" s="61">
        <f t="shared" si="1"/>
        <v>0.90720000000000012</v>
      </c>
      <c r="D39" s="65"/>
      <c r="E39" s="65"/>
      <c r="F39" s="9" t="s">
        <v>241</v>
      </c>
      <c r="G39" s="10">
        <v>0.28000000000000003</v>
      </c>
      <c r="H39" s="863"/>
      <c r="I39" s="864"/>
      <c r="J39" s="807">
        <f>(B39/J28)*J60</f>
        <v>0.2393162393162393</v>
      </c>
      <c r="K39" s="874">
        <f>(B39/K28)*K60</f>
        <v>0.56000000000000005</v>
      </c>
      <c r="L39" s="877">
        <f>(B39/L28)*L60</f>
        <v>0.28000000000000003</v>
      </c>
      <c r="M39" s="32">
        <v>3.24</v>
      </c>
      <c r="N39" s="45">
        <f t="shared" si="2"/>
        <v>0.77538461538461534</v>
      </c>
      <c r="O39" s="282"/>
      <c r="P39" s="2342"/>
      <c r="Q39" s="559"/>
      <c r="R39" s="705"/>
      <c r="S39" s="2388" t="s">
        <v>149</v>
      </c>
      <c r="T39" s="2388"/>
      <c r="U39" s="2388"/>
      <c r="V39" s="2388"/>
      <c r="W39" s="2388"/>
      <c r="X39" s="2388"/>
      <c r="Y39" s="2388"/>
      <c r="Z39" s="2388"/>
      <c r="AA39" s="2388"/>
      <c r="AB39" s="547"/>
      <c r="AC39" s="555"/>
    </row>
    <row r="40" spans="1:29" s="752" customFormat="1" ht="15" customHeight="1" x14ac:dyDescent="0.25">
      <c r="A40" s="2244"/>
      <c r="B40" s="33">
        <f t="shared" si="0"/>
        <v>1.4999999999999999E-2</v>
      </c>
      <c r="C40" s="61">
        <f t="shared" si="1"/>
        <v>4.8600000000000004E-2</v>
      </c>
      <c r="D40" s="65"/>
      <c r="E40" s="65"/>
      <c r="F40" s="9" t="s">
        <v>34</v>
      </c>
      <c r="G40" s="10">
        <v>1.4999999999999999E-2</v>
      </c>
      <c r="H40" s="863"/>
      <c r="I40" s="864"/>
      <c r="J40" s="807">
        <f>(B40/J28)*J60</f>
        <v>1.2820512820512818E-2</v>
      </c>
      <c r="K40" s="874">
        <f>(B40/K28)*K60</f>
        <v>0.03</v>
      </c>
      <c r="L40" s="877">
        <f>(B40/L28)*L60</f>
        <v>1.4999999999999999E-2</v>
      </c>
      <c r="M40" s="32">
        <v>3.24</v>
      </c>
      <c r="N40" s="45">
        <f t="shared" si="2"/>
        <v>4.1538461538461531E-2</v>
      </c>
      <c r="O40" s="282"/>
      <c r="P40" s="2342"/>
      <c r="Q40" s="559"/>
      <c r="R40" s="705"/>
      <c r="S40" s="8"/>
      <c r="T40" s="8" t="s">
        <v>140</v>
      </c>
      <c r="U40" s="8"/>
      <c r="V40" s="8"/>
      <c r="W40" s="792" t="s">
        <v>142</v>
      </c>
      <c r="X40" s="8"/>
      <c r="Y40" s="8" t="s">
        <v>143</v>
      </c>
      <c r="Z40" s="8"/>
      <c r="AA40" s="8"/>
      <c r="AB40" s="547"/>
      <c r="AC40" s="555"/>
    </row>
    <row r="41" spans="1:29" s="752" customFormat="1" ht="15" customHeight="1" x14ac:dyDescent="0.25">
      <c r="A41" s="2244"/>
      <c r="B41" s="33">
        <f>IF(ISBLANK(G41),I41*H41,G41)</f>
        <v>0</v>
      </c>
      <c r="C41" s="61">
        <f t="shared" si="1"/>
        <v>0</v>
      </c>
      <c r="D41" s="65"/>
      <c r="E41" s="65"/>
      <c r="F41" s="9"/>
      <c r="G41" s="10"/>
      <c r="H41" s="863"/>
      <c r="I41" s="864"/>
      <c r="J41" s="807">
        <f>(B41/J28)*J60</f>
        <v>0</v>
      </c>
      <c r="K41" s="874">
        <f>(B41/K28)*K60</f>
        <v>0</v>
      </c>
      <c r="L41" s="877">
        <f>(B41/L28)*L60</f>
        <v>0</v>
      </c>
      <c r="M41" s="32"/>
      <c r="N41" s="45">
        <f t="shared" si="2"/>
        <v>0</v>
      </c>
      <c r="O41" s="282"/>
      <c r="P41" s="2342"/>
      <c r="Q41" s="559"/>
      <c r="R41" s="705"/>
      <c r="S41" s="8"/>
      <c r="T41" s="8" t="s">
        <v>141</v>
      </c>
      <c r="U41" s="8"/>
      <c r="V41" s="8"/>
      <c r="W41" s="792" t="s">
        <v>145</v>
      </c>
      <c r="X41" s="8"/>
      <c r="Y41" s="8" t="s">
        <v>144</v>
      </c>
      <c r="Z41" s="8"/>
      <c r="AA41" s="8"/>
      <c r="AB41" s="547"/>
      <c r="AC41" s="555"/>
    </row>
    <row r="42" spans="1:29" s="752" customFormat="1" ht="15.75" thickBot="1" x14ac:dyDescent="0.3">
      <c r="A42" s="2244"/>
      <c r="B42" s="462">
        <f t="shared" ref="B42" si="3">IF(ISBLANK(G42),I42*H42,G42)</f>
        <v>0</v>
      </c>
      <c r="C42" s="61">
        <f t="shared" si="1"/>
        <v>0</v>
      </c>
      <c r="D42" s="65"/>
      <c r="E42" s="65"/>
      <c r="F42" s="9"/>
      <c r="G42" s="10"/>
      <c r="H42" s="863"/>
      <c r="I42" s="864"/>
      <c r="J42" s="807">
        <f>(B42/J28)*J60</f>
        <v>0</v>
      </c>
      <c r="K42" s="874">
        <f>(B42/K28)*K60</f>
        <v>0</v>
      </c>
      <c r="L42" s="877">
        <f>(B42/L28)*L60</f>
        <v>0</v>
      </c>
      <c r="M42" s="32"/>
      <c r="N42" s="45">
        <f t="shared" si="2"/>
        <v>0</v>
      </c>
      <c r="O42" s="282"/>
      <c r="P42" s="2342"/>
      <c r="Q42" s="559"/>
      <c r="R42" s="705"/>
      <c r="S42" s="8"/>
      <c r="T42" s="8"/>
      <c r="U42" s="8"/>
      <c r="V42" s="8"/>
      <c r="W42" s="792"/>
      <c r="X42" s="8"/>
      <c r="Y42" s="8"/>
      <c r="Z42" s="8"/>
      <c r="AA42" s="8"/>
      <c r="AB42" s="547"/>
      <c r="AC42" s="555"/>
    </row>
    <row r="43" spans="1:29" s="752" customFormat="1" x14ac:dyDescent="0.25">
      <c r="A43" s="2244"/>
      <c r="B43" s="306"/>
      <c r="C43" s="94"/>
      <c r="D43" s="92"/>
      <c r="E43" s="92"/>
      <c r="F43" s="298" t="s">
        <v>242</v>
      </c>
      <c r="G43" s="298"/>
      <c r="H43" s="298"/>
      <c r="I43" s="298"/>
      <c r="J43" s="816"/>
      <c r="K43" s="875"/>
      <c r="L43" s="875"/>
      <c r="M43" s="307"/>
      <c r="N43" s="308"/>
      <c r="O43" s="282"/>
      <c r="P43" s="2342"/>
      <c r="Q43" s="559"/>
      <c r="R43" s="705"/>
      <c r="S43" s="2388" t="s">
        <v>146</v>
      </c>
      <c r="T43" s="2388"/>
      <c r="U43" s="2388"/>
      <c r="V43" s="2388"/>
      <c r="W43" s="2388"/>
      <c r="X43" s="2388"/>
      <c r="Y43" s="2388"/>
      <c r="Z43" s="2388"/>
      <c r="AA43" s="2388"/>
      <c r="AB43" s="547"/>
      <c r="AC43" s="555"/>
    </row>
    <row r="44" spans="1:29" s="752" customFormat="1" x14ac:dyDescent="0.25">
      <c r="A44" s="2244"/>
      <c r="B44" s="462">
        <f t="shared" ref="B44:B46" si="4">IF(ISBLANK(G44),I44*H44,G44)</f>
        <v>0</v>
      </c>
      <c r="C44" s="61">
        <f>M44*B44</f>
        <v>0</v>
      </c>
      <c r="D44" s="65"/>
      <c r="E44" s="65"/>
      <c r="F44" s="9"/>
      <c r="G44" s="10"/>
      <c r="H44" s="863"/>
      <c r="I44" s="864"/>
      <c r="J44" s="807">
        <f>(B44/J28)*J60</f>
        <v>0</v>
      </c>
      <c r="K44" s="874">
        <f>(B44/K28)*K60</f>
        <v>0</v>
      </c>
      <c r="L44" s="877">
        <f>(B44/L28)*L60</f>
        <v>0</v>
      </c>
      <c r="M44" s="32"/>
      <c r="N44" s="45">
        <f>M44*J44</f>
        <v>0</v>
      </c>
      <c r="O44" s="282"/>
      <c r="P44" s="2342"/>
      <c r="Q44" s="559"/>
      <c r="R44" s="705"/>
      <c r="S44" s="2389" t="s">
        <v>147</v>
      </c>
      <c r="T44" s="2389"/>
      <c r="U44" s="2389"/>
      <c r="V44" s="2389"/>
      <c r="W44" s="2389"/>
      <c r="X44" s="2389"/>
      <c r="Y44" s="2389"/>
      <c r="Z44" s="2389"/>
      <c r="AA44" s="2389"/>
      <c r="AB44" s="547"/>
      <c r="AC44" s="555"/>
    </row>
    <row r="45" spans="1:29" s="752" customFormat="1" x14ac:dyDescent="0.25">
      <c r="A45" s="2244"/>
      <c r="B45" s="462">
        <f t="shared" si="4"/>
        <v>0.28000000000000003</v>
      </c>
      <c r="C45" s="61">
        <f>M45*B45</f>
        <v>0.90720000000000012</v>
      </c>
      <c r="D45" s="65"/>
      <c r="E45" s="65"/>
      <c r="F45" s="9" t="s">
        <v>242</v>
      </c>
      <c r="G45" s="10">
        <v>0.28000000000000003</v>
      </c>
      <c r="H45" s="863"/>
      <c r="I45" s="864"/>
      <c r="J45" s="807">
        <f>(B45/J28)*J60</f>
        <v>0.2393162393162393</v>
      </c>
      <c r="K45" s="874">
        <f>(B45/K28)*K60</f>
        <v>0.56000000000000005</v>
      </c>
      <c r="L45" s="877">
        <f>(B45/L28)*L60</f>
        <v>0.28000000000000003</v>
      </c>
      <c r="M45" s="32">
        <v>3.24</v>
      </c>
      <c r="N45" s="45">
        <f>M45*J45</f>
        <v>0.77538461538461534</v>
      </c>
      <c r="O45" s="282"/>
      <c r="P45" s="2342"/>
      <c r="Q45" s="559"/>
      <c r="R45" s="705"/>
      <c r="S45" s="2388" t="s">
        <v>148</v>
      </c>
      <c r="T45" s="2388"/>
      <c r="U45" s="2388"/>
      <c r="V45" s="2388"/>
      <c r="W45" s="2388"/>
      <c r="X45" s="2388"/>
      <c r="Y45" s="2388"/>
      <c r="Z45" s="2388"/>
      <c r="AA45" s="2388"/>
      <c r="AB45" s="547"/>
      <c r="AC45" s="555"/>
    </row>
    <row r="46" spans="1:29" s="752" customFormat="1" ht="15" customHeight="1" thickBot="1" x14ac:dyDescent="0.3">
      <c r="A46" s="2244"/>
      <c r="B46" s="462">
        <f t="shared" si="4"/>
        <v>0</v>
      </c>
      <c r="C46" s="61">
        <f>M46*B46</f>
        <v>0</v>
      </c>
      <c r="D46" s="65"/>
      <c r="E46" s="65"/>
      <c r="F46" s="9"/>
      <c r="G46" s="11"/>
      <c r="H46" s="863"/>
      <c r="I46" s="864"/>
      <c r="J46" s="807">
        <f>(B46/J28)*J60</f>
        <v>0</v>
      </c>
      <c r="K46" s="874">
        <f>(B46/K28)*K60</f>
        <v>0</v>
      </c>
      <c r="L46" s="877">
        <f>(B46/L28)*L60</f>
        <v>0</v>
      </c>
      <c r="M46" s="32"/>
      <c r="N46" s="45">
        <f>M46*J46</f>
        <v>0</v>
      </c>
      <c r="O46" s="282"/>
      <c r="P46" s="2342"/>
      <c r="Q46" s="2407" t="s">
        <v>741</v>
      </c>
      <c r="R46" s="2408"/>
      <c r="S46" s="2408"/>
      <c r="T46" s="2408"/>
      <c r="U46" s="2408"/>
      <c r="V46" s="2408"/>
      <c r="W46" s="2408"/>
      <c r="X46" s="2408"/>
      <c r="Y46" s="2408"/>
      <c r="Z46" s="2408"/>
      <c r="AA46" s="2408"/>
      <c r="AB46" s="2408"/>
      <c r="AC46" s="2409"/>
    </row>
    <row r="47" spans="1:29" s="752" customFormat="1" ht="15.75" x14ac:dyDescent="0.25">
      <c r="A47" s="2244"/>
      <c r="B47" s="463"/>
      <c r="C47" s="305"/>
      <c r="D47" s="294"/>
      <c r="E47" s="294"/>
      <c r="F47" s="295" t="s">
        <v>258</v>
      </c>
      <c r="G47" s="464"/>
      <c r="H47" s="301"/>
      <c r="I47" s="302"/>
      <c r="J47" s="302"/>
      <c r="K47" s="303"/>
      <c r="L47" s="303"/>
      <c r="M47" s="151"/>
      <c r="N47" s="304"/>
      <c r="O47" s="282"/>
      <c r="P47" s="2342"/>
      <c r="Q47" s="2390" t="s">
        <v>78</v>
      </c>
      <c r="R47" s="2391"/>
      <c r="S47" s="2391"/>
      <c r="T47" s="2391"/>
      <c r="U47" s="2391"/>
      <c r="V47" s="2391"/>
      <c r="W47" s="2391"/>
      <c r="X47" s="2391"/>
      <c r="Y47" s="2391"/>
      <c r="Z47" s="2391"/>
      <c r="AA47" s="2391"/>
      <c r="AB47" s="2391"/>
      <c r="AC47" s="2392"/>
    </row>
    <row r="48" spans="1:29" s="752" customFormat="1" x14ac:dyDescent="0.25">
      <c r="A48" s="2244"/>
      <c r="B48" s="463"/>
      <c r="C48" s="305"/>
      <c r="D48" s="294"/>
      <c r="E48" s="296" t="s">
        <v>256</v>
      </c>
      <c r="F48" s="297">
        <f>SUM(G33:G42)/3</f>
        <v>0.29666666666666669</v>
      </c>
      <c r="G48" s="474" t="s">
        <v>425</v>
      </c>
      <c r="H48" s="286"/>
      <c r="I48" s="302"/>
      <c r="J48" s="302"/>
      <c r="K48" s="303"/>
      <c r="L48" s="303"/>
      <c r="M48" s="151"/>
      <c r="N48" s="304"/>
      <c r="O48" s="282"/>
      <c r="P48" s="2342"/>
      <c r="Q48" s="554"/>
      <c r="R48" s="547"/>
      <c r="S48" s="547"/>
      <c r="T48" s="547"/>
      <c r="U48" s="547"/>
      <c r="V48" s="547"/>
      <c r="W48" s="547"/>
      <c r="X48" s="547"/>
      <c r="Y48" s="547"/>
      <c r="Z48" s="547"/>
      <c r="AA48" s="547"/>
      <c r="AB48" s="547"/>
      <c r="AC48" s="555"/>
    </row>
    <row r="49" spans="1:29" s="752" customFormat="1" ht="15.75" x14ac:dyDescent="0.25">
      <c r="A49" s="2244"/>
      <c r="B49" s="463"/>
      <c r="C49" s="305"/>
      <c r="D49" s="294"/>
      <c r="E49" s="296" t="s">
        <v>257</v>
      </c>
      <c r="F49" s="297">
        <f>SUM(G33:G42)/4</f>
        <v>0.22250000000000003</v>
      </c>
      <c r="G49" s="474" t="s">
        <v>426</v>
      </c>
      <c r="H49" s="301"/>
      <c r="I49" s="302"/>
      <c r="J49" s="302"/>
      <c r="K49" s="303"/>
      <c r="L49" s="303"/>
      <c r="M49" s="151"/>
      <c r="N49" s="304"/>
      <c r="O49" s="282"/>
      <c r="P49" s="2342"/>
      <c r="Q49" s="562" t="s">
        <v>24</v>
      </c>
      <c r="R49" s="2393" t="s">
        <v>47</v>
      </c>
      <c r="S49" s="2393"/>
      <c r="T49" s="2393"/>
      <c r="U49" s="2393"/>
      <c r="V49" s="90">
        <v>1</v>
      </c>
      <c r="W49" s="705" t="s">
        <v>501</v>
      </c>
      <c r="X49" s="705"/>
      <c r="Y49" s="705"/>
      <c r="Z49" s="705"/>
      <c r="AA49" s="547"/>
      <c r="AB49" s="547"/>
      <c r="AC49" s="555"/>
    </row>
    <row r="50" spans="1:29" s="752" customFormat="1" ht="15.75" thickBot="1" x14ac:dyDescent="0.3">
      <c r="A50" s="2244"/>
      <c r="B50" s="75"/>
      <c r="C50" s="76"/>
      <c r="D50" s="76"/>
      <c r="E50" s="76"/>
      <c r="F50" s="311" t="s">
        <v>255</v>
      </c>
      <c r="G50" s="300"/>
      <c r="H50" s="300"/>
      <c r="I50" s="76"/>
      <c r="J50" s="76"/>
      <c r="K50" s="76"/>
      <c r="L50" s="76"/>
      <c r="M50" s="76"/>
      <c r="N50" s="77"/>
      <c r="O50" s="282"/>
      <c r="P50" s="2342"/>
      <c r="Q50" s="562"/>
      <c r="R50" s="573"/>
      <c r="S50" s="548"/>
      <c r="T50" s="548"/>
      <c r="U50" s="548"/>
      <c r="V50" s="548"/>
      <c r="W50" s="548"/>
      <c r="X50" s="548"/>
      <c r="Y50" s="548"/>
      <c r="Z50" s="548"/>
      <c r="AA50" s="575" t="s">
        <v>500</v>
      </c>
      <c r="AB50" s="574" t="str">
        <f>N54</f>
        <v>N</v>
      </c>
      <c r="AC50" s="555"/>
    </row>
    <row r="51" spans="1:29" s="752" customFormat="1" ht="15.75" x14ac:dyDescent="0.25">
      <c r="A51" s="2244"/>
      <c r="B51" s="306">
        <f>SUM(B33:B42)</f>
        <v>0.89000000000000012</v>
      </c>
      <c r="C51" s="69">
        <f>C53-C52</f>
        <v>2.8835999999999999</v>
      </c>
      <c r="D51" s="74" t="s">
        <v>59</v>
      </c>
      <c r="E51" s="2282" t="s">
        <v>243</v>
      </c>
      <c r="F51" s="2282"/>
      <c r="G51" s="2282"/>
      <c r="H51" s="71">
        <f>SUM(J33:J42)</f>
        <v>0.76068376068376065</v>
      </c>
      <c r="I51" s="2565">
        <f>SUM(K33:K42)</f>
        <v>1.7800000000000002</v>
      </c>
      <c r="J51" s="2565"/>
      <c r="K51" s="2565">
        <f>SUM(L33:L42)</f>
        <v>0.89000000000000012</v>
      </c>
      <c r="L51" s="2565"/>
      <c r="M51" s="35"/>
      <c r="N51" s="46"/>
      <c r="O51" s="282"/>
      <c r="P51" s="2342"/>
      <c r="Q51" s="2394" t="s">
        <v>502</v>
      </c>
      <c r="R51" s="2395"/>
      <c r="S51" s="2395"/>
      <c r="T51" s="2395"/>
      <c r="U51" s="2395"/>
      <c r="V51" s="2395"/>
      <c r="W51" s="2395"/>
      <c r="X51" s="2395"/>
      <c r="Y51" s="2395"/>
      <c r="Z51" s="2395"/>
      <c r="AA51" s="2395"/>
      <c r="AB51" s="2395"/>
      <c r="AC51" s="2396"/>
    </row>
    <row r="52" spans="1:29" s="752" customFormat="1" ht="15.75" x14ac:dyDescent="0.25">
      <c r="A52" s="2244"/>
      <c r="B52" s="465">
        <f>SUM(B44:B46)</f>
        <v>0.28000000000000003</v>
      </c>
      <c r="C52" s="72">
        <f>SUM(C44:C46)</f>
        <v>0.90720000000000012</v>
      </c>
      <c r="D52" s="74" t="s">
        <v>60</v>
      </c>
      <c r="E52" s="2281" t="s">
        <v>254</v>
      </c>
      <c r="F52" s="2281"/>
      <c r="G52" s="2281"/>
      <c r="H52" s="810">
        <f>SUM(J44:J46)</f>
        <v>0.2393162393162393</v>
      </c>
      <c r="I52" s="2566">
        <f>SUM(K44:K46)</f>
        <v>0.56000000000000005</v>
      </c>
      <c r="J52" s="2566"/>
      <c r="K52" s="2566">
        <f>SUM(L44:L46)</f>
        <v>0.28000000000000003</v>
      </c>
      <c r="L52" s="2566"/>
      <c r="M52" s="35"/>
      <c r="N52" s="46"/>
      <c r="O52" s="282"/>
      <c r="P52" s="2342"/>
      <c r="Q52" s="2394"/>
      <c r="R52" s="2395"/>
      <c r="S52" s="2395"/>
      <c r="T52" s="2395"/>
      <c r="U52" s="2395"/>
      <c r="V52" s="2395"/>
      <c r="W52" s="2395"/>
      <c r="X52" s="2395"/>
      <c r="Y52" s="2395"/>
      <c r="Z52" s="2395"/>
      <c r="AA52" s="2395"/>
      <c r="AB52" s="2395"/>
      <c r="AC52" s="2396"/>
    </row>
    <row r="53" spans="1:29" s="752" customFormat="1" ht="15.75" x14ac:dyDescent="0.25">
      <c r="A53" s="2244"/>
      <c r="B53" s="466">
        <f>SUM(B33:B50)</f>
        <v>1.1700000000000002</v>
      </c>
      <c r="C53" s="79">
        <f>SUM(C33:C50)</f>
        <v>3.7907999999999999</v>
      </c>
      <c r="D53" s="73" t="s">
        <v>61</v>
      </c>
      <c r="E53" s="2282" t="s">
        <v>82</v>
      </c>
      <c r="F53" s="2282"/>
      <c r="G53" s="2282"/>
      <c r="H53" s="797">
        <f>H51+H52</f>
        <v>1</v>
      </c>
      <c r="I53" s="2282">
        <f>I51+I52</f>
        <v>2.3400000000000003</v>
      </c>
      <c r="J53" s="2282"/>
      <c r="K53" s="2282">
        <f>K51+K52</f>
        <v>1.1700000000000002</v>
      </c>
      <c r="L53" s="2282"/>
      <c r="M53" s="35"/>
      <c r="N53" s="46"/>
      <c r="O53" s="282"/>
      <c r="P53" s="2342"/>
      <c r="Q53" s="563"/>
      <c r="R53" s="548"/>
      <c r="S53" s="548"/>
      <c r="T53" s="548"/>
      <c r="U53" s="548"/>
      <c r="V53" s="548"/>
      <c r="W53" s="548"/>
      <c r="X53" s="548"/>
      <c r="Y53" s="548"/>
      <c r="Z53" s="548"/>
      <c r="AA53" s="548"/>
      <c r="AB53" s="547"/>
      <c r="AC53" s="555"/>
    </row>
    <row r="54" spans="1:29" s="752" customFormat="1" ht="16.5" thickBot="1" x14ac:dyDescent="0.3">
      <c r="A54" s="2244"/>
      <c r="B54" s="546" t="str">
        <f>LEFT(ADDRESS(1,COLUMN(),4),LEN(ADDRESS(1,COLUMN(),4))-1)</f>
        <v>B</v>
      </c>
      <c r="C54" s="533" t="s">
        <v>486</v>
      </c>
      <c r="D54" s="534">
        <f>ROW()-1</f>
        <v>53</v>
      </c>
      <c r="E54" s="533" t="s">
        <v>484</v>
      </c>
      <c r="F54" s="34"/>
      <c r="G54" s="67" t="s">
        <v>81</v>
      </c>
      <c r="H54" s="39">
        <f>SUM(N33:N50)</f>
        <v>3.2399999999999993</v>
      </c>
      <c r="I54" s="2572">
        <f>(H54/H53)*I53</f>
        <v>7.581599999999999</v>
      </c>
      <c r="J54" s="2572"/>
      <c r="K54" s="2572">
        <f>(I54/I53)*K53</f>
        <v>3.7907999999999995</v>
      </c>
      <c r="L54" s="2572"/>
      <c r="M54" s="35"/>
      <c r="N54" s="572" t="str">
        <f>LEFT(ADDRESS(1,COLUMN(),4),LEN(ADDRESS(1,COLUMN(),4))-1)</f>
        <v>N</v>
      </c>
      <c r="O54" s="282"/>
      <c r="P54" s="2342"/>
      <c r="Q54" s="564" t="s">
        <v>25</v>
      </c>
      <c r="R54" s="2418" t="s">
        <v>48</v>
      </c>
      <c r="S54" s="2418"/>
      <c r="T54" s="2418"/>
      <c r="U54" s="2418"/>
      <c r="V54" s="91">
        <v>1</v>
      </c>
      <c r="W54" s="2419" t="s">
        <v>136</v>
      </c>
      <c r="X54" s="2419"/>
      <c r="Y54" s="2419"/>
      <c r="Z54" s="2419"/>
      <c r="AA54" s="547"/>
      <c r="AB54" s="547"/>
      <c r="AC54" s="555"/>
    </row>
    <row r="55" spans="1:29" s="752" customFormat="1" ht="15.75" x14ac:dyDescent="0.25">
      <c r="A55" s="2244"/>
      <c r="B55" s="880" t="s">
        <v>56</v>
      </c>
      <c r="C55" s="878"/>
      <c r="D55" s="878"/>
      <c r="E55" s="878"/>
      <c r="F55" s="881"/>
      <c r="G55" s="881"/>
      <c r="H55" s="881"/>
      <c r="I55" s="881"/>
      <c r="J55" s="2410" t="s">
        <v>78</v>
      </c>
      <c r="K55" s="2411"/>
      <c r="L55" s="2411"/>
      <c r="M55" s="2411"/>
      <c r="N55" s="2412"/>
      <c r="O55" s="282"/>
      <c r="P55" s="2342"/>
      <c r="Q55" s="563"/>
      <c r="R55" s="753"/>
      <c r="S55" s="753"/>
      <c r="T55" s="753"/>
      <c r="U55" s="753"/>
      <c r="V55" s="753"/>
      <c r="W55" s="2419"/>
      <c r="X55" s="2419"/>
      <c r="Y55" s="2419"/>
      <c r="Z55" s="2419"/>
      <c r="AA55" s="547"/>
      <c r="AB55" s="547"/>
      <c r="AC55" s="555"/>
    </row>
    <row r="56" spans="1:29" s="752" customFormat="1" ht="15.75" customHeight="1" x14ac:dyDescent="0.25">
      <c r="A56" s="2244"/>
      <c r="B56" s="468"/>
      <c r="C56" s="59"/>
      <c r="D56" s="59"/>
      <c r="E56" s="37"/>
      <c r="F56" s="37"/>
      <c r="G56" s="14"/>
      <c r="H56" s="755"/>
      <c r="I56" s="755"/>
      <c r="J56" s="879" t="s">
        <v>24</v>
      </c>
      <c r="K56" s="813" t="s">
        <v>25</v>
      </c>
      <c r="L56" s="806" t="s">
        <v>31</v>
      </c>
      <c r="M56" s="702"/>
      <c r="N56" s="553" t="s">
        <v>35</v>
      </c>
      <c r="O56" s="282"/>
      <c r="P56" s="2342"/>
      <c r="Q56" s="563"/>
      <c r="R56" s="753"/>
      <c r="S56" s="753"/>
      <c r="T56" s="753"/>
      <c r="U56" s="753"/>
      <c r="V56" s="753"/>
      <c r="W56" s="753"/>
      <c r="X56" s="753"/>
      <c r="Y56" s="753"/>
      <c r="Z56" s="753"/>
      <c r="AA56" s="547"/>
      <c r="AB56" s="547"/>
      <c r="AC56" s="555"/>
    </row>
    <row r="57" spans="1:29" s="752" customFormat="1" ht="18.75" customHeight="1" x14ac:dyDescent="0.25">
      <c r="A57" s="2244"/>
      <c r="B57" s="2571" t="s">
        <v>57</v>
      </c>
      <c r="C57" s="2241"/>
      <c r="D57" s="2241"/>
      <c r="E57" s="2241"/>
      <c r="F57" s="2241"/>
      <c r="G57" s="2241"/>
      <c r="H57" s="755"/>
      <c r="I57" s="755"/>
      <c r="J57" s="2227" t="s">
        <v>47</v>
      </c>
      <c r="K57" s="2228" t="s">
        <v>48</v>
      </c>
      <c r="L57" s="2229" t="s">
        <v>246</v>
      </c>
      <c r="M57" s="50" t="s">
        <v>69</v>
      </c>
      <c r="N57" s="51">
        <f>C53/L28</f>
        <v>0.18953999999999999</v>
      </c>
      <c r="O57" s="282"/>
      <c r="P57" s="2342"/>
      <c r="Q57" s="565" t="s">
        <v>31</v>
      </c>
      <c r="R57" s="2413" t="s">
        <v>246</v>
      </c>
      <c r="S57" s="2413"/>
      <c r="T57" s="2413"/>
      <c r="U57" s="2413"/>
      <c r="V57" s="804">
        <v>20</v>
      </c>
      <c r="W57" s="705" t="s">
        <v>429</v>
      </c>
      <c r="X57" s="705"/>
      <c r="Y57" s="705"/>
      <c r="Z57" s="705"/>
      <c r="AA57" s="547"/>
      <c r="AB57" s="547"/>
      <c r="AC57" s="555"/>
    </row>
    <row r="58" spans="1:29" s="752" customFormat="1" ht="15" customHeight="1" x14ac:dyDescent="0.25">
      <c r="A58" s="2244"/>
      <c r="B58" s="2571"/>
      <c r="C58" s="2241"/>
      <c r="D58" s="2241"/>
      <c r="E58" s="2241"/>
      <c r="F58" s="2241"/>
      <c r="G58" s="2241"/>
      <c r="H58" s="755"/>
      <c r="I58" s="755"/>
      <c r="J58" s="2227"/>
      <c r="K58" s="2228"/>
      <c r="L58" s="2229"/>
      <c r="M58" s="40" t="s">
        <v>62</v>
      </c>
      <c r="N58" s="38">
        <v>2.5</v>
      </c>
      <c r="O58" s="282"/>
      <c r="P58" s="2342"/>
      <c r="Q58" s="563"/>
      <c r="R58" s="753"/>
      <c r="S58" s="753"/>
      <c r="T58" s="753"/>
      <c r="U58" s="705"/>
      <c r="V58" s="753"/>
      <c r="W58" s="753"/>
      <c r="X58" s="753"/>
      <c r="Y58" s="753"/>
      <c r="Z58" s="753"/>
      <c r="AA58" s="547"/>
      <c r="AB58" s="547"/>
      <c r="AC58" s="555"/>
    </row>
    <row r="59" spans="1:29" s="752" customFormat="1" ht="15" customHeight="1" x14ac:dyDescent="0.25">
      <c r="A59" s="2244"/>
      <c r="B59" s="469" t="s">
        <v>89</v>
      </c>
      <c r="C59" s="108"/>
      <c r="D59" s="108"/>
      <c r="E59" s="108"/>
      <c r="F59" s="108"/>
      <c r="G59" s="108"/>
      <c r="H59" s="755"/>
      <c r="I59" s="755"/>
      <c r="J59" s="2227"/>
      <c r="K59" s="2228"/>
      <c r="L59" s="2229"/>
      <c r="M59" s="702"/>
      <c r="N59" s="2230">
        <f>N57*N58</f>
        <v>0.47384999999999999</v>
      </c>
      <c r="O59" s="282"/>
      <c r="P59" s="2342"/>
      <c r="Q59" s="566" t="s">
        <v>35</v>
      </c>
      <c r="R59" s="2414" t="s">
        <v>137</v>
      </c>
      <c r="S59" s="2414"/>
      <c r="T59" s="2414"/>
      <c r="U59" s="2414"/>
      <c r="V59" s="149">
        <v>2.5</v>
      </c>
      <c r="W59" s="705" t="s">
        <v>138</v>
      </c>
      <c r="X59" s="705"/>
      <c r="Y59" s="705"/>
      <c r="Z59" s="705"/>
      <c r="AA59" s="547"/>
      <c r="AB59" s="547"/>
      <c r="AC59" s="555"/>
    </row>
    <row r="60" spans="1:29" s="752" customFormat="1" ht="15" customHeight="1" x14ac:dyDescent="0.25">
      <c r="A60" s="2244"/>
      <c r="B60" s="475"/>
      <c r="C60" s="753"/>
      <c r="D60" s="106"/>
      <c r="E60" s="106"/>
      <c r="F60" s="106"/>
      <c r="G60" s="106"/>
      <c r="H60" s="755"/>
      <c r="I60" s="755"/>
      <c r="J60" s="2231">
        <v>1</v>
      </c>
      <c r="K60" s="2232">
        <v>1</v>
      </c>
      <c r="L60" s="2233">
        <v>20</v>
      </c>
      <c r="M60" s="702"/>
      <c r="N60" s="2230"/>
      <c r="O60" s="282"/>
      <c r="P60" s="2342"/>
      <c r="Q60" s="554"/>
      <c r="R60" s="548" t="s">
        <v>489</v>
      </c>
      <c r="S60" s="547"/>
      <c r="T60" s="547"/>
      <c r="U60" s="547"/>
      <c r="V60" s="547"/>
      <c r="W60" s="547"/>
      <c r="X60" s="547"/>
      <c r="Y60" s="547"/>
      <c r="Z60" s="547"/>
      <c r="AA60" s="547"/>
      <c r="AB60" s="548"/>
      <c r="AC60" s="555"/>
    </row>
    <row r="61" spans="1:29" s="752" customFormat="1" ht="15.75" customHeight="1" x14ac:dyDescent="0.25">
      <c r="A61" s="2244"/>
      <c r="B61" s="470" t="s">
        <v>86</v>
      </c>
      <c r="C61" s="471" t="s">
        <v>84</v>
      </c>
      <c r="D61" s="104"/>
      <c r="E61" s="104"/>
      <c r="F61" s="104"/>
      <c r="G61" s="104"/>
      <c r="H61" s="755"/>
      <c r="I61" s="755"/>
      <c r="J61" s="2231"/>
      <c r="K61" s="2232"/>
      <c r="L61" s="2233"/>
      <c r="M61" s="702"/>
      <c r="N61" s="52"/>
      <c r="O61" s="282"/>
      <c r="P61" s="2342"/>
      <c r="Q61" s="554"/>
      <c r="R61" s="548" t="s">
        <v>490</v>
      </c>
      <c r="S61" s="547"/>
      <c r="T61" s="547"/>
      <c r="U61" s="547"/>
      <c r="V61" s="547"/>
      <c r="W61" s="547"/>
      <c r="X61" s="547"/>
      <c r="Y61" s="547"/>
      <c r="Z61" s="547"/>
      <c r="AA61" s="547"/>
      <c r="AB61" s="548"/>
      <c r="AC61" s="555"/>
    </row>
    <row r="62" spans="1:29" s="752" customFormat="1" ht="15.75" customHeight="1" thickBot="1" x14ac:dyDescent="0.3">
      <c r="A62" s="2244"/>
      <c r="B62" s="2407" t="s">
        <v>741</v>
      </c>
      <c r="C62" s="2408"/>
      <c r="D62" s="2408"/>
      <c r="E62" s="2408"/>
      <c r="F62" s="2408"/>
      <c r="G62" s="2408"/>
      <c r="H62" s="2408"/>
      <c r="I62" s="2408"/>
      <c r="J62" s="2408"/>
      <c r="K62" s="2408"/>
      <c r="L62" s="2408"/>
      <c r="M62" s="2408"/>
      <c r="N62" s="2409"/>
      <c r="O62" s="282"/>
      <c r="P62" s="2342"/>
      <c r="Q62" s="567"/>
      <c r="R62" s="548" t="s">
        <v>491</v>
      </c>
      <c r="S62" s="703"/>
      <c r="T62" s="703"/>
      <c r="U62" s="703"/>
      <c r="V62" s="703"/>
      <c r="W62" s="703"/>
      <c r="X62" s="703"/>
      <c r="Y62" s="703"/>
      <c r="Z62" s="703"/>
      <c r="AA62" s="703"/>
      <c r="AB62" s="548"/>
      <c r="AC62" s="568"/>
    </row>
    <row r="63" spans="1:29" s="752" customFormat="1" ht="15" customHeight="1" x14ac:dyDescent="0.25">
      <c r="A63" s="2244"/>
      <c r="B63" s="2234" t="s">
        <v>50</v>
      </c>
      <c r="C63" s="2235"/>
      <c r="D63" s="2235"/>
      <c r="E63" s="2235"/>
      <c r="F63" s="2235"/>
      <c r="G63" s="2235"/>
      <c r="H63" s="2235"/>
      <c r="I63" s="2235"/>
      <c r="J63" s="2235"/>
      <c r="K63" s="2235"/>
      <c r="L63" s="2235"/>
      <c r="M63" s="2235"/>
      <c r="N63" s="2236"/>
      <c r="O63" s="282"/>
      <c r="P63" s="2342"/>
      <c r="Q63" s="567"/>
      <c r="R63" s="548" t="s">
        <v>492</v>
      </c>
      <c r="S63" s="703"/>
      <c r="T63" s="703"/>
      <c r="U63" s="703"/>
      <c r="V63" s="703"/>
      <c r="W63" s="703"/>
      <c r="X63" s="703"/>
      <c r="Y63" s="703"/>
      <c r="Z63" s="703"/>
      <c r="AA63" s="703"/>
      <c r="AB63" s="703"/>
      <c r="AC63" s="568"/>
    </row>
    <row r="64" spans="1:29" s="752" customFormat="1" ht="15.75" thickBot="1" x14ac:dyDescent="0.3">
      <c r="A64" s="2244"/>
      <c r="B64" s="2237"/>
      <c r="C64" s="2238"/>
      <c r="D64" s="2238"/>
      <c r="E64" s="2238"/>
      <c r="F64" s="2238"/>
      <c r="G64" s="2238"/>
      <c r="H64" s="2238"/>
      <c r="I64" s="2238"/>
      <c r="J64" s="2238"/>
      <c r="K64" s="2238"/>
      <c r="L64" s="2238"/>
      <c r="M64" s="2238"/>
      <c r="N64" s="2239"/>
      <c r="O64" s="282"/>
      <c r="P64" s="2342"/>
      <c r="Q64" s="569"/>
      <c r="R64" s="570"/>
      <c r="S64" s="570"/>
      <c r="T64" s="570"/>
      <c r="U64" s="570"/>
      <c r="V64" s="570"/>
      <c r="W64" s="570"/>
      <c r="X64" s="570"/>
      <c r="Y64" s="570"/>
      <c r="Z64" s="570"/>
      <c r="AA64" s="570"/>
      <c r="AB64" s="570"/>
      <c r="AC64" s="571"/>
    </row>
    <row r="65" spans="1:14" x14ac:dyDescent="0.25">
      <c r="A65" s="539"/>
      <c r="B65" s="89"/>
      <c r="C65" s="89"/>
      <c r="D65" s="89"/>
      <c r="E65" s="89"/>
      <c r="F65" s="89"/>
      <c r="G65" s="89"/>
      <c r="H65" s="89"/>
      <c r="I65" s="89"/>
      <c r="J65" s="89"/>
      <c r="K65" s="89"/>
      <c r="L65" s="89"/>
      <c r="M65" s="89"/>
      <c r="N65" s="89"/>
    </row>
    <row r="66" spans="1:14" x14ac:dyDescent="0.25">
      <c r="A66" s="23" t="s">
        <v>16</v>
      </c>
      <c r="B66" s="2220" t="s">
        <v>427</v>
      </c>
      <c r="C66" s="2220"/>
      <c r="D66" s="2220"/>
      <c r="E66" s="2220"/>
      <c r="F66" s="2220"/>
      <c r="G66" s="2220"/>
      <c r="H66" s="2220"/>
      <c r="I66" s="2220"/>
      <c r="J66" s="2220"/>
      <c r="K66" s="2220"/>
      <c r="L66" s="2220"/>
      <c r="M66" s="2220"/>
      <c r="N66" s="2220"/>
    </row>
    <row r="67" spans="1:14" ht="15" customHeight="1" x14ac:dyDescent="0.25">
      <c r="A67" s="2244" t="s">
        <v>427</v>
      </c>
      <c r="B67" s="2221" t="s">
        <v>428</v>
      </c>
      <c r="C67" s="2222"/>
      <c r="D67" s="2222"/>
      <c r="E67" s="2222"/>
      <c r="F67" s="2222"/>
      <c r="G67" s="2222"/>
      <c r="H67" s="2222"/>
      <c r="I67" s="2222"/>
      <c r="J67" s="2222"/>
      <c r="K67" s="2222"/>
      <c r="L67" s="2222"/>
      <c r="M67" s="2222"/>
      <c r="N67" s="2223"/>
    </row>
    <row r="68" spans="1:14" ht="15" customHeight="1" x14ac:dyDescent="0.25">
      <c r="A68" s="2244"/>
      <c r="B68" s="2221"/>
      <c r="C68" s="2222"/>
      <c r="D68" s="2222"/>
      <c r="E68" s="2222"/>
      <c r="F68" s="2222"/>
      <c r="G68" s="2222"/>
      <c r="H68" s="2222"/>
      <c r="I68" s="2222"/>
      <c r="J68" s="2222"/>
      <c r="K68" s="2222"/>
      <c r="L68" s="2222"/>
      <c r="M68" s="2222"/>
      <c r="N68" s="2223"/>
    </row>
    <row r="69" spans="1:14" ht="15" customHeight="1" x14ac:dyDescent="0.25">
      <c r="A69" s="2244"/>
      <c r="B69" s="2444" t="s">
        <v>83</v>
      </c>
      <c r="C69" s="2252"/>
      <c r="D69" s="2252"/>
      <c r="E69" s="2252"/>
      <c r="F69" s="2252"/>
      <c r="G69" s="2252"/>
      <c r="H69" s="2252"/>
      <c r="I69" s="2252"/>
      <c r="J69" s="2252"/>
      <c r="K69" s="2252"/>
      <c r="L69" s="2252"/>
      <c r="M69" s="2252"/>
      <c r="N69" s="2253"/>
    </row>
    <row r="70" spans="1:14" ht="15" customHeight="1" x14ac:dyDescent="0.25">
      <c r="A70" s="2244"/>
      <c r="B70" s="2444"/>
      <c r="C70" s="2252"/>
      <c r="D70" s="2252"/>
      <c r="E70" s="2252"/>
      <c r="F70" s="2252"/>
      <c r="G70" s="2252"/>
      <c r="H70" s="2252"/>
      <c r="I70" s="2252"/>
      <c r="J70" s="2252"/>
      <c r="K70" s="2252"/>
      <c r="L70" s="2252"/>
      <c r="M70" s="2252"/>
      <c r="N70" s="2253"/>
    </row>
    <row r="71" spans="1:14" x14ac:dyDescent="0.25">
      <c r="A71" s="2244"/>
      <c r="B71" s="53" t="s">
        <v>19</v>
      </c>
      <c r="C71" s="25" t="s">
        <v>430</v>
      </c>
      <c r="D71" s="25"/>
      <c r="E71" s="25"/>
      <c r="F71" s="25"/>
      <c r="G71" s="25"/>
      <c r="H71" s="25"/>
      <c r="I71" s="25"/>
      <c r="J71" s="25"/>
      <c r="K71" s="49"/>
      <c r="L71" s="49"/>
      <c r="M71" s="49"/>
      <c r="N71" s="63"/>
    </row>
    <row r="72" spans="1:14" x14ac:dyDescent="0.25">
      <c r="A72" s="2244"/>
      <c r="B72" s="154"/>
      <c r="C72" s="7"/>
      <c r="D72" s="25" t="s">
        <v>431</v>
      </c>
      <c r="E72" s="25"/>
      <c r="F72" s="25"/>
      <c r="G72" s="25"/>
      <c r="H72" s="25"/>
      <c r="I72" s="25"/>
      <c r="J72" s="25"/>
      <c r="K72" s="49"/>
      <c r="L72" s="49"/>
      <c r="M72" s="49"/>
      <c r="N72" s="63"/>
    </row>
    <row r="73" spans="1:14" x14ac:dyDescent="0.25">
      <c r="A73" s="2244"/>
      <c r="B73" s="154"/>
      <c r="C73" s="7"/>
      <c r="D73" s="25" t="s">
        <v>432</v>
      </c>
      <c r="E73" s="25"/>
      <c r="F73" s="25"/>
      <c r="G73" s="25"/>
      <c r="H73" s="25"/>
      <c r="I73" s="25"/>
      <c r="J73" s="25"/>
      <c r="K73" s="49"/>
      <c r="L73" s="49"/>
      <c r="M73" s="49"/>
      <c r="N73" s="63"/>
    </row>
    <row r="74" spans="1:14" x14ac:dyDescent="0.25">
      <c r="A74" s="2244"/>
      <c r="B74" s="154" t="s">
        <v>24</v>
      </c>
      <c r="C74" s="25" t="s">
        <v>433</v>
      </c>
      <c r="D74" s="25"/>
      <c r="E74" s="25"/>
      <c r="F74" s="25"/>
      <c r="G74" s="25"/>
      <c r="H74" s="25"/>
      <c r="I74" s="25"/>
      <c r="J74" s="25"/>
      <c r="K74" s="110"/>
      <c r="L74" s="110"/>
      <c r="M74" s="110"/>
      <c r="N74" s="210"/>
    </row>
    <row r="75" spans="1:14" ht="15" customHeight="1" x14ac:dyDescent="0.25">
      <c r="A75" s="2244"/>
      <c r="B75" s="154" t="s">
        <v>25</v>
      </c>
      <c r="C75" s="25" t="s">
        <v>434</v>
      </c>
      <c r="D75" s="25"/>
      <c r="E75" s="25"/>
      <c r="F75" s="25"/>
      <c r="G75" s="25"/>
      <c r="H75" s="25"/>
      <c r="I75" s="25"/>
      <c r="J75" s="25"/>
      <c r="K75" s="25"/>
      <c r="L75" s="25"/>
      <c r="M75" s="25"/>
      <c r="N75" s="26"/>
    </row>
    <row r="76" spans="1:14" x14ac:dyDescent="0.25">
      <c r="A76" s="2244"/>
      <c r="B76" s="154" t="s">
        <v>31</v>
      </c>
      <c r="C76" s="25" t="s">
        <v>435</v>
      </c>
      <c r="D76" s="25"/>
      <c r="E76" s="25"/>
      <c r="F76" s="25"/>
      <c r="G76" s="25"/>
      <c r="H76" s="25"/>
      <c r="I76" s="25"/>
      <c r="J76" s="25"/>
      <c r="K76" s="25"/>
      <c r="L76" s="25"/>
      <c r="M76" s="25"/>
      <c r="N76" s="26"/>
    </row>
    <row r="77" spans="1:14" x14ac:dyDescent="0.25">
      <c r="A77" s="2244"/>
      <c r="B77" s="153"/>
      <c r="C77" s="2"/>
      <c r="D77" s="25"/>
      <c r="E77" s="25"/>
      <c r="F77" s="25"/>
      <c r="G77" s="25"/>
      <c r="H77" s="25"/>
      <c r="I77" s="25"/>
      <c r="J77" s="25"/>
      <c r="K77" s="25"/>
      <c r="L77" s="25"/>
      <c r="M77" s="25"/>
      <c r="N77" s="26"/>
    </row>
    <row r="78" spans="1:14" ht="15" customHeight="1" x14ac:dyDescent="0.25">
      <c r="A78" s="2244"/>
      <c r="B78" s="259"/>
      <c r="C78" s="479" t="s">
        <v>438</v>
      </c>
      <c r="D78" s="260"/>
      <c r="E78" s="110"/>
      <c r="F78" s="110"/>
      <c r="G78" s="110"/>
      <c r="H78" s="110"/>
      <c r="I78" s="110"/>
      <c r="J78" s="110"/>
      <c r="K78" s="110"/>
      <c r="L78" s="110"/>
      <c r="M78" s="110"/>
      <c r="N78" s="210"/>
    </row>
    <row r="79" spans="1:14" x14ac:dyDescent="0.25">
      <c r="A79" s="2244"/>
      <c r="B79" s="154"/>
      <c r="C79" s="477" t="s">
        <v>436</v>
      </c>
      <c r="D79" s="8"/>
      <c r="E79" s="8"/>
      <c r="F79" s="8"/>
      <c r="G79" s="8"/>
      <c r="H79" s="8"/>
      <c r="I79" s="8"/>
      <c r="J79" s="8"/>
      <c r="K79" s="110"/>
      <c r="L79" s="110"/>
      <c r="M79" s="110"/>
      <c r="N79" s="210"/>
    </row>
    <row r="80" spans="1:14" ht="15" customHeight="1" x14ac:dyDescent="0.25">
      <c r="A80" s="2244"/>
      <c r="B80" s="154"/>
      <c r="C80" s="477" t="s">
        <v>437</v>
      </c>
      <c r="D80" s="25"/>
      <c r="E80" s="25"/>
      <c r="F80" s="25"/>
      <c r="G80" s="25"/>
      <c r="H80" s="25"/>
      <c r="I80" s="25"/>
      <c r="J80" s="25"/>
      <c r="K80" s="25"/>
      <c r="L80" s="25"/>
      <c r="M80" s="25"/>
      <c r="N80" s="26"/>
    </row>
    <row r="81" spans="1:17" x14ac:dyDescent="0.25">
      <c r="A81" s="2244"/>
      <c r="B81" s="54"/>
      <c r="C81" s="25"/>
      <c r="D81" s="2" t="s">
        <v>439</v>
      </c>
      <c r="E81" s="25"/>
      <c r="F81" s="25"/>
      <c r="G81" s="25"/>
      <c r="H81" s="25"/>
      <c r="I81" s="25"/>
      <c r="J81" s="25"/>
      <c r="K81" s="25"/>
      <c r="L81" s="25"/>
      <c r="M81" s="25"/>
      <c r="N81" s="26"/>
    </row>
    <row r="82" spans="1:17" x14ac:dyDescent="0.25">
      <c r="A82" s="2244"/>
      <c r="B82" s="476"/>
      <c r="C82" s="25"/>
      <c r="D82" s="2" t="s">
        <v>440</v>
      </c>
      <c r="E82" s="25"/>
      <c r="F82" s="25"/>
      <c r="G82" s="25"/>
      <c r="H82" s="25"/>
      <c r="I82" s="25"/>
      <c r="J82" s="25"/>
      <c r="K82" s="25"/>
      <c r="L82" s="25"/>
      <c r="M82" s="25"/>
      <c r="N82" s="26"/>
    </row>
    <row r="83" spans="1:17" x14ac:dyDescent="0.25">
      <c r="A83" s="2244"/>
      <c r="B83" s="476"/>
      <c r="C83" s="25"/>
      <c r="D83" s="2" t="s">
        <v>441</v>
      </c>
      <c r="E83" s="25"/>
      <c r="F83" s="25"/>
      <c r="G83" s="25"/>
      <c r="H83" s="25"/>
      <c r="I83" s="25"/>
      <c r="J83" s="25"/>
      <c r="K83" s="25"/>
      <c r="L83" s="25"/>
      <c r="M83" s="25"/>
      <c r="N83" s="26"/>
    </row>
    <row r="84" spans="1:17" x14ac:dyDescent="0.25">
      <c r="A84" s="2244"/>
      <c r="B84" s="476"/>
      <c r="C84" s="25"/>
      <c r="D84" s="25"/>
      <c r="E84" s="25"/>
      <c r="F84" s="25"/>
      <c r="G84" s="25"/>
      <c r="H84" s="25"/>
      <c r="I84" s="25"/>
      <c r="J84" s="25"/>
      <c r="K84" s="25"/>
      <c r="L84" s="25"/>
      <c r="M84" s="25"/>
      <c r="N84" s="26"/>
    </row>
    <row r="85" spans="1:17" x14ac:dyDescent="0.25">
      <c r="A85" s="2244"/>
      <c r="B85" s="476"/>
      <c r="C85" s="479" t="s">
        <v>443</v>
      </c>
      <c r="D85" s="25"/>
      <c r="E85" s="25"/>
      <c r="F85" s="25"/>
      <c r="G85" s="25"/>
      <c r="H85" s="25"/>
      <c r="I85" s="25"/>
      <c r="J85" s="25"/>
      <c r="K85" s="25"/>
      <c r="L85" s="25"/>
      <c r="M85" s="25"/>
      <c r="N85" s="26"/>
    </row>
    <row r="86" spans="1:17" x14ac:dyDescent="0.25">
      <c r="A86" s="2244"/>
      <c r="B86" s="476"/>
      <c r="C86" s="477" t="s">
        <v>444</v>
      </c>
      <c r="D86" s="25"/>
      <c r="E86" s="25"/>
      <c r="F86" s="25"/>
      <c r="G86" s="25"/>
      <c r="H86" s="25"/>
      <c r="I86" s="25"/>
      <c r="J86" s="25"/>
      <c r="K86" s="25"/>
      <c r="L86" s="25"/>
      <c r="M86" s="25"/>
      <c r="N86" s="26"/>
      <c r="Q86" s="611"/>
    </row>
    <row r="87" spans="1:17" x14ac:dyDescent="0.25">
      <c r="A87" s="2244"/>
      <c r="B87" s="476"/>
      <c r="C87" s="477" t="s">
        <v>442</v>
      </c>
      <c r="D87" s="25"/>
      <c r="E87" s="25"/>
      <c r="F87" s="25"/>
      <c r="G87" s="25"/>
      <c r="H87" s="25"/>
      <c r="I87" s="25"/>
      <c r="J87" s="25"/>
      <c r="K87" s="25"/>
      <c r="L87" s="25"/>
      <c r="M87" s="25"/>
      <c r="N87" s="26"/>
      <c r="Q87" s="611"/>
    </row>
    <row r="88" spans="1:17" x14ac:dyDescent="0.25">
      <c r="A88" s="2244"/>
      <c r="B88" s="476"/>
      <c r="C88" s="477" t="s">
        <v>445</v>
      </c>
      <c r="D88" s="25"/>
      <c r="E88" s="25"/>
      <c r="F88" s="25"/>
      <c r="G88" s="25"/>
      <c r="H88" s="25"/>
      <c r="I88" s="25"/>
      <c r="J88" s="25"/>
      <c r="K88" s="25"/>
      <c r="L88" s="25"/>
      <c r="M88" s="25"/>
      <c r="N88" s="26"/>
      <c r="Q88" s="611"/>
    </row>
    <row r="89" spans="1:17" ht="17.25" x14ac:dyDescent="0.25">
      <c r="A89" s="2244"/>
      <c r="B89" s="476"/>
      <c r="C89" s="477"/>
      <c r="D89" s="477" t="s">
        <v>446</v>
      </c>
      <c r="E89" s="25"/>
      <c r="F89" s="25"/>
      <c r="G89" s="25"/>
      <c r="H89" s="25"/>
      <c r="I89" s="25"/>
      <c r="J89" s="25"/>
      <c r="K89" s="25"/>
      <c r="L89" s="25"/>
      <c r="M89" s="25"/>
      <c r="N89" s="26"/>
      <c r="Q89" s="611"/>
    </row>
    <row r="90" spans="1:17" ht="17.25" x14ac:dyDescent="0.25">
      <c r="A90" s="2244"/>
      <c r="B90" s="476"/>
      <c r="C90" s="477"/>
      <c r="D90" s="477" t="s">
        <v>447</v>
      </c>
      <c r="E90" s="25"/>
      <c r="F90" s="25"/>
      <c r="G90" s="25"/>
      <c r="H90" s="25"/>
      <c r="I90" s="25"/>
      <c r="J90" s="25"/>
      <c r="K90" s="25"/>
      <c r="L90" s="25"/>
      <c r="M90" s="25"/>
      <c r="N90" s="26"/>
    </row>
    <row r="91" spans="1:17" x14ac:dyDescent="0.25">
      <c r="A91" s="2244"/>
      <c r="B91" s="476"/>
      <c r="C91" s="477"/>
      <c r="D91" s="477" t="s">
        <v>441</v>
      </c>
      <c r="E91" s="25"/>
      <c r="F91" s="25"/>
      <c r="G91" s="25"/>
      <c r="H91" s="25"/>
      <c r="I91" s="25"/>
      <c r="J91" s="25"/>
      <c r="K91" s="25"/>
      <c r="L91" s="25"/>
      <c r="M91" s="25"/>
      <c r="N91" s="26"/>
    </row>
    <row r="92" spans="1:17" x14ac:dyDescent="0.25">
      <c r="A92" s="2244"/>
      <c r="B92" s="476"/>
      <c r="C92" s="24" t="s">
        <v>504</v>
      </c>
      <c r="D92" s="25"/>
      <c r="E92" s="25"/>
      <c r="F92" s="25"/>
      <c r="G92" s="25"/>
      <c r="H92" s="25"/>
      <c r="I92" s="25"/>
      <c r="J92" s="25"/>
      <c r="K92" s="25"/>
      <c r="L92" s="25"/>
      <c r="M92" s="25"/>
      <c r="N92" s="26"/>
    </row>
    <row r="93" spans="1:17" x14ac:dyDescent="0.25">
      <c r="A93" s="2244"/>
      <c r="B93" s="476"/>
      <c r="C93" s="25" t="s">
        <v>448</v>
      </c>
      <c r="D93" s="25"/>
      <c r="E93" s="25"/>
      <c r="F93" s="25"/>
      <c r="G93" s="25"/>
      <c r="H93" s="25"/>
      <c r="I93" s="25"/>
      <c r="J93" s="25"/>
      <c r="K93" s="25"/>
      <c r="L93" s="25"/>
      <c r="M93" s="25"/>
      <c r="N93" s="26"/>
    </row>
    <row r="94" spans="1:17" x14ac:dyDescent="0.25">
      <c r="A94" s="2244"/>
      <c r="B94" s="476"/>
      <c r="C94" s="478" t="s">
        <v>450</v>
      </c>
      <c r="D94" s="25"/>
      <c r="E94" s="25"/>
      <c r="F94" s="25"/>
      <c r="G94" s="25"/>
      <c r="H94" s="25"/>
      <c r="I94" s="25"/>
      <c r="J94" s="25"/>
      <c r="K94" s="25"/>
      <c r="L94" s="25"/>
      <c r="M94" s="25"/>
      <c r="N94" s="26"/>
    </row>
    <row r="95" spans="1:17" x14ac:dyDescent="0.25">
      <c r="A95" s="2244"/>
      <c r="B95" s="476"/>
      <c r="C95" s="25" t="s">
        <v>449</v>
      </c>
      <c r="D95" s="25"/>
      <c r="E95" s="25"/>
      <c r="F95" s="25"/>
      <c r="G95" s="25"/>
      <c r="H95" s="25"/>
      <c r="I95" s="25"/>
      <c r="J95" s="25"/>
      <c r="K95" s="25"/>
      <c r="L95" s="25"/>
      <c r="M95" s="25"/>
      <c r="N95" s="26"/>
    </row>
    <row r="96" spans="1:17" s="611" customFormat="1" ht="15.75" thickBot="1" x14ac:dyDescent="0.3">
      <c r="A96" s="2244"/>
      <c r="B96" s="54"/>
      <c r="C96" s="548"/>
      <c r="D96" s="25"/>
      <c r="E96" s="25"/>
      <c r="F96" s="25"/>
      <c r="G96" s="25"/>
      <c r="H96" s="25"/>
      <c r="I96" s="25"/>
      <c r="J96" s="25"/>
      <c r="K96" s="25"/>
      <c r="L96" s="25"/>
      <c r="M96" s="25"/>
      <c r="N96" s="26"/>
      <c r="O96" s="282"/>
    </row>
    <row r="97" spans="1:30" s="611" customFormat="1" x14ac:dyDescent="0.25">
      <c r="A97" s="2244"/>
      <c r="B97" s="634"/>
      <c r="C97" s="635"/>
      <c r="D97" s="635" t="s">
        <v>490</v>
      </c>
      <c r="E97" s="636"/>
      <c r="F97" s="636"/>
      <c r="G97" s="636"/>
      <c r="H97" s="636"/>
      <c r="I97" s="636"/>
      <c r="J97" s="636"/>
      <c r="K97" s="636"/>
      <c r="L97" s="636"/>
      <c r="M97" s="636"/>
      <c r="N97" s="637"/>
      <c r="O97" s="282"/>
    </row>
    <row r="98" spans="1:30" x14ac:dyDescent="0.25">
      <c r="A98" s="2244"/>
      <c r="B98" s="219"/>
      <c r="C98" s="548" t="s">
        <v>489</v>
      </c>
      <c r="D98" s="548" t="s">
        <v>491</v>
      </c>
      <c r="E98" s="2"/>
      <c r="F98" s="2"/>
      <c r="G98" s="2"/>
      <c r="H98" s="2"/>
      <c r="I98" s="2"/>
      <c r="J98" s="2"/>
      <c r="K98" s="2"/>
      <c r="L98" s="49"/>
      <c r="M98" s="49"/>
      <c r="N98" s="63"/>
    </row>
    <row r="99" spans="1:30" ht="15.75" thickBot="1" x14ac:dyDescent="0.3">
      <c r="A99" s="2244"/>
      <c r="B99" s="56"/>
      <c r="C99" s="633"/>
      <c r="D99" s="633" t="s">
        <v>492</v>
      </c>
      <c r="E99" s="18"/>
      <c r="F99" s="18"/>
      <c r="G99" s="18"/>
      <c r="H99" s="18"/>
      <c r="I99" s="18"/>
      <c r="J99" s="18"/>
      <c r="K99" s="87"/>
      <c r="L99" s="87"/>
      <c r="M99" s="87"/>
      <c r="N99" s="88"/>
    </row>
    <row r="100" spans="1:30" x14ac:dyDescent="0.25">
      <c r="A100" s="17"/>
      <c r="B100" s="17"/>
      <c r="C100" s="17"/>
      <c r="D100" s="17"/>
      <c r="E100" s="17"/>
      <c r="F100" s="17"/>
      <c r="G100" s="17"/>
      <c r="H100" s="17"/>
      <c r="I100" s="17"/>
      <c r="J100" s="17"/>
      <c r="K100" s="49"/>
      <c r="L100" s="49"/>
      <c r="M100" s="49"/>
      <c r="N100" s="49"/>
    </row>
    <row r="101" spans="1:30" s="752" customFormat="1" ht="15.75" thickBot="1" x14ac:dyDescent="0.3">
      <c r="A101" s="538" t="s">
        <v>16</v>
      </c>
      <c r="B101" s="2277" t="s">
        <v>424</v>
      </c>
      <c r="C101" s="2277"/>
      <c r="D101" s="2277"/>
      <c r="E101" s="2277"/>
      <c r="F101" s="2277"/>
      <c r="G101" s="2277"/>
      <c r="H101" s="2277"/>
      <c r="I101" s="2277"/>
      <c r="J101" s="2277"/>
      <c r="K101" s="2277"/>
      <c r="L101" s="2277"/>
      <c r="M101" s="2277"/>
      <c r="N101" s="2277"/>
      <c r="O101" s="282"/>
    </row>
    <row r="102" spans="1:30" s="752" customFormat="1" ht="23.25" customHeight="1" x14ac:dyDescent="0.25">
      <c r="A102" s="2244" t="s">
        <v>424</v>
      </c>
      <c r="B102" s="2245" t="s">
        <v>507</v>
      </c>
      <c r="C102" s="2246"/>
      <c r="D102" s="2246"/>
      <c r="E102" s="2246"/>
      <c r="F102" s="2246"/>
      <c r="G102" s="2246"/>
      <c r="H102" s="2246"/>
      <c r="I102" s="2246"/>
      <c r="J102" s="2246"/>
      <c r="K102" s="2246"/>
      <c r="L102" s="2246"/>
      <c r="M102" s="2246"/>
      <c r="N102" s="2247"/>
      <c r="O102" s="282"/>
    </row>
    <row r="103" spans="1:30" s="752" customFormat="1" ht="15" customHeight="1" x14ac:dyDescent="0.25">
      <c r="A103" s="2244"/>
      <c r="B103" s="2557"/>
      <c r="C103" s="2249"/>
      <c r="D103" s="2249"/>
      <c r="E103" s="2249"/>
      <c r="F103" s="2249"/>
      <c r="G103" s="2249"/>
      <c r="H103" s="2249"/>
      <c r="I103" s="2249"/>
      <c r="J103" s="2249"/>
      <c r="K103" s="2249"/>
      <c r="L103" s="2249"/>
      <c r="M103" s="2249"/>
      <c r="N103" s="2250"/>
      <c r="O103" s="282"/>
    </row>
    <row r="104" spans="1:30" s="752" customFormat="1" ht="15" customHeight="1" x14ac:dyDescent="0.25">
      <c r="A104" s="2244"/>
      <c r="B104" s="2444" t="s">
        <v>406</v>
      </c>
      <c r="C104" s="2252"/>
      <c r="D104" s="2252"/>
      <c r="E104" s="2252"/>
      <c r="F104" s="2252"/>
      <c r="G104" s="2252"/>
      <c r="H104" s="2252"/>
      <c r="I104" s="2252"/>
      <c r="J104" s="2252"/>
      <c r="K104" s="2252"/>
      <c r="L104" s="2252"/>
      <c r="M104" s="2252"/>
      <c r="N104" s="2253"/>
      <c r="O104" s="282"/>
    </row>
    <row r="105" spans="1:30" s="752" customFormat="1" ht="15" customHeight="1" x14ac:dyDescent="0.25">
      <c r="A105" s="2244"/>
      <c r="B105" s="2444"/>
      <c r="C105" s="2252"/>
      <c r="D105" s="2252"/>
      <c r="E105" s="2252"/>
      <c r="F105" s="2252"/>
      <c r="G105" s="2252"/>
      <c r="H105" s="2252"/>
      <c r="I105" s="2252"/>
      <c r="J105" s="2252"/>
      <c r="K105" s="2252"/>
      <c r="L105" s="2252"/>
      <c r="M105" s="2252"/>
      <c r="N105" s="2253"/>
      <c r="O105" s="282"/>
    </row>
    <row r="106" spans="1:30" s="752" customFormat="1" ht="15" customHeight="1" x14ac:dyDescent="0.25">
      <c r="A106" s="2244"/>
      <c r="B106" s="457" t="s">
        <v>68</v>
      </c>
      <c r="C106" s="58"/>
      <c r="D106" s="58"/>
      <c r="E106" s="29"/>
      <c r="F106" s="29"/>
      <c r="G106" s="29"/>
      <c r="H106" s="29"/>
      <c r="I106" s="29"/>
      <c r="J106" s="29"/>
      <c r="K106" s="2279">
        <f ca="1">NOW()</f>
        <v>42390.827546296299</v>
      </c>
      <c r="L106" s="2279"/>
      <c r="M106" s="2279"/>
      <c r="N106" s="2559"/>
      <c r="O106" s="282"/>
    </row>
    <row r="107" spans="1:30" s="752" customFormat="1" ht="15" customHeight="1" x14ac:dyDescent="0.25">
      <c r="A107" s="2244"/>
      <c r="B107" s="2567" t="s">
        <v>259</v>
      </c>
      <c r="C107" s="2255"/>
      <c r="D107" s="2255"/>
      <c r="E107" s="2255"/>
      <c r="F107" s="2255"/>
      <c r="G107" s="2255"/>
      <c r="H107" s="2255"/>
      <c r="I107" s="2255"/>
      <c r="J107" s="2255"/>
      <c r="K107" s="2255"/>
      <c r="L107" s="2255"/>
      <c r="M107" s="2255"/>
      <c r="N107" s="2256"/>
      <c r="O107" s="282"/>
    </row>
    <row r="108" spans="1:30" s="752" customFormat="1" ht="15" customHeight="1" thickBot="1" x14ac:dyDescent="0.3">
      <c r="A108" s="2244"/>
      <c r="B108" s="2560" t="s">
        <v>260</v>
      </c>
      <c r="C108" s="2434"/>
      <c r="D108" s="2434"/>
      <c r="E108" s="2434"/>
      <c r="F108" s="2434"/>
      <c r="G108" s="796"/>
      <c r="H108" s="796"/>
      <c r="I108" s="2561" t="s">
        <v>261</v>
      </c>
      <c r="J108" s="2561"/>
      <c r="K108" s="2561"/>
      <c r="L108" s="2561"/>
      <c r="M108" s="2561"/>
      <c r="N108" s="2562"/>
      <c r="O108" s="282"/>
    </row>
    <row r="109" spans="1:30" s="752" customFormat="1" ht="15" customHeight="1" x14ac:dyDescent="0.25">
      <c r="A109" s="2244"/>
      <c r="B109" s="2563" t="s">
        <v>22</v>
      </c>
      <c r="C109" s="2568" t="s">
        <v>251</v>
      </c>
      <c r="D109" s="2568" t="s">
        <v>242</v>
      </c>
      <c r="E109" s="2568" t="s">
        <v>248</v>
      </c>
      <c r="F109" s="288"/>
      <c r="G109" s="753"/>
      <c r="H109" s="753"/>
      <c r="I109" s="290"/>
      <c r="J109" s="2568" t="s">
        <v>22</v>
      </c>
      <c r="K109" s="2568" t="s">
        <v>251</v>
      </c>
      <c r="L109" s="2568" t="s">
        <v>242</v>
      </c>
      <c r="M109" s="2568" t="s">
        <v>248</v>
      </c>
      <c r="N109" s="291"/>
      <c r="O109" s="282"/>
      <c r="Q109" s="2376" t="s">
        <v>508</v>
      </c>
      <c r="R109" s="2377"/>
      <c r="S109" s="2377"/>
      <c r="T109" s="2377"/>
      <c r="U109" s="2377"/>
      <c r="V109" s="2377"/>
      <c r="W109" s="2377"/>
      <c r="X109" s="2377"/>
      <c r="Y109" s="2377"/>
      <c r="Z109" s="2377"/>
      <c r="AA109" s="2377"/>
      <c r="AB109" s="2377"/>
      <c r="AC109" s="2377"/>
      <c r="AD109" s="2378"/>
    </row>
    <row r="110" spans="1:30" s="752" customFormat="1" ht="15" customHeight="1" x14ac:dyDescent="0.25">
      <c r="A110" s="2244"/>
      <c r="B110" s="2564"/>
      <c r="C110" s="2513"/>
      <c r="D110" s="2513"/>
      <c r="E110" s="2513"/>
      <c r="F110" s="289" t="s">
        <v>252</v>
      </c>
      <c r="G110" s="753"/>
      <c r="H110" s="753"/>
      <c r="I110" s="292" t="s">
        <v>58</v>
      </c>
      <c r="J110" s="2513"/>
      <c r="K110" s="2513"/>
      <c r="L110" s="2513"/>
      <c r="M110" s="2513"/>
      <c r="N110" s="293"/>
      <c r="O110" s="282"/>
      <c r="Q110" s="2379"/>
      <c r="R110" s="2380"/>
      <c r="S110" s="2380"/>
      <c r="T110" s="2380"/>
      <c r="U110" s="2380"/>
      <c r="V110" s="2380"/>
      <c r="W110" s="2380"/>
      <c r="X110" s="2380"/>
      <c r="Y110" s="2380"/>
      <c r="Z110" s="2380"/>
      <c r="AA110" s="2380"/>
      <c r="AB110" s="2380"/>
      <c r="AC110" s="2380"/>
      <c r="AD110" s="2381"/>
    </row>
    <row r="111" spans="1:30" s="752" customFormat="1" ht="15" customHeight="1" thickBot="1" x14ac:dyDescent="0.3">
      <c r="A111" s="2244"/>
      <c r="B111" s="2569">
        <f>K117</f>
        <v>1</v>
      </c>
      <c r="C111" s="2570">
        <f>B147</f>
        <v>1.9150000000000003</v>
      </c>
      <c r="D111" s="2264">
        <f>B148</f>
        <v>0.51705000000000012</v>
      </c>
      <c r="E111" s="2264">
        <f>J117</f>
        <v>2.4320500000000003</v>
      </c>
      <c r="F111" s="283">
        <v>35</v>
      </c>
      <c r="G111" s="2255" t="s">
        <v>249</v>
      </c>
      <c r="H111" s="2255"/>
      <c r="I111" s="284">
        <v>1</v>
      </c>
      <c r="J111" s="800">
        <f>(B111/F111)*I111</f>
        <v>2.8571428571428571E-2</v>
      </c>
      <c r="K111" s="800">
        <f>(C111/F111)*I111</f>
        <v>5.4714285714285722E-2</v>
      </c>
      <c r="L111" s="800">
        <f>(D111/F111)*I111</f>
        <v>1.4772857142857147E-2</v>
      </c>
      <c r="M111" s="800">
        <f>(E111/F111)*I111</f>
        <v>6.9487142857142858E-2</v>
      </c>
      <c r="N111" s="458"/>
      <c r="O111" s="282"/>
      <c r="Q111" s="2382"/>
      <c r="R111" s="2383"/>
      <c r="S111" s="2383"/>
      <c r="T111" s="2383"/>
      <c r="U111" s="2383"/>
      <c r="V111" s="2383"/>
      <c r="W111" s="2383"/>
      <c r="X111" s="2383"/>
      <c r="Y111" s="2383"/>
      <c r="Z111" s="2383"/>
      <c r="AA111" s="2383"/>
      <c r="AB111" s="2383"/>
      <c r="AC111" s="2383"/>
      <c r="AD111" s="2384"/>
    </row>
    <row r="112" spans="1:30" s="752" customFormat="1" ht="15" customHeight="1" x14ac:dyDescent="0.25">
      <c r="A112" s="2244"/>
      <c r="B112" s="2569"/>
      <c r="C112" s="2570"/>
      <c r="D112" s="2264"/>
      <c r="E112" s="2264"/>
      <c r="F112" s="283">
        <v>32</v>
      </c>
      <c r="G112" s="2255" t="s">
        <v>250</v>
      </c>
      <c r="H112" s="2255"/>
      <c r="I112" s="284">
        <v>1</v>
      </c>
      <c r="J112" s="800">
        <f>(B111/F112)*I112</f>
        <v>3.125E-2</v>
      </c>
      <c r="K112" s="800">
        <f>(C111/F112)*I112</f>
        <v>5.9843750000000008E-2</v>
      </c>
      <c r="L112" s="800">
        <f>(D111/F112)*I112</f>
        <v>1.6157812500000004E-2</v>
      </c>
      <c r="M112" s="800">
        <f>(E111/F112)*I112</f>
        <v>7.6001562500000008E-2</v>
      </c>
      <c r="N112" s="458"/>
      <c r="O112" s="282"/>
    </row>
    <row r="113" spans="1:15" s="752" customFormat="1" ht="15" customHeight="1" thickBot="1" x14ac:dyDescent="0.3">
      <c r="A113" s="2244"/>
      <c r="B113" s="459" t="s">
        <v>265</v>
      </c>
      <c r="C113" s="82"/>
      <c r="D113" s="82"/>
      <c r="E113" s="460"/>
      <c r="F113" s="705"/>
      <c r="G113" s="705"/>
      <c r="H113" s="705"/>
      <c r="I113" s="287" t="s">
        <v>253</v>
      </c>
      <c r="J113" s="143"/>
      <c r="K113" s="141"/>
      <c r="L113" s="141"/>
      <c r="M113" s="141"/>
      <c r="N113" s="461"/>
      <c r="O113" s="282"/>
    </row>
    <row r="114" spans="1:15" s="752" customFormat="1" ht="15" customHeight="1" x14ac:dyDescent="0.25">
      <c r="A114" s="2244"/>
      <c r="B114" s="2257" t="s">
        <v>77</v>
      </c>
      <c r="C114" s="2258"/>
      <c r="D114" s="2258"/>
      <c r="E114" s="2258"/>
      <c r="F114" s="2258"/>
      <c r="G114" s="2258"/>
      <c r="H114" s="2258"/>
      <c r="I114" s="2258"/>
      <c r="J114" s="2258"/>
      <c r="K114" s="2258"/>
      <c r="L114" s="2258"/>
      <c r="M114" s="2258"/>
      <c r="N114" s="2259"/>
      <c r="O114" s="282"/>
    </row>
    <row r="115" spans="1:15" s="752" customFormat="1" ht="15" customHeight="1" x14ac:dyDescent="0.25">
      <c r="A115" s="2244"/>
      <c r="B115" s="2260" t="s">
        <v>711</v>
      </c>
      <c r="C115" s="2261"/>
      <c r="D115" s="2261"/>
      <c r="E115" s="2261"/>
      <c r="F115" s="2261"/>
      <c r="G115" s="2261"/>
      <c r="H115" s="2261"/>
      <c r="I115" s="2261"/>
      <c r="J115" s="721" t="s">
        <v>75</v>
      </c>
      <c r="K115" s="2262" t="s">
        <v>22</v>
      </c>
      <c r="L115" s="2263" t="s">
        <v>244</v>
      </c>
      <c r="M115" s="753"/>
      <c r="N115" s="63"/>
      <c r="O115" s="282"/>
    </row>
    <row r="116" spans="1:15" s="752" customFormat="1" ht="18" customHeight="1" x14ac:dyDescent="0.25">
      <c r="A116" s="2244"/>
      <c r="B116" s="2260"/>
      <c r="C116" s="2261"/>
      <c r="D116" s="2261"/>
      <c r="E116" s="2261"/>
      <c r="F116" s="2261"/>
      <c r="G116" s="2261"/>
      <c r="H116" s="2261"/>
      <c r="I116" s="2261"/>
      <c r="J116" s="530" t="s">
        <v>19</v>
      </c>
      <c r="K116" s="2262"/>
      <c r="L116" s="2263"/>
      <c r="M116" s="753"/>
      <c r="N116" s="63"/>
      <c r="O116" s="282"/>
    </row>
    <row r="117" spans="1:15" s="752" customFormat="1" ht="15" customHeight="1" x14ac:dyDescent="0.25">
      <c r="A117" s="2244"/>
      <c r="B117" s="2260"/>
      <c r="C117" s="2261"/>
      <c r="D117" s="2261"/>
      <c r="E117" s="2261"/>
      <c r="F117" s="2261"/>
      <c r="G117" s="2261"/>
      <c r="H117" s="2261"/>
      <c r="I117" s="2261"/>
      <c r="J117" s="2264">
        <f>B149</f>
        <v>2.4320500000000003</v>
      </c>
      <c r="K117" s="2289">
        <v>1</v>
      </c>
      <c r="L117" s="2290">
        <v>40</v>
      </c>
      <c r="M117" s="2265" t="s">
        <v>70</v>
      </c>
      <c r="N117" s="2283" t="s">
        <v>71</v>
      </c>
      <c r="O117" s="282"/>
    </row>
    <row r="118" spans="1:15" s="752" customFormat="1" ht="15" customHeight="1" x14ac:dyDescent="0.25">
      <c r="A118" s="2244"/>
      <c r="B118" s="2558" t="s">
        <v>245</v>
      </c>
      <c r="C118" s="2285"/>
      <c r="D118" s="705"/>
      <c r="E118" s="704"/>
      <c r="F118" s="2286" t="s">
        <v>23</v>
      </c>
      <c r="G118" s="2286"/>
      <c r="H118" s="2286"/>
      <c r="I118" s="2286"/>
      <c r="J118" s="2264"/>
      <c r="K118" s="2289"/>
      <c r="L118" s="2290"/>
      <c r="M118" s="2265"/>
      <c r="N118" s="2283"/>
      <c r="O118" s="282"/>
    </row>
    <row r="119" spans="1:15" s="752" customFormat="1" ht="15" customHeight="1" x14ac:dyDescent="0.25">
      <c r="A119" s="2244"/>
      <c r="B119" s="2287">
        <f>J117/L117</f>
        <v>6.0801250000000008E-2</v>
      </c>
      <c r="C119" s="2288">
        <f>C149/L117</f>
        <v>0.19699605000000003</v>
      </c>
      <c r="D119" s="42"/>
      <c r="E119" s="42"/>
      <c r="F119" s="64" t="s">
        <v>76</v>
      </c>
      <c r="G119" s="64" t="s">
        <v>76</v>
      </c>
      <c r="H119" s="860" t="s">
        <v>76</v>
      </c>
      <c r="I119" s="860" t="s">
        <v>76</v>
      </c>
      <c r="J119" s="74" t="s">
        <v>61</v>
      </c>
      <c r="K119" s="2289"/>
      <c r="L119" s="2290"/>
      <c r="M119" s="803"/>
      <c r="N119" s="798"/>
      <c r="O119" s="282"/>
    </row>
    <row r="120" spans="1:15" s="752" customFormat="1" ht="15" customHeight="1" x14ac:dyDescent="0.25">
      <c r="A120" s="2244"/>
      <c r="B120" s="2287"/>
      <c r="C120" s="2288"/>
      <c r="D120" s="799"/>
      <c r="E120" s="704"/>
      <c r="F120" s="299" t="s">
        <v>262</v>
      </c>
      <c r="G120" s="57" t="s">
        <v>28</v>
      </c>
      <c r="H120" s="861" t="s">
        <v>72</v>
      </c>
      <c r="I120" s="862" t="s">
        <v>73</v>
      </c>
      <c r="J120" s="529" t="s">
        <v>24</v>
      </c>
      <c r="K120" s="813" t="s">
        <v>25</v>
      </c>
      <c r="L120" s="806" t="s">
        <v>31</v>
      </c>
      <c r="M120" s="41"/>
      <c r="N120" s="44" t="s">
        <v>24</v>
      </c>
      <c r="O120" s="282"/>
    </row>
    <row r="121" spans="1:15" s="752" customFormat="1" ht="15" customHeight="1" x14ac:dyDescent="0.25">
      <c r="A121" s="2244"/>
      <c r="B121" s="856" t="s">
        <v>19</v>
      </c>
      <c r="C121" s="60" t="s">
        <v>71</v>
      </c>
      <c r="D121" s="60"/>
      <c r="E121" s="31"/>
      <c r="F121" s="309" t="s">
        <v>407</v>
      </c>
      <c r="G121" s="309"/>
      <c r="H121" s="309"/>
      <c r="I121" s="309"/>
      <c r="J121" s="818" t="s">
        <v>28</v>
      </c>
      <c r="K121" s="811" t="s">
        <v>28</v>
      </c>
      <c r="L121" s="812" t="s">
        <v>28</v>
      </c>
      <c r="M121" s="32" t="s">
        <v>74</v>
      </c>
      <c r="N121" s="45" t="s">
        <v>71</v>
      </c>
      <c r="O121" s="282"/>
    </row>
    <row r="122" spans="1:15" s="752" customFormat="1" ht="15" customHeight="1" x14ac:dyDescent="0.25">
      <c r="A122" s="2244"/>
      <c r="B122" s="33">
        <f>IF(ISBLANK(G122),I122*H122,G122)</f>
        <v>0.06</v>
      </c>
      <c r="C122" s="61">
        <f>M122*B122</f>
        <v>0.19440000000000002</v>
      </c>
      <c r="D122" s="65"/>
      <c r="E122" s="65"/>
      <c r="F122" s="9" t="s">
        <v>305</v>
      </c>
      <c r="G122" s="10">
        <v>0.06</v>
      </c>
      <c r="H122" s="863"/>
      <c r="I122" s="864"/>
      <c r="J122" s="807">
        <f>(B122/J117)*J156</f>
        <v>2.4670545424641758E-2</v>
      </c>
      <c r="K122" s="808">
        <f>(B122/K117)*K156</f>
        <v>0.06</v>
      </c>
      <c r="L122" s="809">
        <f>(B122/L117)*L156</f>
        <v>0.03</v>
      </c>
      <c r="M122" s="32">
        <v>3.24</v>
      </c>
      <c r="N122" s="45">
        <f>M122*J122</f>
        <v>7.9932567175839297E-2</v>
      </c>
      <c r="O122" s="282"/>
    </row>
    <row r="123" spans="1:15" s="752" customFormat="1" ht="15" customHeight="1" x14ac:dyDescent="0.25">
      <c r="A123" s="2244"/>
      <c r="B123" s="33">
        <f>IF(ISBLANK(G123),I123*H123,G123)</f>
        <v>0.2</v>
      </c>
      <c r="C123" s="61">
        <f>M123*B123</f>
        <v>0.64800000000000013</v>
      </c>
      <c r="D123" s="65"/>
      <c r="E123" s="65"/>
      <c r="F123" s="9" t="s">
        <v>408</v>
      </c>
      <c r="G123" s="10">
        <v>0.2</v>
      </c>
      <c r="H123" s="863"/>
      <c r="I123" s="864"/>
      <c r="J123" s="807">
        <f>(B123/J117)*J156</f>
        <v>8.2235151415472538E-2</v>
      </c>
      <c r="K123" s="808">
        <f>(B123/K117)*K156</f>
        <v>0.2</v>
      </c>
      <c r="L123" s="809">
        <f>(B123/L117)*L156</f>
        <v>0.1</v>
      </c>
      <c r="M123" s="32">
        <v>3.24</v>
      </c>
      <c r="N123" s="45">
        <f>M123*J123</f>
        <v>0.26644189058613105</v>
      </c>
      <c r="O123" s="282"/>
    </row>
    <row r="124" spans="1:15" s="752" customFormat="1" ht="15.75" customHeight="1" x14ac:dyDescent="0.25">
      <c r="A124" s="2244"/>
      <c r="B124" s="33">
        <f>IF(ISBLANK(G124),I124*H124,G124)</f>
        <v>0</v>
      </c>
      <c r="C124" s="61">
        <f>M124*B124</f>
        <v>0</v>
      </c>
      <c r="D124" s="65"/>
      <c r="E124" s="65"/>
      <c r="F124" s="9"/>
      <c r="G124" s="10"/>
      <c r="H124" s="863"/>
      <c r="I124" s="864"/>
      <c r="J124" s="807">
        <f>(B124/J117)*J156</f>
        <v>0</v>
      </c>
      <c r="K124" s="808">
        <f>(B124/K117)*K156</f>
        <v>0</v>
      </c>
      <c r="L124" s="809">
        <f>(B124/L117)*L156</f>
        <v>0</v>
      </c>
      <c r="M124" s="32">
        <v>3.24</v>
      </c>
      <c r="N124" s="45">
        <f>M124*J124</f>
        <v>0</v>
      </c>
      <c r="O124" s="282"/>
    </row>
    <row r="125" spans="1:15" s="752" customFormat="1" ht="15.75" customHeight="1" x14ac:dyDescent="0.25">
      <c r="A125" s="2244"/>
      <c r="B125" s="462"/>
      <c r="C125" s="61"/>
      <c r="D125" s="480" t="s">
        <v>451</v>
      </c>
      <c r="E125" s="31"/>
      <c r="F125" s="309"/>
      <c r="G125" s="481"/>
      <c r="H125" s="863"/>
      <c r="I125" s="864"/>
      <c r="J125" s="807"/>
      <c r="K125" s="808"/>
      <c r="L125" s="809"/>
      <c r="M125" s="32"/>
      <c r="N125" s="45"/>
      <c r="O125" s="282"/>
    </row>
    <row r="126" spans="1:15" s="752" customFormat="1" x14ac:dyDescent="0.25">
      <c r="A126" s="2244"/>
      <c r="B126" s="33">
        <f t="shared" ref="B126:B132" si="5">IF(ISBLANK(G126),I126*H126,G126)</f>
        <v>2.5000000000000001E-2</v>
      </c>
      <c r="C126" s="61">
        <f t="shared" ref="C126:C132" si="6">M126*B126</f>
        <v>8.1000000000000016E-2</v>
      </c>
      <c r="D126" s="65"/>
      <c r="E126" s="65"/>
      <c r="F126" s="9" t="s">
        <v>272</v>
      </c>
      <c r="G126" s="10">
        <v>2.5000000000000001E-2</v>
      </c>
      <c r="H126" s="863"/>
      <c r="I126" s="864"/>
      <c r="J126" s="807">
        <f>(B126/J117)*J156</f>
        <v>1.0279393926934067E-2</v>
      </c>
      <c r="K126" s="808">
        <f>(B126/K117)*K156</f>
        <v>2.5000000000000001E-2</v>
      </c>
      <c r="L126" s="809">
        <f>(B126/L117)*L156</f>
        <v>1.2500000000000001E-2</v>
      </c>
      <c r="M126" s="32">
        <v>3.24</v>
      </c>
      <c r="N126" s="45">
        <f t="shared" ref="N126:N132" si="7">M126*J126</f>
        <v>3.3305236323266381E-2</v>
      </c>
      <c r="O126" s="282"/>
    </row>
    <row r="127" spans="1:15" s="752" customFormat="1" x14ac:dyDescent="0.25">
      <c r="A127" s="2244"/>
      <c r="B127" s="33">
        <f t="shared" si="5"/>
        <v>0.06</v>
      </c>
      <c r="C127" s="61">
        <f t="shared" si="6"/>
        <v>0.19440000000000002</v>
      </c>
      <c r="D127" s="65"/>
      <c r="E127" s="65"/>
      <c r="F127" s="9" t="s">
        <v>163</v>
      </c>
      <c r="G127" s="10">
        <v>0.06</v>
      </c>
      <c r="H127" s="863"/>
      <c r="I127" s="864"/>
      <c r="J127" s="807">
        <f>(B127/J117)*J156</f>
        <v>2.4670545424641758E-2</v>
      </c>
      <c r="K127" s="808">
        <f>(B127/K117)*K156</f>
        <v>0.06</v>
      </c>
      <c r="L127" s="809">
        <f>(B127/L117)*L156</f>
        <v>0.03</v>
      </c>
      <c r="M127" s="32">
        <v>3.24</v>
      </c>
      <c r="N127" s="45">
        <f t="shared" si="7"/>
        <v>7.9932567175839297E-2</v>
      </c>
      <c r="O127" s="282"/>
    </row>
    <row r="128" spans="1:15" s="752" customFormat="1" ht="15" customHeight="1" x14ac:dyDescent="0.25">
      <c r="A128" s="2244"/>
      <c r="B128" s="33">
        <f t="shared" si="5"/>
        <v>0.04</v>
      </c>
      <c r="C128" s="61">
        <f t="shared" si="6"/>
        <v>0.12960000000000002</v>
      </c>
      <c r="D128" s="65"/>
      <c r="E128" s="65"/>
      <c r="F128" s="9" t="s">
        <v>409</v>
      </c>
      <c r="G128" s="10">
        <v>0.04</v>
      </c>
      <c r="H128" s="863"/>
      <c r="I128" s="864"/>
      <c r="J128" s="807">
        <f>(B128/J117)*J156</f>
        <v>1.6447030283094508E-2</v>
      </c>
      <c r="K128" s="808">
        <f>(B128/K117)*K156</f>
        <v>0.04</v>
      </c>
      <c r="L128" s="809">
        <f>(B128/L117)*L156</f>
        <v>0.02</v>
      </c>
      <c r="M128" s="32">
        <v>3.24</v>
      </c>
      <c r="N128" s="45">
        <f t="shared" si="7"/>
        <v>5.3288378117226205E-2</v>
      </c>
      <c r="O128" s="282"/>
    </row>
    <row r="129" spans="1:15" s="752" customFormat="1" ht="15" customHeight="1" x14ac:dyDescent="0.25">
      <c r="A129" s="2244"/>
      <c r="B129" s="33">
        <f t="shared" si="5"/>
        <v>1</v>
      </c>
      <c r="C129" s="61">
        <f t="shared" si="6"/>
        <v>3.24</v>
      </c>
      <c r="D129" s="65"/>
      <c r="E129" s="65"/>
      <c r="F129" s="9" t="s">
        <v>410</v>
      </c>
      <c r="G129" s="10">
        <v>1</v>
      </c>
      <c r="H129" s="863"/>
      <c r="I129" s="864"/>
      <c r="J129" s="807">
        <f>(B129/J117)*J156</f>
        <v>0.41117575707736265</v>
      </c>
      <c r="K129" s="808">
        <f>(B129/K117)*K156</f>
        <v>1</v>
      </c>
      <c r="L129" s="809">
        <f>(B129/L117)*L156</f>
        <v>0.5</v>
      </c>
      <c r="M129" s="32">
        <v>3.24</v>
      </c>
      <c r="N129" s="45">
        <f t="shared" si="7"/>
        <v>1.332209452930655</v>
      </c>
      <c r="O129" s="282"/>
    </row>
    <row r="130" spans="1:15" s="752" customFormat="1" ht="15" customHeight="1" x14ac:dyDescent="0.25">
      <c r="A130" s="2244"/>
      <c r="B130" s="33">
        <f t="shared" si="5"/>
        <v>0.08</v>
      </c>
      <c r="C130" s="61">
        <f t="shared" si="6"/>
        <v>0.25920000000000004</v>
      </c>
      <c r="D130" s="65"/>
      <c r="E130" s="65"/>
      <c r="F130" s="9" t="s">
        <v>411</v>
      </c>
      <c r="G130" s="10">
        <v>0.08</v>
      </c>
      <c r="H130" s="863"/>
      <c r="I130" s="864"/>
      <c r="J130" s="807">
        <f>(B130/J117)*J156</f>
        <v>3.2894060566189015E-2</v>
      </c>
      <c r="K130" s="808">
        <f>(B130/K117)*K156</f>
        <v>0.08</v>
      </c>
      <c r="L130" s="809">
        <f>(B130/L117)*L156</f>
        <v>0.04</v>
      </c>
      <c r="M130" s="32">
        <v>3.24</v>
      </c>
      <c r="N130" s="45">
        <f t="shared" si="7"/>
        <v>0.10657675623445241</v>
      </c>
      <c r="O130" s="282"/>
    </row>
    <row r="131" spans="1:15" s="752" customFormat="1" ht="15" customHeight="1" x14ac:dyDescent="0.25">
      <c r="A131" s="2244"/>
      <c r="B131" s="33">
        <f t="shared" si="5"/>
        <v>0.1</v>
      </c>
      <c r="C131" s="61">
        <f t="shared" si="6"/>
        <v>0.32400000000000007</v>
      </c>
      <c r="D131" s="65"/>
      <c r="E131" s="65"/>
      <c r="F131" s="9" t="s">
        <v>456</v>
      </c>
      <c r="G131" s="10">
        <v>0.1</v>
      </c>
      <c r="H131" s="863"/>
      <c r="I131" s="864"/>
      <c r="J131" s="807">
        <f>(B131/J117)*J156</f>
        <v>4.1117575707736269E-2</v>
      </c>
      <c r="K131" s="808">
        <f>(B131/K117)*K156</f>
        <v>0.1</v>
      </c>
      <c r="L131" s="809">
        <f>(B131/L117)*L156</f>
        <v>0.05</v>
      </c>
      <c r="M131" s="32">
        <v>3.24</v>
      </c>
      <c r="N131" s="45">
        <f t="shared" si="7"/>
        <v>0.13322094529306552</v>
      </c>
      <c r="O131" s="282"/>
    </row>
    <row r="132" spans="1:15" s="752" customFormat="1" x14ac:dyDescent="0.25">
      <c r="A132" s="2244"/>
      <c r="B132" s="33">
        <f t="shared" si="5"/>
        <v>0.3</v>
      </c>
      <c r="C132" s="61">
        <f t="shared" si="6"/>
        <v>0.97199999999999998</v>
      </c>
      <c r="D132" s="65"/>
      <c r="E132" s="65"/>
      <c r="F132" s="9" t="s">
        <v>67</v>
      </c>
      <c r="G132" s="10">
        <v>0.3</v>
      </c>
      <c r="H132" s="863"/>
      <c r="I132" s="864"/>
      <c r="J132" s="807">
        <f>(B132/J117)*J156</f>
        <v>0.1233527271232088</v>
      </c>
      <c r="K132" s="808">
        <f>(B132/K117)*K156</f>
        <v>0.3</v>
      </c>
      <c r="L132" s="809">
        <f>(B132/L117)*L156</f>
        <v>0.15</v>
      </c>
      <c r="M132" s="32">
        <v>3.24</v>
      </c>
      <c r="N132" s="45">
        <f t="shared" si="7"/>
        <v>0.39966283587919654</v>
      </c>
      <c r="O132" s="282"/>
    </row>
    <row r="133" spans="1:15" s="752" customFormat="1" x14ac:dyDescent="0.25">
      <c r="A133" s="2244"/>
      <c r="B133" s="462"/>
      <c r="C133" s="61"/>
      <c r="D133" s="65"/>
      <c r="E133" s="65"/>
      <c r="F133" s="9"/>
      <c r="G133" s="10"/>
      <c r="H133" s="863"/>
      <c r="I133" s="864"/>
      <c r="J133" s="807"/>
      <c r="K133" s="808"/>
      <c r="L133" s="809"/>
      <c r="M133" s="32"/>
      <c r="N133" s="45"/>
      <c r="O133" s="282"/>
    </row>
    <row r="134" spans="1:15" s="752" customFormat="1" x14ac:dyDescent="0.25">
      <c r="A134" s="2244"/>
      <c r="B134" s="462"/>
      <c r="C134" s="61"/>
      <c r="D134" s="480" t="s">
        <v>452</v>
      </c>
      <c r="E134" s="31"/>
      <c r="F134" s="309"/>
      <c r="G134" s="481"/>
      <c r="H134" s="863"/>
      <c r="I134" s="864"/>
      <c r="J134" s="807"/>
      <c r="K134" s="808"/>
      <c r="L134" s="809"/>
      <c r="M134" s="32"/>
      <c r="N134" s="45"/>
      <c r="O134" s="282"/>
    </row>
    <row r="135" spans="1:15" s="752" customFormat="1" x14ac:dyDescent="0.25">
      <c r="A135" s="2244"/>
      <c r="B135" s="33">
        <f t="shared" ref="B135:B137" si="8">IF(ISBLANK(G135),I135*H135,G135)</f>
        <v>0</v>
      </c>
      <c r="C135" s="61">
        <f>M135*B135</f>
        <v>0</v>
      </c>
      <c r="D135" s="65"/>
      <c r="E135" s="65"/>
      <c r="F135" s="9"/>
      <c r="G135" s="10"/>
      <c r="H135" s="863"/>
      <c r="I135" s="864"/>
      <c r="J135" s="807">
        <f>(B135/J117)*J156</f>
        <v>0</v>
      </c>
      <c r="K135" s="808">
        <f>(B135/K117)*K156</f>
        <v>0</v>
      </c>
      <c r="L135" s="809">
        <f>(B135/L117)*L156</f>
        <v>0</v>
      </c>
      <c r="M135" s="32"/>
      <c r="N135" s="45">
        <f>M135*J135</f>
        <v>0</v>
      </c>
      <c r="O135" s="282"/>
    </row>
    <row r="136" spans="1:15" s="752" customFormat="1" x14ac:dyDescent="0.25">
      <c r="A136" s="2244"/>
      <c r="B136" s="33">
        <f t="shared" si="8"/>
        <v>0.05</v>
      </c>
      <c r="C136" s="61">
        <f t="shared" ref="C136:C137" si="9">M136*B136</f>
        <v>0.16200000000000003</v>
      </c>
      <c r="D136" s="65"/>
      <c r="E136" s="65"/>
      <c r="F136" s="9" t="s">
        <v>412</v>
      </c>
      <c r="G136" s="10">
        <v>0.05</v>
      </c>
      <c r="H136" s="863"/>
      <c r="I136" s="864"/>
      <c r="J136" s="807">
        <f>(B136/J117)*J156</f>
        <v>2.0558787853868134E-2</v>
      </c>
      <c r="K136" s="808">
        <f>(B136/K117)*K156</f>
        <v>0.05</v>
      </c>
      <c r="L136" s="809">
        <f>(B136/L117)*L156</f>
        <v>2.5000000000000001E-2</v>
      </c>
      <c r="M136" s="32">
        <v>3.24</v>
      </c>
      <c r="N136" s="45">
        <f>M136*J136</f>
        <v>6.6610472646532762E-2</v>
      </c>
      <c r="O136" s="282"/>
    </row>
    <row r="137" spans="1:15" s="752" customFormat="1" x14ac:dyDescent="0.25">
      <c r="A137" s="2244"/>
      <c r="B137" s="33">
        <f t="shared" si="8"/>
        <v>0</v>
      </c>
      <c r="C137" s="61">
        <f t="shared" si="9"/>
        <v>0</v>
      </c>
      <c r="D137" s="65"/>
      <c r="E137" s="65"/>
      <c r="F137" s="9"/>
      <c r="G137" s="10"/>
      <c r="H137" s="863"/>
      <c r="I137" s="864"/>
      <c r="J137" s="807">
        <f>(B137/J117)*J156</f>
        <v>0</v>
      </c>
      <c r="K137" s="808">
        <f>(B137/K117)*K156</f>
        <v>0</v>
      </c>
      <c r="L137" s="809">
        <f>(B137/L117)*L156</f>
        <v>0</v>
      </c>
      <c r="M137" s="32"/>
      <c r="N137" s="45">
        <f>M137*J137</f>
        <v>0</v>
      </c>
      <c r="O137" s="282"/>
    </row>
    <row r="138" spans="1:15" s="752" customFormat="1" x14ac:dyDescent="0.25">
      <c r="A138" s="2244"/>
      <c r="B138" s="462"/>
      <c r="C138" s="61"/>
      <c r="D138" s="480" t="s">
        <v>453</v>
      </c>
      <c r="E138" s="31"/>
      <c r="F138" s="480"/>
      <c r="G138" s="309"/>
      <c r="H138" s="863"/>
      <c r="I138" s="864"/>
      <c r="J138" s="309"/>
      <c r="K138" s="588"/>
      <c r="L138" s="588"/>
      <c r="M138" s="309"/>
      <c r="N138" s="483"/>
      <c r="O138" s="282"/>
    </row>
    <row r="139" spans="1:15" s="752" customFormat="1" x14ac:dyDescent="0.25">
      <c r="A139" s="2244"/>
      <c r="B139" s="462"/>
      <c r="C139" s="61"/>
      <c r="D139" s="482"/>
      <c r="E139" s="482"/>
      <c r="F139" s="309" t="s">
        <v>242</v>
      </c>
      <c r="G139" s="481"/>
      <c r="H139" s="863"/>
      <c r="I139" s="864"/>
      <c r="J139" s="807"/>
      <c r="K139" s="808"/>
      <c r="L139" s="809"/>
      <c r="M139" s="32"/>
      <c r="N139" s="45"/>
      <c r="O139" s="282"/>
    </row>
    <row r="140" spans="1:15" s="752" customFormat="1" x14ac:dyDescent="0.25">
      <c r="A140" s="2244"/>
      <c r="B140" s="33">
        <f t="shared" ref="B140:B142" si="10">IF(ISBLANK(G140),I140*H140,G140)</f>
        <v>0</v>
      </c>
      <c r="C140" s="61">
        <f>M140*B140</f>
        <v>0</v>
      </c>
      <c r="D140" s="65"/>
      <c r="E140" s="65"/>
      <c r="F140" s="9"/>
      <c r="G140" s="10"/>
      <c r="H140" s="863"/>
      <c r="I140" s="864"/>
      <c r="J140" s="807">
        <f>(B140/J117)*J156</f>
        <v>0</v>
      </c>
      <c r="K140" s="808">
        <f>(B140/K117)*K156</f>
        <v>0</v>
      </c>
      <c r="L140" s="809">
        <f>(B140/L117)*L156</f>
        <v>0</v>
      </c>
      <c r="M140" s="32"/>
      <c r="N140" s="45">
        <f>M140*J140</f>
        <v>0</v>
      </c>
      <c r="O140" s="282"/>
    </row>
    <row r="141" spans="1:15" s="752" customFormat="1" x14ac:dyDescent="0.25">
      <c r="A141" s="2244"/>
      <c r="B141" s="33">
        <f t="shared" si="10"/>
        <v>0.51705000000000012</v>
      </c>
      <c r="C141" s="61">
        <f>M141*B141</f>
        <v>1.6752420000000006</v>
      </c>
      <c r="D141" s="65"/>
      <c r="E141" s="65"/>
      <c r="F141" s="9" t="s">
        <v>413</v>
      </c>
      <c r="G141" s="10">
        <v>0.51705000000000012</v>
      </c>
      <c r="H141" s="863"/>
      <c r="I141" s="864"/>
      <c r="J141" s="807">
        <f>(B141/J117)*J156</f>
        <v>0.21259842519685043</v>
      </c>
      <c r="K141" s="808">
        <f>(B141/K117)*K156</f>
        <v>0.51705000000000012</v>
      </c>
      <c r="L141" s="809">
        <f>(B141/L117)*L156</f>
        <v>0.25852500000000006</v>
      </c>
      <c r="M141" s="32">
        <v>3.24</v>
      </c>
      <c r="N141" s="45">
        <f>M141*J141</f>
        <v>0.68881889763779547</v>
      </c>
      <c r="O141" s="282"/>
    </row>
    <row r="142" spans="1:15" s="752" customFormat="1" ht="15" customHeight="1" x14ac:dyDescent="0.25">
      <c r="A142" s="2244"/>
      <c r="B142" s="33">
        <f t="shared" si="10"/>
        <v>0</v>
      </c>
      <c r="C142" s="61">
        <f>M142*B142</f>
        <v>0</v>
      </c>
      <c r="D142" s="65"/>
      <c r="E142" s="65"/>
      <c r="F142" s="9"/>
      <c r="G142" s="11"/>
      <c r="H142" s="863"/>
      <c r="I142" s="864"/>
      <c r="J142" s="807">
        <f>(B142/J117)*J156</f>
        <v>0</v>
      </c>
      <c r="K142" s="808">
        <f>(B142/K117)*K156</f>
        <v>0</v>
      </c>
      <c r="L142" s="809">
        <f>(B142/L117)*L156</f>
        <v>0</v>
      </c>
      <c r="M142" s="32"/>
      <c r="N142" s="45">
        <f>M142*J142</f>
        <v>0</v>
      </c>
      <c r="O142" s="282"/>
    </row>
    <row r="143" spans="1:15" s="752" customFormat="1" x14ac:dyDescent="0.25">
      <c r="A143" s="2244"/>
      <c r="B143" s="463"/>
      <c r="C143" s="305"/>
      <c r="D143" s="294"/>
      <c r="E143" s="294"/>
      <c r="F143" s="295" t="s">
        <v>258</v>
      </c>
      <c r="G143" s="487"/>
      <c r="H143" s="301"/>
      <c r="I143" s="302"/>
      <c r="J143" s="302"/>
      <c r="K143" s="303"/>
      <c r="L143" s="303"/>
      <c r="M143" s="151"/>
      <c r="N143" s="304"/>
      <c r="O143" s="282"/>
    </row>
    <row r="144" spans="1:15" s="752" customFormat="1" x14ac:dyDescent="0.25">
      <c r="A144" s="2244"/>
      <c r="B144" s="463"/>
      <c r="C144" s="305"/>
      <c r="D144" s="294"/>
      <c r="E144" s="296" t="s">
        <v>455</v>
      </c>
      <c r="F144" s="297">
        <f>B147*27%</f>
        <v>0.51705000000000012</v>
      </c>
      <c r="G144" s="487" t="s">
        <v>462</v>
      </c>
      <c r="H144" s="286"/>
      <c r="I144" s="302"/>
      <c r="J144" s="302"/>
      <c r="K144" s="303"/>
      <c r="L144" s="303"/>
      <c r="M144" s="151"/>
      <c r="N144" s="304"/>
      <c r="O144" s="282"/>
    </row>
    <row r="145" spans="1:15" s="752" customFormat="1" x14ac:dyDescent="0.25">
      <c r="A145" s="2244"/>
      <c r="B145" s="463"/>
      <c r="C145" s="305"/>
      <c r="D145" s="65"/>
      <c r="E145" s="285"/>
      <c r="F145" s="286"/>
      <c r="G145" s="488"/>
      <c r="H145" s="301"/>
      <c r="I145" s="302"/>
      <c r="J145" s="302"/>
      <c r="K145" s="303"/>
      <c r="L145" s="303"/>
      <c r="M145" s="151"/>
      <c r="N145" s="304"/>
      <c r="O145" s="282"/>
    </row>
    <row r="146" spans="1:15" s="752" customFormat="1" ht="15.75" thickBot="1" x14ac:dyDescent="0.3">
      <c r="A146" s="2244"/>
      <c r="B146" s="75"/>
      <c r="C146" s="76"/>
      <c r="D146" s="76"/>
      <c r="E146" s="76"/>
      <c r="F146" s="311" t="s">
        <v>454</v>
      </c>
      <c r="G146" s="300"/>
      <c r="H146" s="300"/>
      <c r="I146" s="76"/>
      <c r="J146" s="76"/>
      <c r="K146" s="76"/>
      <c r="L146" s="76"/>
      <c r="M146" s="76"/>
      <c r="N146" s="77"/>
      <c r="O146" s="282"/>
    </row>
    <row r="147" spans="1:15" s="752" customFormat="1" ht="15.75" x14ac:dyDescent="0.25">
      <c r="A147" s="2244"/>
      <c r="B147" s="306">
        <f>SUM(B122:B138)</f>
        <v>1.9150000000000003</v>
      </c>
      <c r="C147" s="69">
        <f>C149-C148</f>
        <v>6.2046000000000001</v>
      </c>
      <c r="D147" s="74" t="s">
        <v>59</v>
      </c>
      <c r="E147" s="2573" t="s">
        <v>243</v>
      </c>
      <c r="F147" s="2573"/>
      <c r="G147" s="2573"/>
      <c r="H147" s="2573"/>
      <c r="I147" s="2573"/>
      <c r="J147" s="71">
        <f>SUM(J122:J138)</f>
        <v>0.78740157480314943</v>
      </c>
      <c r="K147" s="890">
        <f>SUM(K122:K138)</f>
        <v>1.9150000000000003</v>
      </c>
      <c r="L147" s="890">
        <f>SUM(L122:L138)</f>
        <v>0.95750000000000013</v>
      </c>
      <c r="M147" s="35"/>
      <c r="N147" s="46"/>
      <c r="O147" s="282"/>
    </row>
    <row r="148" spans="1:15" s="752" customFormat="1" ht="15.75" x14ac:dyDescent="0.25">
      <c r="A148" s="2244"/>
      <c r="B148" s="465">
        <f>SUM(B139:B146)</f>
        <v>0.51705000000000012</v>
      </c>
      <c r="C148" s="72">
        <f>SUM(C139:C146)</f>
        <v>1.6752420000000006</v>
      </c>
      <c r="D148" s="74" t="s">
        <v>60</v>
      </c>
      <c r="E148" s="2281" t="s">
        <v>254</v>
      </c>
      <c r="F148" s="2281"/>
      <c r="G148" s="2281"/>
      <c r="H148" s="2281"/>
      <c r="I148" s="2281"/>
      <c r="J148" s="810">
        <f>SUM(J139:J146)</f>
        <v>0.21259842519685043</v>
      </c>
      <c r="K148" s="814">
        <f>SUM(K139:K146)</f>
        <v>0.51705000000000012</v>
      </c>
      <c r="L148" s="814">
        <f>SUM(L139:L146)</f>
        <v>0.25852500000000006</v>
      </c>
      <c r="M148" s="35"/>
      <c r="N148" s="46"/>
      <c r="O148" s="282"/>
    </row>
    <row r="149" spans="1:15" s="752" customFormat="1" ht="15.75" x14ac:dyDescent="0.25">
      <c r="A149" s="2244"/>
      <c r="B149" s="466">
        <f>B147+B148</f>
        <v>2.4320500000000003</v>
      </c>
      <c r="C149" s="79">
        <f>SUM(C122:C146)</f>
        <v>7.8798420000000009</v>
      </c>
      <c r="D149" s="73" t="s">
        <v>61</v>
      </c>
      <c r="E149" s="2282" t="s">
        <v>82</v>
      </c>
      <c r="F149" s="2282"/>
      <c r="G149" s="2282"/>
      <c r="H149" s="2282"/>
      <c r="I149" s="2282"/>
      <c r="J149" s="797">
        <f>J147+J148</f>
        <v>0.99999999999999989</v>
      </c>
      <c r="K149" s="815">
        <f>K147+K148</f>
        <v>2.4320500000000003</v>
      </c>
      <c r="L149" s="815">
        <f>L147+L148</f>
        <v>1.2160250000000001</v>
      </c>
      <c r="M149" s="35"/>
      <c r="N149" s="46"/>
      <c r="O149" s="282"/>
    </row>
    <row r="150" spans="1:15" s="752" customFormat="1" ht="15.75" thickBot="1" x14ac:dyDescent="0.3">
      <c r="A150" s="2244"/>
      <c r="B150" s="467"/>
      <c r="C150" s="13"/>
      <c r="D150" s="39"/>
      <c r="E150" s="34"/>
      <c r="F150" s="34"/>
      <c r="G150" s="67"/>
      <c r="H150" s="67"/>
      <c r="I150" s="67" t="s">
        <v>81</v>
      </c>
      <c r="J150" s="39">
        <f>SUM(N122:N146)</f>
        <v>3.24</v>
      </c>
      <c r="K150" s="858">
        <f>(J150/J149)*K149</f>
        <v>7.8798420000000027</v>
      </c>
      <c r="L150" s="891">
        <f>(K150/K149)*L149</f>
        <v>3.9399210000000013</v>
      </c>
      <c r="M150" s="35"/>
      <c r="N150" s="46"/>
      <c r="O150" s="282"/>
    </row>
    <row r="151" spans="1:15" s="752" customFormat="1" ht="15.75" x14ac:dyDescent="0.25">
      <c r="A151" s="2244"/>
      <c r="B151" s="880" t="s">
        <v>56</v>
      </c>
      <c r="C151" s="878"/>
      <c r="D151" s="878"/>
      <c r="E151" s="878"/>
      <c r="F151" s="881"/>
      <c r="G151" s="881"/>
      <c r="H151" s="881"/>
      <c r="I151" s="882"/>
      <c r="J151" s="2410" t="s">
        <v>78</v>
      </c>
      <c r="K151" s="2411"/>
      <c r="L151" s="2411"/>
      <c r="M151" s="2411"/>
      <c r="N151" s="2412"/>
      <c r="O151" s="282"/>
    </row>
    <row r="152" spans="1:15" s="752" customFormat="1" ht="15.75" customHeight="1" x14ac:dyDescent="0.25">
      <c r="A152" s="2244"/>
      <c r="B152" s="468"/>
      <c r="C152" s="59"/>
      <c r="D152" s="59"/>
      <c r="E152" s="37"/>
      <c r="F152" s="484"/>
      <c r="G152" s="484"/>
      <c r="H152" s="484"/>
      <c r="I152" s="883"/>
      <c r="J152" s="879" t="s">
        <v>24</v>
      </c>
      <c r="K152" s="813" t="s">
        <v>25</v>
      </c>
      <c r="L152" s="806" t="s">
        <v>31</v>
      </c>
      <c r="M152" s="702"/>
      <c r="N152" s="48" t="s">
        <v>19</v>
      </c>
      <c r="O152" s="282"/>
    </row>
    <row r="153" spans="1:15" s="752" customFormat="1" ht="18.75" customHeight="1" x14ac:dyDescent="0.25">
      <c r="A153" s="2244"/>
      <c r="B153" s="469"/>
      <c r="C153" s="484"/>
      <c r="D153" s="484"/>
      <c r="E153" s="484"/>
      <c r="F153" s="484"/>
      <c r="G153" s="484"/>
      <c r="H153" s="484"/>
      <c r="I153" s="484"/>
      <c r="J153" s="2227" t="s">
        <v>47</v>
      </c>
      <c r="K153" s="2228" t="s">
        <v>48</v>
      </c>
      <c r="L153" s="2229" t="s">
        <v>246</v>
      </c>
      <c r="M153" s="50" t="s">
        <v>69</v>
      </c>
      <c r="N153" s="51">
        <f>C149/L117</f>
        <v>0.19699605000000003</v>
      </c>
      <c r="O153" s="282"/>
    </row>
    <row r="154" spans="1:15" s="752" customFormat="1" ht="15" customHeight="1" x14ac:dyDescent="0.25">
      <c r="A154" s="2244"/>
      <c r="B154" s="469"/>
      <c r="C154" s="484"/>
      <c r="D154" s="484"/>
      <c r="E154" s="484"/>
      <c r="F154" s="484"/>
      <c r="G154" s="484"/>
      <c r="H154" s="484"/>
      <c r="I154" s="484"/>
      <c r="J154" s="2227"/>
      <c r="K154" s="2228"/>
      <c r="L154" s="2229"/>
      <c r="M154" s="40" t="s">
        <v>62</v>
      </c>
      <c r="N154" s="38">
        <v>2.5</v>
      </c>
      <c r="O154" s="282"/>
    </row>
    <row r="155" spans="1:15" s="752" customFormat="1" ht="15" customHeight="1" x14ac:dyDescent="0.25">
      <c r="A155" s="2244"/>
      <c r="B155" s="469"/>
      <c r="C155" s="108"/>
      <c r="D155" s="108"/>
      <c r="E155" s="108"/>
      <c r="F155" s="484"/>
      <c r="G155" s="484"/>
      <c r="H155" s="484"/>
      <c r="I155" s="484"/>
      <c r="J155" s="2227"/>
      <c r="K155" s="2228"/>
      <c r="L155" s="2229"/>
      <c r="M155" s="702"/>
      <c r="N155" s="2230">
        <f>N153*N154</f>
        <v>0.49249012500000011</v>
      </c>
      <c r="O155" s="282"/>
    </row>
    <row r="156" spans="1:15" s="752" customFormat="1" ht="15" customHeight="1" x14ac:dyDescent="0.25">
      <c r="A156" s="2244"/>
      <c r="B156" s="475"/>
      <c r="C156" s="753"/>
      <c r="D156" s="106"/>
      <c r="E156" s="106"/>
      <c r="F156" s="484"/>
      <c r="G156" s="484"/>
      <c r="H156" s="484"/>
      <c r="I156" s="484"/>
      <c r="J156" s="2231">
        <v>1</v>
      </c>
      <c r="K156" s="2232">
        <v>1</v>
      </c>
      <c r="L156" s="2233">
        <v>20</v>
      </c>
      <c r="M156" s="702"/>
      <c r="N156" s="2230"/>
      <c r="O156" s="282"/>
    </row>
    <row r="157" spans="1:15" s="752" customFormat="1" ht="15.75" customHeight="1" x14ac:dyDescent="0.25">
      <c r="A157" s="2244"/>
      <c r="B157" s="470" t="s">
        <v>86</v>
      </c>
      <c r="C157" s="471" t="s">
        <v>84</v>
      </c>
      <c r="D157" s="104"/>
      <c r="E157" s="104"/>
      <c r="F157" s="484"/>
      <c r="G157" s="484"/>
      <c r="H157" s="484"/>
      <c r="I157" s="484"/>
      <c r="J157" s="2231"/>
      <c r="K157" s="2232"/>
      <c r="L157" s="2233"/>
      <c r="M157" s="702"/>
      <c r="N157" s="52"/>
      <c r="O157" s="282"/>
    </row>
    <row r="158" spans="1:15" s="752" customFormat="1" ht="15.75" customHeight="1" thickBot="1" x14ac:dyDescent="0.3">
      <c r="A158" s="2244"/>
      <c r="B158" s="2407" t="s">
        <v>741</v>
      </c>
      <c r="C158" s="2408"/>
      <c r="D158" s="2408"/>
      <c r="E158" s="2408"/>
      <c r="F158" s="2408"/>
      <c r="G158" s="2408"/>
      <c r="H158" s="2408"/>
      <c r="I158" s="2408"/>
      <c r="J158" s="2408"/>
      <c r="K158" s="2408"/>
      <c r="L158" s="2408"/>
      <c r="M158" s="2408"/>
      <c r="N158" s="2409"/>
      <c r="O158" s="282"/>
    </row>
    <row r="159" spans="1:15" s="752" customFormat="1" ht="15" customHeight="1" x14ac:dyDescent="0.25">
      <c r="A159" s="2244"/>
      <c r="B159" s="2234" t="s">
        <v>50</v>
      </c>
      <c r="C159" s="2235"/>
      <c r="D159" s="2235"/>
      <c r="E159" s="2235"/>
      <c r="F159" s="2235"/>
      <c r="G159" s="2235"/>
      <c r="H159" s="2235"/>
      <c r="I159" s="2235"/>
      <c r="J159" s="2235"/>
      <c r="K159" s="2235"/>
      <c r="L159" s="2235"/>
      <c r="M159" s="2235"/>
      <c r="N159" s="2236"/>
      <c r="O159" s="282"/>
    </row>
    <row r="160" spans="1:15" s="752" customFormat="1" ht="15.75" thickBot="1" x14ac:dyDescent="0.3">
      <c r="A160" s="2244"/>
      <c r="B160" s="2237"/>
      <c r="C160" s="2238"/>
      <c r="D160" s="2238"/>
      <c r="E160" s="2238"/>
      <c r="F160" s="2238"/>
      <c r="G160" s="2238"/>
      <c r="H160" s="2238"/>
      <c r="I160" s="2238"/>
      <c r="J160" s="2238"/>
      <c r="K160" s="2238"/>
      <c r="L160" s="2238"/>
      <c r="M160" s="2238"/>
      <c r="N160" s="2239"/>
      <c r="O160" s="282"/>
    </row>
    <row r="161" spans="1:29" ht="15.75" thickBot="1" x14ac:dyDescent="0.3">
      <c r="A161" s="473"/>
      <c r="B161" s="17"/>
      <c r="C161" s="17"/>
      <c r="D161" s="17"/>
      <c r="E161" s="17"/>
      <c r="F161" s="17"/>
      <c r="G161" s="17"/>
      <c r="H161" s="17"/>
      <c r="I161" s="17"/>
      <c r="J161" s="17"/>
      <c r="K161" s="49"/>
      <c r="L161" s="49"/>
      <c r="M161" s="49"/>
      <c r="N161" s="49"/>
    </row>
    <row r="162" spans="1:29" x14ac:dyDescent="0.25">
      <c r="A162" s="23" t="s">
        <v>16</v>
      </c>
      <c r="B162" s="2220" t="s">
        <v>427</v>
      </c>
      <c r="C162" s="2220"/>
      <c r="D162" s="2220"/>
      <c r="E162" s="2220"/>
      <c r="F162" s="2220"/>
      <c r="G162" s="2220"/>
      <c r="H162" s="2220"/>
      <c r="I162" s="2220"/>
      <c r="J162" s="2220"/>
      <c r="K162" s="2220"/>
      <c r="L162" s="2220"/>
      <c r="M162" s="2220"/>
      <c r="N162" s="2220"/>
      <c r="P162" s="2376" t="s">
        <v>236</v>
      </c>
      <c r="Q162" s="2377"/>
      <c r="R162" s="2377"/>
      <c r="S162" s="2377"/>
      <c r="T162" s="2377"/>
      <c r="U162" s="2377"/>
      <c r="V162" s="2377"/>
      <c r="W162" s="2377"/>
      <c r="X162" s="2377"/>
      <c r="Y162" s="2377"/>
      <c r="Z162" s="2377"/>
      <c r="AA162" s="2377"/>
      <c r="AB162" s="2377"/>
      <c r="AC162" s="2378"/>
    </row>
    <row r="163" spans="1:29" ht="15" customHeight="1" x14ac:dyDescent="0.25">
      <c r="A163" s="2244" t="s">
        <v>427</v>
      </c>
      <c r="B163" s="2221" t="s">
        <v>428</v>
      </c>
      <c r="C163" s="2222"/>
      <c r="D163" s="2222"/>
      <c r="E163" s="2222"/>
      <c r="F163" s="2222"/>
      <c r="G163" s="2222"/>
      <c r="H163" s="2222"/>
      <c r="I163" s="2222"/>
      <c r="J163" s="2222"/>
      <c r="K163" s="2222"/>
      <c r="L163" s="2222"/>
      <c r="M163" s="2222"/>
      <c r="N163" s="2223"/>
      <c r="P163" s="2379"/>
      <c r="Q163" s="2380"/>
      <c r="R163" s="2380"/>
      <c r="S163" s="2380"/>
      <c r="T163" s="2380"/>
      <c r="U163" s="2380"/>
      <c r="V163" s="2380"/>
      <c r="W163" s="2380"/>
      <c r="X163" s="2380"/>
      <c r="Y163" s="2380"/>
      <c r="Z163" s="2380"/>
      <c r="AA163" s="2380"/>
      <c r="AB163" s="2380"/>
      <c r="AC163" s="2381"/>
    </row>
    <row r="164" spans="1:29" ht="15" customHeight="1" thickBot="1" x14ac:dyDescent="0.3">
      <c r="A164" s="2244"/>
      <c r="B164" s="2221"/>
      <c r="C164" s="2222"/>
      <c r="D164" s="2222"/>
      <c r="E164" s="2222"/>
      <c r="F164" s="2222"/>
      <c r="G164" s="2222"/>
      <c r="H164" s="2222"/>
      <c r="I164" s="2222"/>
      <c r="J164" s="2222"/>
      <c r="K164" s="2222"/>
      <c r="L164" s="2222"/>
      <c r="M164" s="2222"/>
      <c r="N164" s="2223"/>
      <c r="P164" s="2382"/>
      <c r="Q164" s="2383"/>
      <c r="R164" s="2383"/>
      <c r="S164" s="2383"/>
      <c r="T164" s="2383"/>
      <c r="U164" s="2383"/>
      <c r="V164" s="2383"/>
      <c r="W164" s="2383"/>
      <c r="X164" s="2383"/>
      <c r="Y164" s="2383"/>
      <c r="Z164" s="2383"/>
      <c r="AA164" s="2383"/>
      <c r="AB164" s="2383"/>
      <c r="AC164" s="2384"/>
    </row>
    <row r="165" spans="1:29" ht="15" customHeight="1" x14ac:dyDescent="0.25">
      <c r="A165" s="2244"/>
      <c r="B165" s="2444" t="s">
        <v>406</v>
      </c>
      <c r="C165" s="2252"/>
      <c r="D165" s="2252"/>
      <c r="E165" s="2252"/>
      <c r="F165" s="2252"/>
      <c r="G165" s="2252"/>
      <c r="H165" s="2252"/>
      <c r="I165" s="2252"/>
      <c r="J165" s="2252"/>
      <c r="K165" s="2252"/>
      <c r="L165" s="2252"/>
      <c r="M165" s="2252"/>
      <c r="N165" s="2253"/>
    </row>
    <row r="166" spans="1:29" ht="15" customHeight="1" x14ac:dyDescent="0.25">
      <c r="A166" s="2244"/>
      <c r="B166" s="2444"/>
      <c r="C166" s="2252"/>
      <c r="D166" s="2252"/>
      <c r="E166" s="2252"/>
      <c r="F166" s="2252"/>
      <c r="G166" s="2252"/>
      <c r="H166" s="2252"/>
      <c r="I166" s="2252"/>
      <c r="J166" s="2252"/>
      <c r="K166" s="2252"/>
      <c r="L166" s="2252"/>
      <c r="M166" s="2252"/>
      <c r="N166" s="2253"/>
    </row>
    <row r="167" spans="1:29" x14ac:dyDescent="0.25">
      <c r="A167" s="2244"/>
      <c r="B167" s="53" t="s">
        <v>19</v>
      </c>
      <c r="C167" s="25" t="s">
        <v>407</v>
      </c>
      <c r="D167" s="25"/>
      <c r="E167" s="25"/>
      <c r="F167" s="25"/>
      <c r="G167" s="25"/>
      <c r="H167" s="25"/>
      <c r="I167" s="25"/>
      <c r="J167" s="25"/>
      <c r="K167" s="49"/>
      <c r="L167" s="49"/>
      <c r="M167" s="49"/>
      <c r="N167" s="63"/>
    </row>
    <row r="168" spans="1:29" x14ac:dyDescent="0.25">
      <c r="A168" s="2244"/>
      <c r="B168" s="154" t="s">
        <v>24</v>
      </c>
      <c r="C168" s="25" t="s">
        <v>457</v>
      </c>
      <c r="D168" s="25"/>
      <c r="E168" s="25"/>
      <c r="F168" s="25"/>
      <c r="G168" s="25"/>
      <c r="H168" s="25"/>
      <c r="I168" s="25"/>
      <c r="J168" s="25"/>
      <c r="K168" s="110"/>
      <c r="L168" s="110"/>
      <c r="M168" s="110"/>
      <c r="N168" s="210"/>
    </row>
    <row r="169" spans="1:29" ht="15" customHeight="1" x14ac:dyDescent="0.25">
      <c r="A169" s="2244"/>
      <c r="B169" s="154" t="s">
        <v>25</v>
      </c>
      <c r="C169" s="25" t="s">
        <v>458</v>
      </c>
      <c r="D169" s="25"/>
      <c r="E169" s="25"/>
      <c r="F169" s="25"/>
      <c r="G169" s="25"/>
      <c r="H169" s="25"/>
      <c r="I169" s="25"/>
      <c r="J169" s="25"/>
      <c r="K169" s="25"/>
      <c r="L169" s="25"/>
      <c r="M169" s="25"/>
      <c r="N169" s="26"/>
    </row>
    <row r="170" spans="1:29" x14ac:dyDescent="0.25">
      <c r="A170" s="2244"/>
      <c r="B170" s="154" t="s">
        <v>31</v>
      </c>
      <c r="C170" s="25" t="s">
        <v>459</v>
      </c>
      <c r="D170" s="25"/>
      <c r="E170" s="25"/>
      <c r="F170" s="25"/>
      <c r="G170" s="25"/>
      <c r="H170" s="25"/>
      <c r="I170" s="25"/>
      <c r="J170" s="25"/>
      <c r="K170" s="25"/>
      <c r="L170" s="25"/>
      <c r="M170" s="25"/>
      <c r="N170" s="26"/>
    </row>
    <row r="171" spans="1:29" x14ac:dyDescent="0.25">
      <c r="A171" s="2244"/>
      <c r="B171" s="53" t="s">
        <v>35</v>
      </c>
      <c r="C171" s="25" t="s">
        <v>460</v>
      </c>
      <c r="D171" s="25"/>
      <c r="E171" s="25"/>
      <c r="F171" s="25"/>
      <c r="G171" s="25"/>
      <c r="H171" s="25"/>
      <c r="I171" s="25"/>
      <c r="J171" s="25"/>
      <c r="K171" s="25"/>
      <c r="L171" s="25"/>
      <c r="M171" s="25"/>
      <c r="N171" s="26"/>
    </row>
    <row r="172" spans="1:29" x14ac:dyDescent="0.25">
      <c r="A172" s="2244"/>
      <c r="B172" s="154" t="s">
        <v>40</v>
      </c>
      <c r="C172" s="25" t="s">
        <v>454</v>
      </c>
      <c r="D172" s="25"/>
      <c r="E172" s="25"/>
      <c r="F172" s="25"/>
      <c r="G172" s="25"/>
      <c r="H172" s="25"/>
      <c r="I172" s="25"/>
      <c r="J172" s="25"/>
      <c r="K172" s="25"/>
      <c r="L172" s="25"/>
      <c r="M172" s="25"/>
      <c r="N172" s="26"/>
    </row>
    <row r="173" spans="1:29" x14ac:dyDescent="0.25">
      <c r="A173" s="2244"/>
      <c r="B173" s="485"/>
      <c r="C173" s="25"/>
      <c r="D173" s="25"/>
      <c r="E173" s="25"/>
      <c r="F173" s="25"/>
      <c r="G173" s="25"/>
      <c r="H173" s="25"/>
      <c r="I173" s="25"/>
      <c r="J173" s="25"/>
      <c r="K173" s="25"/>
      <c r="L173" s="25"/>
      <c r="M173" s="25"/>
      <c r="N173" s="26"/>
    </row>
    <row r="174" spans="1:29" x14ac:dyDescent="0.25">
      <c r="A174" s="2244"/>
      <c r="B174" s="153"/>
      <c r="C174" s="2"/>
      <c r="D174" s="486" t="s">
        <v>417</v>
      </c>
      <c r="E174" s="25"/>
      <c r="F174" s="25"/>
      <c r="G174" s="25"/>
      <c r="H174" s="25"/>
      <c r="I174" s="25"/>
      <c r="J174" s="25"/>
      <c r="K174" s="25"/>
      <c r="L174" s="25"/>
      <c r="M174" s="25"/>
      <c r="N174" s="26"/>
    </row>
    <row r="175" spans="1:29" ht="15" customHeight="1" x14ac:dyDescent="0.25">
      <c r="A175" s="2244"/>
      <c r="B175" s="259"/>
      <c r="C175" s="479"/>
      <c r="D175" s="2" t="s">
        <v>418</v>
      </c>
      <c r="E175" s="110"/>
      <c r="F175" s="110"/>
      <c r="G175" s="110"/>
      <c r="H175" s="110"/>
      <c r="I175" s="110"/>
      <c r="J175" s="110"/>
      <c r="K175" s="110"/>
      <c r="L175" s="110"/>
      <c r="M175" s="110"/>
      <c r="N175" s="210"/>
    </row>
    <row r="176" spans="1:29" x14ac:dyDescent="0.25">
      <c r="A176" s="2244"/>
      <c r="B176" s="154"/>
      <c r="C176" s="477"/>
      <c r="D176" s="2" t="s">
        <v>419</v>
      </c>
      <c r="E176" s="8"/>
      <c r="F176" s="8"/>
      <c r="G176" s="8"/>
      <c r="H176" s="8"/>
      <c r="I176" s="8"/>
      <c r="J176" s="8"/>
      <c r="K176" s="110"/>
      <c r="L176" s="110"/>
      <c r="M176" s="110"/>
      <c r="N176" s="210"/>
    </row>
    <row r="177" spans="1:15" ht="15" customHeight="1" x14ac:dyDescent="0.25">
      <c r="A177" s="2244"/>
      <c r="B177" s="154"/>
      <c r="C177" s="477"/>
      <c r="D177" s="2" t="s">
        <v>420</v>
      </c>
      <c r="E177" s="25"/>
      <c r="F177" s="25"/>
      <c r="G177" s="25"/>
      <c r="H177" s="25"/>
      <c r="I177" s="25"/>
      <c r="J177" s="25"/>
      <c r="K177" s="25"/>
      <c r="L177" s="25"/>
      <c r="M177" s="25"/>
      <c r="N177" s="26"/>
    </row>
    <row r="178" spans="1:15" x14ac:dyDescent="0.25">
      <c r="A178" s="2244"/>
      <c r="B178" s="54"/>
      <c r="C178" s="25"/>
      <c r="D178" s="2" t="s">
        <v>421</v>
      </c>
      <c r="E178" s="25"/>
      <c r="F178" s="25"/>
      <c r="G178" s="25"/>
      <c r="H178" s="25"/>
      <c r="I178" s="25"/>
      <c r="J178" s="25"/>
      <c r="K178" s="25"/>
      <c r="L178" s="25"/>
      <c r="M178" s="25"/>
      <c r="N178" s="26"/>
    </row>
    <row r="179" spans="1:15" x14ac:dyDescent="0.25">
      <c r="A179" s="2244"/>
      <c r="B179" s="476"/>
      <c r="C179" s="25"/>
      <c r="D179" s="2" t="s">
        <v>422</v>
      </c>
      <c r="E179" s="25"/>
      <c r="F179" s="25"/>
      <c r="G179" s="25"/>
      <c r="H179" s="25"/>
      <c r="I179" s="25"/>
      <c r="J179" s="25"/>
      <c r="K179" s="25"/>
      <c r="L179" s="25"/>
      <c r="M179" s="25"/>
      <c r="N179" s="26"/>
    </row>
    <row r="180" spans="1:15" x14ac:dyDescent="0.25">
      <c r="A180" s="2244"/>
      <c r="B180" s="476"/>
      <c r="C180" s="25"/>
      <c r="D180" s="2"/>
      <c r="E180" s="25"/>
      <c r="F180" s="25"/>
      <c r="G180" s="25"/>
      <c r="H180" s="25"/>
      <c r="I180" s="25"/>
      <c r="J180" s="25"/>
      <c r="K180" s="25"/>
      <c r="L180" s="25"/>
      <c r="M180" s="25"/>
      <c r="N180" s="26"/>
    </row>
    <row r="181" spans="1:15" x14ac:dyDescent="0.25">
      <c r="A181" s="2244"/>
      <c r="B181" s="476"/>
      <c r="C181" s="25"/>
      <c r="D181" s="2" t="s">
        <v>461</v>
      </c>
      <c r="E181" s="25"/>
      <c r="F181" s="25"/>
      <c r="G181" s="25"/>
      <c r="H181" s="25"/>
      <c r="I181" s="25"/>
      <c r="J181" s="25"/>
      <c r="K181" s="25"/>
      <c r="L181" s="25"/>
      <c r="M181" s="25"/>
      <c r="N181" s="26"/>
    </row>
    <row r="182" spans="1:15" x14ac:dyDescent="0.25">
      <c r="A182" s="2244"/>
      <c r="B182" s="476"/>
      <c r="C182" s="479"/>
      <c r="D182" s="2" t="s">
        <v>414</v>
      </c>
      <c r="E182" s="25"/>
      <c r="F182" s="25"/>
      <c r="G182" s="25"/>
      <c r="H182" s="25"/>
      <c r="I182" s="25"/>
      <c r="J182" s="25"/>
      <c r="K182" s="25"/>
      <c r="L182" s="25"/>
      <c r="M182" s="25"/>
      <c r="N182" s="26"/>
    </row>
    <row r="183" spans="1:15" x14ac:dyDescent="0.25">
      <c r="A183" s="2244"/>
      <c r="B183" s="476"/>
      <c r="C183" s="477"/>
      <c r="D183" s="2" t="s">
        <v>415</v>
      </c>
      <c r="E183" s="25"/>
      <c r="F183" s="25"/>
      <c r="G183" s="25"/>
      <c r="H183" s="25"/>
      <c r="I183" s="25"/>
      <c r="J183" s="25"/>
      <c r="K183" s="25"/>
      <c r="L183" s="25"/>
      <c r="M183" s="25"/>
      <c r="N183" s="26"/>
    </row>
    <row r="184" spans="1:15" x14ac:dyDescent="0.25">
      <c r="A184" s="2244"/>
      <c r="B184" s="476"/>
      <c r="C184" s="477"/>
      <c r="D184" s="2" t="s">
        <v>416</v>
      </c>
      <c r="E184" s="25"/>
      <c r="F184" s="25"/>
      <c r="G184" s="25"/>
      <c r="H184" s="25"/>
      <c r="I184" s="25"/>
      <c r="J184" s="25"/>
      <c r="K184" s="25"/>
      <c r="L184" s="25"/>
      <c r="M184" s="25"/>
      <c r="N184" s="26"/>
    </row>
    <row r="185" spans="1:15" s="611" customFormat="1" ht="15.75" thickBot="1" x14ac:dyDescent="0.3">
      <c r="A185" s="2244"/>
      <c r="B185" s="54"/>
      <c r="C185" s="477"/>
      <c r="D185" s="613"/>
      <c r="E185" s="25"/>
      <c r="F185" s="25"/>
      <c r="G185" s="25"/>
      <c r="H185" s="25"/>
      <c r="I185" s="25"/>
      <c r="J185" s="25"/>
      <c r="K185" s="25"/>
      <c r="L185" s="25"/>
      <c r="M185" s="25"/>
      <c r="N185" s="26"/>
      <c r="O185" s="282"/>
    </row>
    <row r="186" spans="1:15" s="611" customFormat="1" x14ac:dyDescent="0.25">
      <c r="A186" s="2244"/>
      <c r="B186" s="634"/>
      <c r="C186" s="635"/>
      <c r="D186" s="635" t="s">
        <v>490</v>
      </c>
      <c r="E186" s="636"/>
      <c r="F186" s="636"/>
      <c r="G186" s="636"/>
      <c r="H186" s="636"/>
      <c r="I186" s="636"/>
      <c r="J186" s="636"/>
      <c r="K186" s="636"/>
      <c r="L186" s="636"/>
      <c r="M186" s="636"/>
      <c r="N186" s="637"/>
      <c r="O186" s="282"/>
    </row>
    <row r="187" spans="1:15" s="611" customFormat="1" x14ac:dyDescent="0.25">
      <c r="A187" s="2244"/>
      <c r="B187" s="219"/>
      <c r="C187" s="548" t="s">
        <v>489</v>
      </c>
      <c r="D187" s="548" t="s">
        <v>491</v>
      </c>
      <c r="E187" s="613"/>
      <c r="F187" s="613"/>
      <c r="G187" s="613"/>
      <c r="H187" s="613"/>
      <c r="I187" s="613"/>
      <c r="J187" s="613"/>
      <c r="K187" s="613"/>
      <c r="L187" s="612"/>
      <c r="M187" s="612"/>
      <c r="N187" s="63"/>
      <c r="O187" s="282"/>
    </row>
    <row r="188" spans="1:15" s="611" customFormat="1" ht="15.75" thickBot="1" x14ac:dyDescent="0.3">
      <c r="A188" s="2244"/>
      <c r="B188" s="56"/>
      <c r="C188" s="633"/>
      <c r="D188" s="633" t="s">
        <v>492</v>
      </c>
      <c r="E188" s="18"/>
      <c r="F188" s="18"/>
      <c r="G188" s="18"/>
      <c r="H188" s="18"/>
      <c r="I188" s="18"/>
      <c r="J188" s="18"/>
      <c r="K188" s="87"/>
      <c r="L188" s="87"/>
      <c r="M188" s="87"/>
      <c r="N188" s="88"/>
      <c r="O188" s="282"/>
    </row>
    <row r="189" spans="1:15" x14ac:dyDescent="0.25">
      <c r="A189" s="17"/>
      <c r="B189" s="17"/>
      <c r="C189" s="17"/>
      <c r="D189" s="17"/>
      <c r="E189" s="17"/>
      <c r="F189" s="17"/>
      <c r="G189" s="17"/>
      <c r="H189" s="17"/>
      <c r="I189" s="17"/>
      <c r="J189" s="17"/>
      <c r="K189" s="49"/>
      <c r="L189" s="49"/>
      <c r="M189" s="49"/>
      <c r="N189" s="49"/>
    </row>
    <row r="190" spans="1:15" ht="15.75" thickBot="1" x14ac:dyDescent="0.3">
      <c r="A190" s="23" t="s">
        <v>16</v>
      </c>
      <c r="B190" s="2219" t="s">
        <v>463</v>
      </c>
      <c r="C190" s="2219"/>
      <c r="D190" s="2219"/>
      <c r="E190" s="2219"/>
      <c r="F190" s="2219"/>
      <c r="G190" s="2219"/>
      <c r="H190" s="2219"/>
      <c r="I190" s="2219"/>
      <c r="J190" s="2219"/>
      <c r="K190" s="2219"/>
      <c r="L190" s="2219"/>
      <c r="M190" s="2219"/>
      <c r="N190" s="2219"/>
    </row>
    <row r="191" spans="1:15" ht="23.25" x14ac:dyDescent="0.25">
      <c r="A191" s="2291" t="s">
        <v>463</v>
      </c>
      <c r="B191" s="2292" t="s">
        <v>463</v>
      </c>
      <c r="C191" s="2293"/>
      <c r="D191" s="2293"/>
      <c r="E191" s="2293"/>
      <c r="F191" s="2293"/>
      <c r="G191" s="2293"/>
      <c r="H191" s="2293"/>
      <c r="I191" s="2293"/>
      <c r="J191" s="2293"/>
      <c r="K191" s="2293"/>
      <c r="L191" s="2293"/>
      <c r="M191" s="2293"/>
      <c r="N191" s="2294"/>
    </row>
    <row r="192" spans="1:15" ht="15.75" x14ac:dyDescent="0.25">
      <c r="A192" s="2291"/>
      <c r="B192" s="181"/>
      <c r="C192" s="162"/>
      <c r="D192" s="162"/>
      <c r="E192" s="162"/>
      <c r="F192" s="162"/>
      <c r="G192" s="162"/>
      <c r="H192" s="162"/>
      <c r="I192" s="2295" t="s">
        <v>473</v>
      </c>
      <c r="J192" s="2295"/>
      <c r="K192" s="2295"/>
      <c r="L192" s="2297" t="s">
        <v>63</v>
      </c>
      <c r="M192" s="2299">
        <v>1</v>
      </c>
      <c r="N192" s="2301" t="s">
        <v>162</v>
      </c>
    </row>
    <row r="193" spans="1:14" ht="15.75" x14ac:dyDescent="0.25">
      <c r="A193" s="2291"/>
      <c r="B193" s="228"/>
      <c r="C193" s="180" t="s">
        <v>27</v>
      </c>
      <c r="D193" s="180" t="s">
        <v>161</v>
      </c>
      <c r="E193" s="229"/>
      <c r="F193" s="230"/>
      <c r="G193" s="231"/>
      <c r="H193" s="230"/>
      <c r="I193" s="2296"/>
      <c r="J193" s="2296"/>
      <c r="K193" s="2296"/>
      <c r="L193" s="2298"/>
      <c r="M193" s="2300"/>
      <c r="N193" s="2302"/>
    </row>
    <row r="194" spans="1:14" ht="15.75" x14ac:dyDescent="0.25">
      <c r="A194" s="2291"/>
      <c r="B194" s="183"/>
      <c r="C194" s="167"/>
      <c r="D194" s="167"/>
      <c r="E194" s="171"/>
      <c r="F194" s="171"/>
      <c r="G194" s="173"/>
      <c r="H194" s="218"/>
      <c r="I194" s="218"/>
      <c r="J194" s="218"/>
      <c r="K194" s="218"/>
      <c r="L194" s="218"/>
      <c r="M194" s="218"/>
      <c r="N194" s="232"/>
    </row>
    <row r="195" spans="1:14" ht="15.75" customHeight="1" x14ac:dyDescent="0.25">
      <c r="A195" s="2291"/>
      <c r="B195" s="86"/>
      <c r="C195" s="167" t="s">
        <v>464</v>
      </c>
      <c r="E195" s="167"/>
      <c r="H195" s="255"/>
      <c r="I195" s="255"/>
      <c r="J195" s="255"/>
      <c r="K195" s="255"/>
      <c r="L195" s="503">
        <f>SUM(L198:L211)</f>
        <v>1.236</v>
      </c>
      <c r="M195" s="503">
        <f>SUM(M198:M211)</f>
        <v>1.238</v>
      </c>
      <c r="N195" s="256"/>
    </row>
    <row r="196" spans="1:14" ht="15.75" x14ac:dyDescent="0.25">
      <c r="A196" s="2291"/>
      <c r="B196" s="86"/>
      <c r="C196" s="49"/>
      <c r="D196" s="178"/>
      <c r="E196" s="178"/>
      <c r="F196" s="2"/>
      <c r="G196" s="2"/>
      <c r="H196" s="255"/>
      <c r="I196" s="255"/>
      <c r="J196" s="255"/>
      <c r="K196" s="255"/>
      <c r="L196" s="493" t="s">
        <v>59</v>
      </c>
      <c r="M196" s="502" t="s">
        <v>60</v>
      </c>
      <c r="N196" s="256"/>
    </row>
    <row r="197" spans="1:14" ht="15.75" x14ac:dyDescent="0.25">
      <c r="A197" s="2291"/>
      <c r="B197" s="475"/>
      <c r="C197" s="178"/>
      <c r="D197" s="178"/>
      <c r="E197" s="178"/>
      <c r="F197" s="2"/>
      <c r="G197" s="2"/>
      <c r="H197" s="255"/>
      <c r="I197" s="255"/>
      <c r="J197" s="255"/>
      <c r="K197" s="255"/>
      <c r="L197" s="495"/>
      <c r="M197" s="496"/>
      <c r="N197" s="256"/>
    </row>
    <row r="198" spans="1:14" ht="15.75" x14ac:dyDescent="0.25">
      <c r="A198" s="2291"/>
      <c r="B198" s="86"/>
      <c r="C198" s="492">
        <v>0.05</v>
      </c>
      <c r="D198" s="170" t="s">
        <v>270</v>
      </c>
      <c r="E198" s="170"/>
      <c r="F198" s="2"/>
      <c r="G198" s="2"/>
      <c r="H198" s="255"/>
      <c r="I198" s="255"/>
      <c r="J198" s="255"/>
      <c r="K198" s="255"/>
      <c r="L198" s="187">
        <f>M192*C198</f>
        <v>0.05</v>
      </c>
      <c r="M198" s="187">
        <f>L198</f>
        <v>0.05</v>
      </c>
      <c r="N198" s="256"/>
    </row>
    <row r="199" spans="1:14" ht="15.75" x14ac:dyDescent="0.25">
      <c r="A199" s="2291"/>
      <c r="B199" s="86"/>
      <c r="C199" s="492">
        <v>0.03</v>
      </c>
      <c r="D199" s="170" t="s">
        <v>266</v>
      </c>
      <c r="E199" s="170"/>
      <c r="F199" s="2"/>
      <c r="G199" s="2"/>
      <c r="H199" s="255"/>
      <c r="I199" s="255"/>
      <c r="J199" s="255"/>
      <c r="K199" s="255"/>
      <c r="L199" s="187">
        <f>M192*C199</f>
        <v>0.03</v>
      </c>
      <c r="M199" s="187">
        <f t="shared" ref="M199:M202" si="11">L199</f>
        <v>0.03</v>
      </c>
      <c r="N199" s="256"/>
    </row>
    <row r="200" spans="1:14" ht="15.75" x14ac:dyDescent="0.25">
      <c r="A200" s="2291"/>
      <c r="B200" s="254"/>
      <c r="C200" s="492">
        <v>5.0000000000000001E-3</v>
      </c>
      <c r="D200" s="170" t="s">
        <v>267</v>
      </c>
      <c r="E200" s="170"/>
      <c r="F200" s="2"/>
      <c r="G200" s="2"/>
      <c r="H200" s="255"/>
      <c r="I200" s="255"/>
      <c r="J200" s="255"/>
      <c r="K200" s="255"/>
      <c r="L200" s="187">
        <f>M192*C200</f>
        <v>5.0000000000000001E-3</v>
      </c>
      <c r="M200" s="187">
        <f t="shared" si="11"/>
        <v>5.0000000000000001E-3</v>
      </c>
      <c r="N200" s="256"/>
    </row>
    <row r="201" spans="1:14" ht="15.75" x14ac:dyDescent="0.25">
      <c r="A201" s="2291"/>
      <c r="B201" s="489"/>
      <c r="C201" s="492">
        <v>1.6E-2</v>
      </c>
      <c r="D201" s="170" t="s">
        <v>269</v>
      </c>
      <c r="E201" s="170"/>
      <c r="F201" s="2"/>
      <c r="G201" s="2"/>
      <c r="H201" s="255"/>
      <c r="I201" s="255"/>
      <c r="J201" s="255"/>
      <c r="K201" s="255"/>
      <c r="L201" s="187">
        <f>M192*C201</f>
        <v>1.6E-2</v>
      </c>
      <c r="M201" s="187">
        <f t="shared" si="11"/>
        <v>1.6E-2</v>
      </c>
      <c r="N201" s="256"/>
    </row>
    <row r="202" spans="1:14" ht="15.75" x14ac:dyDescent="0.25">
      <c r="A202" s="2291"/>
      <c r="B202" s="489"/>
      <c r="C202" s="492">
        <v>0.06</v>
      </c>
      <c r="D202" s="170" t="s">
        <v>273</v>
      </c>
      <c r="E202" s="170"/>
      <c r="F202" s="2"/>
      <c r="G202" s="2"/>
      <c r="H202" s="255"/>
      <c r="I202" s="255"/>
      <c r="J202" s="255"/>
      <c r="K202" s="255"/>
      <c r="L202" s="187">
        <f>M192*C202</f>
        <v>0.06</v>
      </c>
      <c r="M202" s="187">
        <f t="shared" si="11"/>
        <v>0.06</v>
      </c>
      <c r="N202" s="256"/>
    </row>
    <row r="203" spans="1:14" ht="15.75" x14ac:dyDescent="0.25">
      <c r="A203" s="2291"/>
      <c r="B203" s="489"/>
      <c r="C203" s="189"/>
      <c r="D203" s="170"/>
      <c r="E203" s="170"/>
      <c r="F203" s="2"/>
      <c r="G203" s="2"/>
      <c r="H203" s="255"/>
      <c r="I203" s="255"/>
      <c r="J203" s="255"/>
      <c r="K203" s="255"/>
      <c r="L203" s="187"/>
      <c r="M203" s="187"/>
      <c r="N203" s="256"/>
    </row>
    <row r="204" spans="1:14" ht="15.75" x14ac:dyDescent="0.25">
      <c r="A204" s="2291"/>
      <c r="B204" s="489"/>
      <c r="C204" s="189"/>
      <c r="D204" s="504" t="s">
        <v>277</v>
      </c>
      <c r="E204" s="170"/>
      <c r="F204" s="2"/>
      <c r="G204" s="2"/>
      <c r="H204" s="255"/>
      <c r="I204" s="255"/>
      <c r="J204" s="255"/>
      <c r="K204" s="255"/>
      <c r="L204" s="187"/>
      <c r="M204" s="187"/>
      <c r="N204" s="256"/>
    </row>
    <row r="205" spans="1:14" ht="15.75" x14ac:dyDescent="0.25">
      <c r="A205" s="2291"/>
      <c r="B205" s="493" t="s">
        <v>59</v>
      </c>
      <c r="C205" s="491">
        <v>1.4999999999999999E-2</v>
      </c>
      <c r="D205" s="170" t="s">
        <v>279</v>
      </c>
      <c r="E205" s="170"/>
      <c r="F205" s="2"/>
      <c r="G205" s="2"/>
      <c r="H205" s="255"/>
      <c r="I205" s="255"/>
      <c r="J205" s="255"/>
      <c r="K205" s="255"/>
      <c r="L205" s="497">
        <f>M192*C205</f>
        <v>1.4999999999999999E-2</v>
      </c>
      <c r="M205" s="187"/>
      <c r="N205" s="256"/>
    </row>
    <row r="206" spans="1:14" ht="15.75" x14ac:dyDescent="0.25">
      <c r="A206" s="2291"/>
      <c r="B206" s="493"/>
      <c r="C206" s="189"/>
      <c r="D206" s="505" t="s">
        <v>283</v>
      </c>
      <c r="E206" s="170"/>
      <c r="F206" s="2"/>
      <c r="G206" s="2"/>
      <c r="H206" s="255"/>
      <c r="I206" s="255"/>
      <c r="J206" s="255"/>
      <c r="K206" s="255"/>
      <c r="L206" s="187"/>
      <c r="M206" s="187"/>
      <c r="N206" s="256"/>
    </row>
    <row r="207" spans="1:14" ht="15.75" x14ac:dyDescent="0.25">
      <c r="A207" s="2291"/>
      <c r="B207" s="494" t="s">
        <v>60</v>
      </c>
      <c r="C207" s="491">
        <v>1.7000000000000001E-2</v>
      </c>
      <c r="D207" s="170" t="s">
        <v>284</v>
      </c>
      <c r="E207" s="170"/>
      <c r="F207" s="2"/>
      <c r="G207" s="2"/>
      <c r="H207" s="255"/>
      <c r="I207" s="255"/>
      <c r="J207" s="255"/>
      <c r="K207" s="255"/>
      <c r="M207" s="497">
        <f>M192*C207</f>
        <v>1.7000000000000001E-2</v>
      </c>
      <c r="N207" s="256"/>
    </row>
    <row r="208" spans="1:14" x14ac:dyDescent="0.25">
      <c r="A208" s="2291"/>
      <c r="B208" s="86"/>
      <c r="C208" s="227"/>
      <c r="D208" s="227"/>
      <c r="E208" s="227"/>
      <c r="F208" s="2"/>
      <c r="G208" s="2"/>
      <c r="H208" s="255"/>
      <c r="I208" s="255"/>
      <c r="J208" s="255"/>
      <c r="K208" s="255"/>
      <c r="L208" s="227"/>
      <c r="M208" s="187"/>
      <c r="N208" s="256"/>
    </row>
    <row r="209" spans="1:29" ht="15.75" x14ac:dyDescent="0.25">
      <c r="A209" s="2291"/>
      <c r="B209" s="86"/>
      <c r="C209" s="491">
        <v>0.5</v>
      </c>
      <c r="D209" s="170" t="s">
        <v>286</v>
      </c>
      <c r="E209" s="170"/>
      <c r="F209" s="2"/>
      <c r="G209" s="2"/>
      <c r="H209" s="255"/>
      <c r="I209" s="255"/>
      <c r="J209" s="255"/>
      <c r="K209" s="255"/>
      <c r="L209" s="187">
        <f>M192*C209</f>
        <v>0.5</v>
      </c>
      <c r="M209" s="187">
        <f t="shared" ref="M209:M211" si="12">L209</f>
        <v>0.5</v>
      </c>
      <c r="N209" s="256"/>
    </row>
    <row r="210" spans="1:29" ht="15.75" customHeight="1" x14ac:dyDescent="0.25">
      <c r="A210" s="2291"/>
      <c r="B210" s="86"/>
      <c r="C210" s="491">
        <v>0.06</v>
      </c>
      <c r="D210" s="170" t="s">
        <v>291</v>
      </c>
      <c r="E210" s="490"/>
      <c r="F210" s="2"/>
      <c r="G210" s="2"/>
      <c r="H210" s="255"/>
      <c r="I210" s="255"/>
      <c r="J210" s="255"/>
      <c r="K210" s="255"/>
      <c r="L210" s="187">
        <f>M192*C210</f>
        <v>0.06</v>
      </c>
      <c r="M210" s="187">
        <f t="shared" si="12"/>
        <v>0.06</v>
      </c>
      <c r="N210" s="256"/>
    </row>
    <row r="211" spans="1:29" ht="15.75" x14ac:dyDescent="0.25">
      <c r="A211" s="2291"/>
      <c r="B211" s="188"/>
      <c r="C211" s="491">
        <v>0.5</v>
      </c>
      <c r="D211" s="506" t="s">
        <v>293</v>
      </c>
      <c r="E211" s="171"/>
      <c r="F211" s="2"/>
      <c r="G211" s="2"/>
      <c r="H211" s="255"/>
      <c r="I211" s="255"/>
      <c r="J211" s="255"/>
      <c r="K211" s="255"/>
      <c r="L211" s="187">
        <f>M192*C211</f>
        <v>0.5</v>
      </c>
      <c r="M211" s="187">
        <f t="shared" si="12"/>
        <v>0.5</v>
      </c>
      <c r="N211" s="256"/>
    </row>
    <row r="212" spans="1:29" ht="15.75" x14ac:dyDescent="0.25">
      <c r="A212" s="2291"/>
      <c r="B212" s="188"/>
      <c r="C212" s="170"/>
      <c r="D212" s="170"/>
      <c r="E212" s="171"/>
      <c r="F212" s="2"/>
      <c r="G212" s="2"/>
      <c r="H212" s="255"/>
      <c r="I212" s="255"/>
      <c r="J212" s="255"/>
      <c r="K212" s="255"/>
      <c r="L212" s="187"/>
      <c r="M212" s="187"/>
      <c r="N212" s="256"/>
    </row>
    <row r="213" spans="1:29" ht="15.75" x14ac:dyDescent="0.25">
      <c r="A213" s="2291"/>
      <c r="B213" s="188"/>
      <c r="C213" s="167" t="s">
        <v>465</v>
      </c>
      <c r="D213" s="225"/>
      <c r="E213" s="171"/>
      <c r="F213" s="172"/>
      <c r="G213" s="168"/>
      <c r="H213" s="218"/>
      <c r="I213" s="218"/>
      <c r="J213" s="218"/>
      <c r="K213" s="218"/>
      <c r="L213" s="223">
        <f>L195+M192</f>
        <v>2.2359999999999998</v>
      </c>
      <c r="M213" s="223">
        <f>M195+M192</f>
        <v>2.238</v>
      </c>
      <c r="N213" s="232"/>
    </row>
    <row r="214" spans="1:29" ht="15.75" x14ac:dyDescent="0.25">
      <c r="A214" s="2291"/>
      <c r="B214" s="498"/>
      <c r="C214" s="167"/>
      <c r="D214" s="225"/>
      <c r="E214" s="171"/>
      <c r="F214" s="172"/>
      <c r="G214" s="168"/>
      <c r="H214" s="218"/>
      <c r="I214" s="218"/>
      <c r="J214" s="218"/>
      <c r="K214" s="218"/>
      <c r="L214" s="223"/>
      <c r="M214" s="223"/>
      <c r="N214" s="232"/>
    </row>
    <row r="215" spans="1:29" ht="15.75" x14ac:dyDescent="0.25">
      <c r="A215" s="2291"/>
      <c r="B215" s="501" t="s">
        <v>472</v>
      </c>
      <c r="C215" s="167"/>
      <c r="D215" s="225"/>
      <c r="E215" s="171"/>
      <c r="F215" s="172"/>
      <c r="G215" s="168"/>
      <c r="H215" s="218"/>
      <c r="I215" s="218"/>
      <c r="J215" s="218"/>
      <c r="K215" s="218"/>
      <c r="L215" s="223"/>
      <c r="M215" s="223"/>
      <c r="N215" s="232"/>
    </row>
    <row r="216" spans="1:29" ht="15.75" x14ac:dyDescent="0.25">
      <c r="A216" s="2291"/>
      <c r="B216" s="188"/>
      <c r="C216" s="224"/>
      <c r="D216" s="225"/>
      <c r="E216" s="171"/>
      <c r="F216" s="172"/>
      <c r="G216" s="168"/>
      <c r="H216" s="218"/>
      <c r="I216" s="218"/>
      <c r="J216" s="218"/>
      <c r="K216" s="218"/>
      <c r="L216" s="218"/>
      <c r="M216" s="187"/>
      <c r="N216" s="232"/>
    </row>
    <row r="217" spans="1:29" ht="15.75" x14ac:dyDescent="0.25">
      <c r="A217" s="2291"/>
      <c r="B217" s="105" t="s">
        <v>466</v>
      </c>
      <c r="C217" s="224"/>
      <c r="D217" s="499" t="s">
        <v>467</v>
      </c>
      <c r="E217" s="171"/>
      <c r="F217" s="172"/>
      <c r="G217" s="168"/>
      <c r="H217" s="218"/>
      <c r="I217" s="218"/>
      <c r="J217" s="218"/>
      <c r="K217" s="218"/>
      <c r="L217" s="218"/>
      <c r="M217" s="187"/>
      <c r="N217" s="232"/>
    </row>
    <row r="218" spans="1:29" ht="15.75" x14ac:dyDescent="0.25">
      <c r="A218" s="2291"/>
      <c r="B218" s="500"/>
      <c r="C218" s="224"/>
      <c r="D218" s="499" t="s">
        <v>471</v>
      </c>
      <c r="E218" s="171"/>
      <c r="F218" s="172"/>
      <c r="G218" s="168"/>
      <c r="H218" s="218"/>
      <c r="I218" s="218"/>
      <c r="J218" s="218"/>
      <c r="K218" s="218"/>
      <c r="L218" s="218"/>
      <c r="M218" s="187"/>
      <c r="N218" s="232"/>
    </row>
    <row r="219" spans="1:29" ht="15.75" x14ac:dyDescent="0.25">
      <c r="A219" s="2291"/>
      <c r="B219" s="498"/>
      <c r="C219" s="224"/>
      <c r="D219" s="499" t="s">
        <v>468</v>
      </c>
      <c r="E219" s="171"/>
      <c r="F219" s="172"/>
      <c r="G219" s="168"/>
      <c r="H219" s="218"/>
      <c r="I219" s="218"/>
      <c r="J219" s="218"/>
      <c r="K219" s="218"/>
      <c r="L219" s="218"/>
      <c r="M219" s="187"/>
      <c r="N219" s="232"/>
    </row>
    <row r="220" spans="1:29" ht="15.75" x14ac:dyDescent="0.25">
      <c r="A220" s="2291"/>
      <c r="B220" s="253"/>
      <c r="C220" s="224"/>
      <c r="D220" s="499" t="s">
        <v>469</v>
      </c>
      <c r="E220" s="171"/>
      <c r="F220" s="172"/>
      <c r="G220" s="168"/>
      <c r="H220" s="218"/>
      <c r="I220" s="218"/>
      <c r="J220" s="218"/>
      <c r="K220" s="218"/>
      <c r="L220" s="218"/>
      <c r="M220" s="187"/>
      <c r="N220" s="232"/>
    </row>
    <row r="221" spans="1:29" ht="15.75" x14ac:dyDescent="0.25">
      <c r="A221" s="2291"/>
      <c r="B221" s="500"/>
      <c r="C221" s="224"/>
      <c r="D221" s="499" t="s">
        <v>470</v>
      </c>
      <c r="E221" s="171"/>
      <c r="F221" s="172"/>
      <c r="G221" s="168"/>
      <c r="H221" s="218"/>
      <c r="I221" s="218"/>
      <c r="J221" s="218"/>
      <c r="K221" s="218"/>
      <c r="L221" s="218"/>
      <c r="M221" s="187"/>
      <c r="N221" s="232"/>
    </row>
    <row r="222" spans="1:29" ht="16.5" thickBot="1" x14ac:dyDescent="0.3">
      <c r="A222" s="2291"/>
      <c r="B222" s="234"/>
      <c r="C222" s="235"/>
      <c r="D222" s="235"/>
      <c r="E222" s="236"/>
      <c r="F222" s="237"/>
      <c r="G222" s="238"/>
      <c r="H222" s="239"/>
      <c r="I222" s="239"/>
      <c r="J222" s="239"/>
      <c r="K222" s="239"/>
      <c r="L222" s="239"/>
      <c r="M222" s="239"/>
      <c r="N222" s="240"/>
    </row>
    <row r="223" spans="1:29" ht="15.75" thickBot="1" x14ac:dyDescent="0.3">
      <c r="A223" s="473"/>
      <c r="B223" s="17"/>
      <c r="C223" s="17"/>
      <c r="D223" s="17"/>
      <c r="E223" s="17"/>
      <c r="F223" s="17"/>
      <c r="G223" s="17"/>
      <c r="H223" s="17"/>
      <c r="I223" s="17"/>
      <c r="J223" s="17"/>
      <c r="K223" s="49"/>
      <c r="L223" s="49"/>
      <c r="M223" s="49"/>
      <c r="N223" s="49"/>
    </row>
    <row r="224" spans="1:29" ht="15.75" thickBot="1" x14ac:dyDescent="0.3">
      <c r="A224" s="23" t="s">
        <v>16</v>
      </c>
      <c r="B224" s="2220" t="s">
        <v>483</v>
      </c>
      <c r="C224" s="2220"/>
      <c r="D224" s="2220"/>
      <c r="E224" s="2220"/>
      <c r="F224" s="2220"/>
      <c r="G224" s="2220"/>
      <c r="H224" s="2220"/>
      <c r="I224" s="2220"/>
      <c r="J224" s="2220"/>
      <c r="K224" s="2220"/>
      <c r="L224" s="2220"/>
      <c r="M224" s="2220"/>
      <c r="N224" s="2220"/>
      <c r="P224" s="2376" t="s">
        <v>236</v>
      </c>
      <c r="Q224" s="2377"/>
      <c r="R224" s="2377"/>
      <c r="S224" s="2377"/>
      <c r="T224" s="2377"/>
      <c r="U224" s="2377"/>
      <c r="V224" s="2377"/>
      <c r="W224" s="2377"/>
      <c r="X224" s="2377"/>
      <c r="Y224" s="2377"/>
      <c r="Z224" s="2377"/>
      <c r="AA224" s="2377"/>
      <c r="AB224" s="2377"/>
      <c r="AC224" s="2378"/>
    </row>
    <row r="225" spans="1:29" ht="23.25" customHeight="1" x14ac:dyDescent="0.25">
      <c r="A225" s="2342" t="s">
        <v>483</v>
      </c>
      <c r="B225" s="2292" t="s">
        <v>463</v>
      </c>
      <c r="C225" s="2293"/>
      <c r="D225" s="2293"/>
      <c r="E225" s="2293"/>
      <c r="F225" s="2293"/>
      <c r="G225" s="2293"/>
      <c r="H225" s="2293"/>
      <c r="I225" s="2293"/>
      <c r="J225" s="2293"/>
      <c r="K225" s="2293"/>
      <c r="L225" s="2293"/>
      <c r="M225" s="2293"/>
      <c r="N225" s="2294"/>
      <c r="P225" s="2379"/>
      <c r="Q225" s="2380"/>
      <c r="R225" s="2380"/>
      <c r="S225" s="2380"/>
      <c r="T225" s="2380"/>
      <c r="U225" s="2380"/>
      <c r="V225" s="2380"/>
      <c r="W225" s="2380"/>
      <c r="X225" s="2380"/>
      <c r="Y225" s="2380"/>
      <c r="Z225" s="2380"/>
      <c r="AA225" s="2380"/>
      <c r="AB225" s="2380"/>
      <c r="AC225" s="2381"/>
    </row>
    <row r="226" spans="1:29" ht="15.75" thickBot="1" x14ac:dyDescent="0.3">
      <c r="A226" s="2342"/>
      <c r="B226" s="2441"/>
      <c r="C226" s="2442"/>
      <c r="D226" s="2442"/>
      <c r="E226" s="2442"/>
      <c r="F226" s="2442"/>
      <c r="G226" s="2442"/>
      <c r="H226" s="2442"/>
      <c r="I226" s="2442"/>
      <c r="J226" s="2442"/>
      <c r="K226" s="2442"/>
      <c r="L226" s="2442"/>
      <c r="M226" s="2442"/>
      <c r="N226" s="2443"/>
      <c r="P226" s="2382"/>
      <c r="Q226" s="2383"/>
      <c r="R226" s="2383"/>
      <c r="S226" s="2383"/>
      <c r="T226" s="2383"/>
      <c r="U226" s="2383"/>
      <c r="V226" s="2383"/>
      <c r="W226" s="2383"/>
      <c r="X226" s="2383"/>
      <c r="Y226" s="2383"/>
      <c r="Z226" s="2383"/>
      <c r="AA226" s="2383"/>
      <c r="AB226" s="2383"/>
      <c r="AC226" s="2384"/>
    </row>
    <row r="227" spans="1:29" ht="15" customHeight="1" x14ac:dyDescent="0.25">
      <c r="A227" s="2342"/>
      <c r="B227" s="2576" t="s">
        <v>474</v>
      </c>
      <c r="C227" s="2222"/>
      <c r="D227" s="2222"/>
      <c r="E227" s="2222"/>
      <c r="F227" s="2222"/>
      <c r="G227" s="2222"/>
      <c r="H227" s="2222"/>
      <c r="I227" s="2222"/>
      <c r="J227" s="2222"/>
      <c r="K227" s="2222"/>
      <c r="L227" s="2222"/>
      <c r="M227" s="2222"/>
      <c r="N227" s="2223"/>
    </row>
    <row r="228" spans="1:29" ht="15" customHeight="1" x14ac:dyDescent="0.25">
      <c r="A228" s="2342"/>
      <c r="B228" s="2576"/>
      <c r="C228" s="2222"/>
      <c r="D228" s="2222"/>
      <c r="E228" s="2222"/>
      <c r="F228" s="2222"/>
      <c r="G228" s="2222"/>
      <c r="H228" s="2222"/>
      <c r="I228" s="2222"/>
      <c r="J228" s="2222"/>
      <c r="K228" s="2222"/>
      <c r="L228" s="2222"/>
      <c r="M228" s="2222"/>
      <c r="N228" s="2223"/>
    </row>
    <row r="229" spans="1:29" ht="15" customHeight="1" x14ac:dyDescent="0.25">
      <c r="A229" s="2342"/>
      <c r="B229" s="507"/>
      <c r="C229" s="508"/>
      <c r="D229" s="508"/>
      <c r="E229" s="508"/>
      <c r="F229" s="508"/>
      <c r="G229" s="508"/>
      <c r="H229" s="508"/>
      <c r="I229" s="508"/>
      <c r="J229" s="508"/>
      <c r="K229" s="508"/>
      <c r="L229" s="508"/>
      <c r="M229" s="508"/>
      <c r="N229" s="509"/>
    </row>
    <row r="230" spans="1:29" ht="15.75" x14ac:dyDescent="0.25">
      <c r="A230" s="2342"/>
      <c r="B230" s="485" t="s">
        <v>19</v>
      </c>
      <c r="C230" s="512" t="s">
        <v>475</v>
      </c>
      <c r="D230" s="25"/>
      <c r="E230" s="25"/>
      <c r="F230" s="25"/>
      <c r="G230" s="25"/>
      <c r="H230" s="25"/>
      <c r="I230" s="25"/>
      <c r="J230" s="25"/>
      <c r="K230" s="49"/>
      <c r="L230" s="49"/>
      <c r="M230" s="49"/>
      <c r="N230" s="63"/>
    </row>
    <row r="231" spans="1:29" x14ac:dyDescent="0.25">
      <c r="A231" s="2342"/>
      <c r="B231" s="485"/>
      <c r="C231" s="2225" t="s">
        <v>274</v>
      </c>
      <c r="D231" s="2225"/>
      <c r="E231" s="2225"/>
      <c r="F231" s="2225"/>
      <c r="G231" s="2225"/>
      <c r="H231" s="2225"/>
      <c r="I231" s="2225"/>
      <c r="J231" s="2225"/>
      <c r="K231" s="2225"/>
      <c r="L231" s="2225"/>
      <c r="M231" s="2225"/>
      <c r="N231" s="2226"/>
    </row>
    <row r="232" spans="1:29" x14ac:dyDescent="0.25">
      <c r="A232" s="2342"/>
      <c r="B232" s="485"/>
      <c r="C232" s="2225"/>
      <c r="D232" s="2225"/>
      <c r="E232" s="2225"/>
      <c r="F232" s="2225"/>
      <c r="G232" s="2225"/>
      <c r="H232" s="2225"/>
      <c r="I232" s="2225"/>
      <c r="J232" s="2225"/>
      <c r="K232" s="2225"/>
      <c r="L232" s="2225"/>
      <c r="M232" s="2225"/>
      <c r="N232" s="2226"/>
    </row>
    <row r="233" spans="1:29" ht="15" customHeight="1" x14ac:dyDescent="0.25">
      <c r="A233" s="2342"/>
      <c r="B233" s="485"/>
      <c r="C233" s="25" t="s">
        <v>275</v>
      </c>
      <c r="D233" s="25"/>
      <c r="E233" s="25"/>
      <c r="F233" s="25"/>
      <c r="G233" s="25"/>
      <c r="H233" s="25"/>
      <c r="I233" s="25"/>
      <c r="J233" s="25"/>
      <c r="K233" s="25"/>
      <c r="L233" s="25"/>
      <c r="M233" s="25"/>
      <c r="N233" s="26"/>
    </row>
    <row r="234" spans="1:29" x14ac:dyDescent="0.25">
      <c r="A234" s="2342"/>
      <c r="B234" s="485"/>
      <c r="C234" s="25" t="s">
        <v>276</v>
      </c>
      <c r="D234" s="25"/>
      <c r="E234" s="25"/>
      <c r="F234" s="25"/>
      <c r="G234" s="25"/>
      <c r="H234" s="25"/>
      <c r="I234" s="25"/>
      <c r="J234" s="25"/>
      <c r="K234" s="25"/>
      <c r="L234" s="25"/>
      <c r="M234" s="25"/>
      <c r="N234" s="26"/>
    </row>
    <row r="235" spans="1:29" x14ac:dyDescent="0.25">
      <c r="A235" s="2342"/>
      <c r="B235" s="485"/>
      <c r="C235" s="25" t="s">
        <v>278</v>
      </c>
      <c r="D235" s="25"/>
      <c r="E235" s="25"/>
      <c r="F235" s="25"/>
      <c r="G235" s="25"/>
      <c r="H235" s="25"/>
      <c r="I235" s="25"/>
      <c r="J235" s="25"/>
      <c r="K235" s="25"/>
      <c r="L235" s="25"/>
      <c r="M235" s="25"/>
      <c r="N235" s="26"/>
    </row>
    <row r="236" spans="1:29" x14ac:dyDescent="0.25">
      <c r="A236" s="2342"/>
      <c r="B236" s="485"/>
      <c r="C236" s="25" t="s">
        <v>280</v>
      </c>
      <c r="D236" s="25"/>
      <c r="E236" s="25"/>
      <c r="F236" s="25"/>
      <c r="G236" s="25"/>
      <c r="H236" s="25"/>
      <c r="I236" s="25"/>
      <c r="J236" s="25"/>
      <c r="K236" s="25"/>
      <c r="L236" s="25"/>
      <c r="M236" s="25"/>
      <c r="N236" s="26"/>
    </row>
    <row r="237" spans="1:29" x14ac:dyDescent="0.25">
      <c r="A237" s="2342"/>
      <c r="B237" s="485"/>
      <c r="C237" s="25" t="s">
        <v>282</v>
      </c>
      <c r="D237" s="25"/>
      <c r="E237" s="25"/>
      <c r="F237" s="25"/>
      <c r="G237" s="25"/>
      <c r="H237" s="25"/>
      <c r="I237" s="25"/>
      <c r="J237" s="25"/>
      <c r="K237" s="25"/>
      <c r="L237" s="25"/>
      <c r="M237" s="25"/>
      <c r="N237" s="26"/>
    </row>
    <row r="238" spans="1:29" x14ac:dyDescent="0.25">
      <c r="A238" s="2342"/>
      <c r="B238" s="485"/>
      <c r="C238" s="25"/>
      <c r="D238" s="25"/>
      <c r="E238" s="25"/>
      <c r="F238" s="25"/>
      <c r="G238" s="25"/>
      <c r="H238" s="25"/>
      <c r="I238" s="25"/>
      <c r="J238" s="25"/>
      <c r="K238" s="25"/>
      <c r="L238" s="25"/>
      <c r="M238" s="25"/>
      <c r="N238" s="26"/>
    </row>
    <row r="239" spans="1:29" ht="15.75" x14ac:dyDescent="0.25">
      <c r="A239" s="2342"/>
      <c r="B239" s="485" t="s">
        <v>24</v>
      </c>
      <c r="C239" s="512" t="s">
        <v>476</v>
      </c>
      <c r="D239" s="25"/>
      <c r="E239" s="25"/>
      <c r="F239" s="25"/>
      <c r="G239" s="25"/>
      <c r="H239" s="25"/>
      <c r="I239" s="25"/>
      <c r="J239" s="25"/>
      <c r="K239" s="25"/>
      <c r="L239" s="25"/>
      <c r="M239" s="25"/>
      <c r="N239" s="26"/>
    </row>
    <row r="240" spans="1:29" x14ac:dyDescent="0.25">
      <c r="A240" s="2342"/>
      <c r="B240" s="485"/>
      <c r="C240" s="8" t="s">
        <v>285</v>
      </c>
      <c r="D240" s="25"/>
      <c r="E240" s="25"/>
      <c r="F240" s="25"/>
      <c r="G240" s="25"/>
      <c r="H240" s="25"/>
      <c r="I240" s="25"/>
      <c r="J240" s="25"/>
      <c r="K240" s="25"/>
      <c r="L240" s="25"/>
      <c r="M240" s="25"/>
      <c r="N240" s="26"/>
    </row>
    <row r="241" spans="1:14" x14ac:dyDescent="0.25">
      <c r="A241" s="2342"/>
      <c r="B241" s="485"/>
      <c r="C241" s="8" t="s">
        <v>287</v>
      </c>
      <c r="D241" s="25"/>
      <c r="E241" s="25"/>
      <c r="F241" s="25"/>
      <c r="G241" s="25"/>
      <c r="H241" s="25"/>
      <c r="I241" s="25"/>
      <c r="J241" s="25"/>
      <c r="K241" s="25"/>
      <c r="L241" s="25"/>
      <c r="M241" s="25"/>
      <c r="N241" s="26"/>
    </row>
    <row r="242" spans="1:14" x14ac:dyDescent="0.25">
      <c r="A242" s="2342"/>
      <c r="B242" s="485"/>
      <c r="C242" s="2574" t="s">
        <v>288</v>
      </c>
      <c r="D242" s="2574"/>
      <c r="E242" s="2574"/>
      <c r="F242" s="2574"/>
      <c r="G242" s="2574"/>
      <c r="H242" s="2574"/>
      <c r="I242" s="2574"/>
      <c r="J242" s="2574"/>
      <c r="K242" s="2574"/>
      <c r="L242" s="2574"/>
      <c r="M242" s="2574"/>
      <c r="N242" s="2575"/>
    </row>
    <row r="243" spans="1:14" x14ac:dyDescent="0.25">
      <c r="A243" s="2342"/>
      <c r="B243" s="485"/>
      <c r="C243" s="2574"/>
      <c r="D243" s="2574"/>
      <c r="E243" s="2574"/>
      <c r="F243" s="2574"/>
      <c r="G243" s="2574"/>
      <c r="H243" s="2574"/>
      <c r="I243" s="2574"/>
      <c r="J243" s="2574"/>
      <c r="K243" s="2574"/>
      <c r="L243" s="2574"/>
      <c r="M243" s="2574"/>
      <c r="N243" s="2575"/>
    </row>
    <row r="244" spans="1:14" x14ac:dyDescent="0.25">
      <c r="A244" s="2342"/>
      <c r="B244" s="485"/>
      <c r="C244" s="8" t="s">
        <v>289</v>
      </c>
      <c r="D244" s="25"/>
      <c r="E244" s="25"/>
      <c r="F244" s="25"/>
      <c r="G244" s="25"/>
      <c r="H244" s="25"/>
      <c r="I244" s="25"/>
      <c r="J244" s="25"/>
      <c r="K244" s="25"/>
      <c r="L244" s="25"/>
      <c r="M244" s="25"/>
      <c r="N244" s="26"/>
    </row>
    <row r="245" spans="1:14" x14ac:dyDescent="0.25">
      <c r="A245" s="2342"/>
      <c r="B245" s="485"/>
      <c r="C245" s="8" t="s">
        <v>290</v>
      </c>
      <c r="D245" s="25"/>
      <c r="E245" s="25"/>
      <c r="F245" s="25"/>
      <c r="G245" s="25"/>
      <c r="H245" s="25"/>
      <c r="I245" s="25"/>
      <c r="J245" s="25"/>
      <c r="K245" s="25"/>
      <c r="L245" s="25"/>
      <c r="M245" s="25"/>
      <c r="N245" s="26"/>
    </row>
    <row r="246" spans="1:14" x14ac:dyDescent="0.25">
      <c r="A246" s="2342"/>
      <c r="B246" s="485"/>
      <c r="C246" s="8" t="s">
        <v>292</v>
      </c>
      <c r="D246" s="25"/>
      <c r="E246" s="25"/>
      <c r="F246" s="25"/>
      <c r="G246" s="25"/>
      <c r="H246" s="25"/>
      <c r="I246" s="25"/>
      <c r="J246" s="25"/>
      <c r="K246" s="25"/>
      <c r="L246" s="25"/>
      <c r="M246" s="25"/>
      <c r="N246" s="26"/>
    </row>
    <row r="247" spans="1:14" x14ac:dyDescent="0.25">
      <c r="A247" s="2342"/>
      <c r="B247" s="485"/>
      <c r="C247" s="25"/>
      <c r="D247" s="25"/>
      <c r="E247" s="25"/>
      <c r="F247" s="25"/>
      <c r="G247" s="25"/>
      <c r="H247" s="25"/>
      <c r="I247" s="25"/>
      <c r="J247" s="25"/>
      <c r="K247" s="25"/>
      <c r="L247" s="25"/>
      <c r="M247" s="25"/>
      <c r="N247" s="26"/>
    </row>
    <row r="248" spans="1:14" ht="15.75" x14ac:dyDescent="0.25">
      <c r="A248" s="2342"/>
      <c r="B248" s="485" t="s">
        <v>25</v>
      </c>
      <c r="C248" s="512" t="s">
        <v>266</v>
      </c>
      <c r="D248" s="25"/>
      <c r="E248" s="25"/>
      <c r="F248" s="25"/>
      <c r="G248" s="25"/>
      <c r="H248" s="25"/>
      <c r="I248" s="25"/>
      <c r="J248" s="25"/>
      <c r="K248" s="25"/>
      <c r="L248" s="25"/>
      <c r="M248" s="25"/>
      <c r="N248" s="26"/>
    </row>
    <row r="249" spans="1:14" x14ac:dyDescent="0.25">
      <c r="A249" s="2342"/>
      <c r="B249" s="485"/>
      <c r="C249" s="8" t="s">
        <v>294</v>
      </c>
      <c r="D249" s="25"/>
      <c r="E249" s="25"/>
      <c r="F249" s="25"/>
      <c r="G249" s="25"/>
      <c r="H249" s="25"/>
      <c r="I249" s="25"/>
      <c r="J249" s="25"/>
      <c r="K249" s="25"/>
      <c r="L249" s="25"/>
      <c r="M249" s="25"/>
      <c r="N249" s="26"/>
    </row>
    <row r="250" spans="1:14" x14ac:dyDescent="0.25">
      <c r="A250" s="2342"/>
      <c r="B250" s="485"/>
      <c r="C250" s="8" t="s">
        <v>295</v>
      </c>
      <c r="D250" s="25"/>
      <c r="E250" s="25"/>
      <c r="F250" s="25"/>
      <c r="G250" s="25"/>
      <c r="H250" s="25"/>
      <c r="I250" s="25"/>
      <c r="J250" s="25"/>
      <c r="K250" s="25"/>
      <c r="L250" s="25"/>
      <c r="M250" s="25"/>
      <c r="N250" s="26"/>
    </row>
    <row r="251" spans="1:14" x14ac:dyDescent="0.25">
      <c r="A251" s="2342"/>
      <c r="B251" s="485"/>
      <c r="C251" s="25"/>
      <c r="D251" s="25"/>
      <c r="E251" s="25"/>
      <c r="F251" s="25"/>
      <c r="G251" s="25"/>
      <c r="H251" s="25"/>
      <c r="I251" s="25"/>
      <c r="J251" s="25"/>
      <c r="K251" s="25"/>
      <c r="L251" s="25"/>
      <c r="M251" s="25"/>
      <c r="N251" s="26"/>
    </row>
    <row r="252" spans="1:14" ht="15.75" x14ac:dyDescent="0.25">
      <c r="A252" s="2342"/>
      <c r="B252" s="485" t="s">
        <v>31</v>
      </c>
      <c r="C252" s="512" t="s">
        <v>267</v>
      </c>
      <c r="D252" s="25"/>
      <c r="E252" s="25"/>
      <c r="F252" s="25"/>
      <c r="G252" s="25"/>
      <c r="H252" s="25"/>
      <c r="I252" s="25"/>
      <c r="J252" s="25"/>
      <c r="K252" s="25"/>
      <c r="L252" s="25"/>
      <c r="M252" s="25"/>
      <c r="N252" s="26"/>
    </row>
    <row r="253" spans="1:14" x14ac:dyDescent="0.25">
      <c r="A253" s="2342"/>
      <c r="B253" s="485"/>
      <c r="C253" s="8" t="s">
        <v>296</v>
      </c>
      <c r="D253" s="25"/>
      <c r="E253" s="25"/>
      <c r="F253" s="25"/>
      <c r="G253" s="25"/>
      <c r="H253" s="25"/>
      <c r="I253" s="25"/>
      <c r="J253" s="25"/>
      <c r="K253" s="25"/>
      <c r="L253" s="25"/>
      <c r="M253" s="25"/>
      <c r="N253" s="26"/>
    </row>
    <row r="254" spans="1:14" x14ac:dyDescent="0.25">
      <c r="A254" s="2342"/>
      <c r="B254" s="485"/>
      <c r="C254" s="25"/>
      <c r="D254" s="25"/>
      <c r="E254" s="25"/>
      <c r="F254" s="25"/>
      <c r="G254" s="25"/>
      <c r="H254" s="25"/>
      <c r="I254" s="25"/>
      <c r="J254" s="25"/>
      <c r="K254" s="25"/>
      <c r="L254" s="25"/>
      <c r="M254" s="25"/>
      <c r="N254" s="26"/>
    </row>
    <row r="255" spans="1:14" ht="15.75" x14ac:dyDescent="0.25">
      <c r="A255" s="2342"/>
      <c r="B255" s="485" t="s">
        <v>35</v>
      </c>
      <c r="C255" s="512" t="s">
        <v>298</v>
      </c>
      <c r="D255" s="25"/>
      <c r="E255" s="25"/>
      <c r="F255" s="25"/>
      <c r="G255" s="25"/>
      <c r="H255" s="25"/>
      <c r="I255" s="25"/>
      <c r="J255" s="25"/>
      <c r="K255" s="25"/>
      <c r="L255" s="25"/>
      <c r="M255" s="25"/>
      <c r="N255" s="26"/>
    </row>
    <row r="256" spans="1:14" x14ac:dyDescent="0.25">
      <c r="A256" s="2342"/>
      <c r="B256" s="485"/>
      <c r="C256" s="2574" t="s">
        <v>299</v>
      </c>
      <c r="D256" s="2574"/>
      <c r="E256" s="2574"/>
      <c r="F256" s="2574"/>
      <c r="G256" s="2574"/>
      <c r="H256" s="2574"/>
      <c r="I256" s="2574"/>
      <c r="J256" s="2574"/>
      <c r="K256" s="2574"/>
      <c r="L256" s="2574"/>
      <c r="M256" s="2574"/>
      <c r="N256" s="2575"/>
    </row>
    <row r="257" spans="1:14" x14ac:dyDescent="0.25">
      <c r="A257" s="2342"/>
      <c r="B257" s="485"/>
      <c r="C257" s="2574"/>
      <c r="D257" s="2574"/>
      <c r="E257" s="2574"/>
      <c r="F257" s="2574"/>
      <c r="G257" s="2574"/>
      <c r="H257" s="2574"/>
      <c r="I257" s="2574"/>
      <c r="J257" s="2574"/>
      <c r="K257" s="2574"/>
      <c r="L257" s="2574"/>
      <c r="M257" s="2574"/>
      <c r="N257" s="2575"/>
    </row>
    <row r="258" spans="1:14" x14ac:dyDescent="0.25">
      <c r="A258" s="2342"/>
      <c r="B258" s="485"/>
      <c r="C258" s="8" t="s">
        <v>300</v>
      </c>
      <c r="D258" s="25"/>
      <c r="E258" s="25"/>
      <c r="F258" s="25"/>
      <c r="G258" s="25"/>
      <c r="H258" s="25"/>
      <c r="I258" s="25"/>
      <c r="J258" s="25"/>
      <c r="K258" s="25"/>
      <c r="L258" s="25"/>
      <c r="M258" s="25"/>
      <c r="N258" s="26"/>
    </row>
    <row r="259" spans="1:14" x14ac:dyDescent="0.25">
      <c r="A259" s="2342"/>
      <c r="B259" s="485"/>
      <c r="C259" s="2574" t="s">
        <v>301</v>
      </c>
      <c r="D259" s="2574"/>
      <c r="E259" s="2574"/>
      <c r="F259" s="2574"/>
      <c r="G259" s="2574"/>
      <c r="H259" s="2574"/>
      <c r="I259" s="2574"/>
      <c r="J259" s="2574"/>
      <c r="K259" s="2574"/>
      <c r="L259" s="2574"/>
      <c r="M259" s="2574"/>
      <c r="N259" s="2575"/>
    </row>
    <row r="260" spans="1:14" x14ac:dyDescent="0.25">
      <c r="A260" s="2342"/>
      <c r="B260" s="485"/>
      <c r="C260" s="2574"/>
      <c r="D260" s="2574"/>
      <c r="E260" s="2574"/>
      <c r="F260" s="2574"/>
      <c r="G260" s="2574"/>
      <c r="H260" s="2574"/>
      <c r="I260" s="2574"/>
      <c r="J260" s="2574"/>
      <c r="K260" s="2574"/>
      <c r="L260" s="2574"/>
      <c r="M260" s="2574"/>
      <c r="N260" s="2575"/>
    </row>
    <row r="261" spans="1:14" x14ac:dyDescent="0.25">
      <c r="A261" s="2342"/>
      <c r="B261" s="485"/>
      <c r="C261" s="8" t="s">
        <v>302</v>
      </c>
      <c r="D261" s="25"/>
      <c r="E261" s="25"/>
      <c r="F261" s="25"/>
      <c r="G261" s="25"/>
      <c r="H261" s="25"/>
      <c r="I261" s="25"/>
      <c r="J261" s="25"/>
      <c r="K261" s="25"/>
      <c r="L261" s="25"/>
      <c r="M261" s="25"/>
      <c r="N261" s="26"/>
    </row>
    <row r="262" spans="1:14" x14ac:dyDescent="0.25">
      <c r="A262" s="2342"/>
      <c r="B262" s="485"/>
      <c r="C262" s="506" t="s">
        <v>303</v>
      </c>
      <c r="D262" s="25"/>
      <c r="E262" s="25"/>
      <c r="F262" s="25"/>
      <c r="G262" s="25"/>
      <c r="H262" s="25"/>
      <c r="I262" s="25"/>
      <c r="J262" s="25"/>
      <c r="K262" s="25"/>
      <c r="L262" s="25"/>
      <c r="M262" s="25"/>
      <c r="N262" s="26"/>
    </row>
    <row r="263" spans="1:14" x14ac:dyDescent="0.25">
      <c r="A263" s="2342"/>
      <c r="B263" s="485"/>
      <c r="C263" s="25"/>
      <c r="D263" s="25"/>
      <c r="E263" s="25"/>
      <c r="F263" s="25"/>
      <c r="G263" s="25"/>
      <c r="H263" s="25"/>
      <c r="I263" s="25"/>
      <c r="J263" s="25"/>
      <c r="K263" s="25"/>
      <c r="L263" s="25"/>
      <c r="M263" s="25"/>
      <c r="N263" s="26"/>
    </row>
    <row r="264" spans="1:14" ht="15.75" x14ac:dyDescent="0.25">
      <c r="A264" s="2342"/>
      <c r="B264" s="485" t="s">
        <v>40</v>
      </c>
      <c r="C264" s="512" t="s">
        <v>477</v>
      </c>
      <c r="D264" s="25"/>
      <c r="E264" s="25"/>
      <c r="F264" s="25"/>
      <c r="G264" s="25"/>
      <c r="H264" s="25"/>
      <c r="I264" s="25"/>
      <c r="J264" s="25"/>
      <c r="K264" s="25"/>
      <c r="L264" s="25"/>
      <c r="M264" s="25"/>
      <c r="N264" s="26"/>
    </row>
    <row r="265" spans="1:14" x14ac:dyDescent="0.25">
      <c r="A265" s="2342"/>
      <c r="B265" s="485"/>
      <c r="C265" s="8" t="s">
        <v>304</v>
      </c>
      <c r="D265" s="25"/>
      <c r="E265" s="25"/>
      <c r="F265" s="25"/>
      <c r="G265" s="25"/>
      <c r="H265" s="25"/>
      <c r="I265" s="25"/>
      <c r="J265" s="25"/>
      <c r="K265" s="25"/>
      <c r="L265" s="25"/>
      <c r="M265" s="25"/>
      <c r="N265" s="26"/>
    </row>
    <row r="266" spans="1:14" x14ac:dyDescent="0.25">
      <c r="A266" s="2342"/>
      <c r="B266" s="485"/>
      <c r="C266" s="25"/>
      <c r="D266" s="25"/>
      <c r="E266" s="25"/>
      <c r="F266" s="25"/>
      <c r="G266" s="25"/>
      <c r="H266" s="25"/>
      <c r="I266" s="25"/>
      <c r="J266" s="25"/>
      <c r="K266" s="25"/>
      <c r="L266" s="25"/>
      <c r="M266" s="25"/>
      <c r="N266" s="26"/>
    </row>
    <row r="267" spans="1:14" ht="15.75" x14ac:dyDescent="0.25">
      <c r="A267" s="2342"/>
      <c r="B267" s="485" t="s">
        <v>43</v>
      </c>
      <c r="C267" s="513" t="s">
        <v>305</v>
      </c>
      <c r="D267" s="25"/>
      <c r="E267" s="25"/>
      <c r="F267" s="25"/>
      <c r="G267" s="25"/>
      <c r="H267" s="25"/>
      <c r="I267" s="25"/>
      <c r="J267" s="25"/>
      <c r="K267" s="25"/>
      <c r="L267" s="25"/>
      <c r="M267" s="25"/>
      <c r="N267" s="26"/>
    </row>
    <row r="268" spans="1:14" x14ac:dyDescent="0.25">
      <c r="A268" s="2342"/>
      <c r="B268" s="485"/>
      <c r="C268" s="2574" t="s">
        <v>306</v>
      </c>
      <c r="D268" s="2574"/>
      <c r="E268" s="2574"/>
      <c r="F268" s="2574"/>
      <c r="G268" s="2574"/>
      <c r="H268" s="2574"/>
      <c r="I268" s="2574"/>
      <c r="J268" s="2574"/>
      <c r="K268" s="2574"/>
      <c r="L268" s="2574"/>
      <c r="M268" s="2574"/>
      <c r="N268" s="2575"/>
    </row>
    <row r="269" spans="1:14" x14ac:dyDescent="0.25">
      <c r="A269" s="2342"/>
      <c r="B269" s="485"/>
      <c r="C269" s="2574"/>
      <c r="D269" s="2574"/>
      <c r="E269" s="2574"/>
      <c r="F269" s="2574"/>
      <c r="G269" s="2574"/>
      <c r="H269" s="2574"/>
      <c r="I269" s="2574"/>
      <c r="J269" s="2574"/>
      <c r="K269" s="2574"/>
      <c r="L269" s="2574"/>
      <c r="M269" s="2574"/>
      <c r="N269" s="2575"/>
    </row>
    <row r="270" spans="1:14" x14ac:dyDescent="0.25">
      <c r="A270" s="2342"/>
      <c r="B270" s="485"/>
      <c r="C270" s="8" t="s">
        <v>307</v>
      </c>
      <c r="D270" s="25"/>
      <c r="E270" s="25"/>
      <c r="F270" s="25"/>
      <c r="G270" s="25"/>
      <c r="H270" s="25"/>
      <c r="I270" s="25"/>
      <c r="J270" s="25"/>
      <c r="K270" s="25"/>
      <c r="L270" s="25"/>
      <c r="M270" s="25"/>
      <c r="N270" s="26"/>
    </row>
    <row r="271" spans="1:14" x14ac:dyDescent="0.25">
      <c r="A271" s="2342"/>
      <c r="B271" s="485"/>
      <c r="C271" s="25"/>
      <c r="D271" s="25"/>
      <c r="E271" s="25"/>
      <c r="F271" s="25"/>
      <c r="G271" s="25"/>
      <c r="H271" s="25"/>
      <c r="I271" s="25"/>
      <c r="J271" s="25"/>
      <c r="K271" s="25"/>
      <c r="L271" s="25"/>
      <c r="M271" s="25"/>
      <c r="N271" s="26"/>
    </row>
    <row r="272" spans="1:14" ht="15.75" x14ac:dyDescent="0.25">
      <c r="A272" s="2342"/>
      <c r="B272" s="485"/>
      <c r="C272" s="512" t="s">
        <v>279</v>
      </c>
      <c r="D272" s="25"/>
      <c r="E272" s="25"/>
      <c r="F272" s="25"/>
      <c r="G272" s="25"/>
      <c r="H272" s="25"/>
      <c r="I272" s="25"/>
      <c r="J272" s="25"/>
      <c r="K272" s="25"/>
      <c r="L272" s="25"/>
      <c r="M272" s="25"/>
      <c r="N272" s="26"/>
    </row>
    <row r="273" spans="1:14" x14ac:dyDescent="0.25">
      <c r="A273" s="2342"/>
      <c r="B273" s="485"/>
      <c r="C273" s="25"/>
      <c r="D273" s="25"/>
      <c r="E273" s="25"/>
      <c r="F273" s="25"/>
      <c r="G273" s="25"/>
      <c r="H273" s="25"/>
      <c r="I273" s="25"/>
      <c r="J273" s="25"/>
      <c r="K273" s="25"/>
      <c r="L273" s="25"/>
      <c r="M273" s="25"/>
      <c r="N273" s="26"/>
    </row>
    <row r="274" spans="1:14" ht="15.75" x14ac:dyDescent="0.25">
      <c r="A274" s="2342"/>
      <c r="B274" s="485"/>
      <c r="C274" s="512" t="s">
        <v>284</v>
      </c>
      <c r="D274" s="25"/>
      <c r="E274" s="25"/>
      <c r="F274" s="25"/>
      <c r="G274" s="25"/>
      <c r="H274" s="25"/>
      <c r="I274" s="25"/>
      <c r="J274" s="25"/>
      <c r="K274" s="25"/>
      <c r="L274" s="25"/>
      <c r="M274" s="25"/>
      <c r="N274" s="26"/>
    </row>
    <row r="275" spans="1:14" x14ac:dyDescent="0.25">
      <c r="A275" s="2342"/>
      <c r="B275" s="485"/>
      <c r="C275" s="25"/>
      <c r="D275" s="25"/>
      <c r="E275" s="25"/>
      <c r="F275" s="25"/>
      <c r="G275" s="25"/>
      <c r="H275" s="25"/>
      <c r="I275" s="25"/>
      <c r="J275" s="25"/>
      <c r="K275" s="25"/>
      <c r="L275" s="25"/>
      <c r="M275" s="25"/>
      <c r="N275" s="26"/>
    </row>
    <row r="276" spans="1:14" ht="15.75" x14ac:dyDescent="0.25">
      <c r="A276" s="2342"/>
      <c r="B276" s="485" t="s">
        <v>45</v>
      </c>
      <c r="C276" s="512" t="s">
        <v>286</v>
      </c>
      <c r="D276" s="25"/>
      <c r="E276" s="25"/>
      <c r="F276" s="25"/>
      <c r="G276" s="25"/>
      <c r="H276" s="25"/>
      <c r="I276" s="25"/>
      <c r="J276" s="25"/>
      <c r="K276" s="25"/>
      <c r="L276" s="25"/>
      <c r="M276" s="25"/>
      <c r="N276" s="26"/>
    </row>
    <row r="277" spans="1:14" x14ac:dyDescent="0.25">
      <c r="A277" s="2342"/>
      <c r="B277" s="485"/>
      <c r="C277" s="8" t="s">
        <v>309</v>
      </c>
      <c r="D277" s="25"/>
      <c r="E277" s="25"/>
      <c r="F277" s="25"/>
      <c r="G277" s="25"/>
      <c r="H277" s="25"/>
      <c r="I277" s="25"/>
      <c r="J277" s="25"/>
      <c r="K277" s="25"/>
      <c r="L277" s="25"/>
      <c r="M277" s="25"/>
      <c r="N277" s="26"/>
    </row>
    <row r="278" spans="1:14" x14ac:dyDescent="0.25">
      <c r="A278" s="2342"/>
      <c r="B278" s="485"/>
      <c r="C278" s="8" t="s">
        <v>310</v>
      </c>
      <c r="D278" s="25"/>
      <c r="E278" s="25"/>
      <c r="F278" s="25"/>
      <c r="G278" s="25"/>
      <c r="H278" s="25"/>
      <c r="I278" s="25"/>
      <c r="J278" s="25"/>
      <c r="K278" s="25"/>
      <c r="L278" s="25"/>
      <c r="M278" s="25"/>
      <c r="N278" s="26"/>
    </row>
    <row r="279" spans="1:14" x14ac:dyDescent="0.25">
      <c r="A279" s="2342"/>
      <c r="B279" s="485"/>
      <c r="C279" s="8" t="s">
        <v>311</v>
      </c>
      <c r="D279" s="25"/>
      <c r="E279" s="25"/>
      <c r="F279" s="25"/>
      <c r="G279" s="25"/>
      <c r="H279" s="25"/>
      <c r="I279" s="25"/>
      <c r="J279" s="25"/>
      <c r="K279" s="25"/>
      <c r="L279" s="25"/>
      <c r="M279" s="25"/>
      <c r="N279" s="26"/>
    </row>
    <row r="280" spans="1:14" x14ac:dyDescent="0.25">
      <c r="A280" s="2342"/>
      <c r="B280" s="485"/>
      <c r="C280" s="25"/>
      <c r="D280" s="25"/>
      <c r="E280" s="25"/>
      <c r="F280" s="25"/>
      <c r="G280" s="25"/>
      <c r="H280" s="25"/>
      <c r="I280" s="25"/>
      <c r="J280" s="25"/>
      <c r="K280" s="25"/>
      <c r="L280" s="25"/>
      <c r="M280" s="25"/>
      <c r="N280" s="26"/>
    </row>
    <row r="281" spans="1:14" ht="15.75" x14ac:dyDescent="0.25">
      <c r="A281" s="2342"/>
      <c r="B281" s="485" t="s">
        <v>159</v>
      </c>
      <c r="C281" s="513" t="s">
        <v>65</v>
      </c>
      <c r="D281" s="25"/>
      <c r="E281" s="25"/>
      <c r="F281" s="25"/>
      <c r="G281" s="25"/>
      <c r="H281" s="25"/>
      <c r="I281" s="25"/>
      <c r="J281" s="25"/>
      <c r="K281" s="25"/>
      <c r="L281" s="25"/>
      <c r="M281" s="25"/>
      <c r="N281" s="26"/>
    </row>
    <row r="282" spans="1:14" ht="21" customHeight="1" x14ac:dyDescent="0.25">
      <c r="A282" s="2342"/>
      <c r="B282" s="485"/>
      <c r="C282" s="2574" t="s">
        <v>312</v>
      </c>
      <c r="D282" s="2574"/>
      <c r="E282" s="2574"/>
      <c r="F282" s="2574"/>
      <c r="G282" s="2574"/>
      <c r="H282" s="2574"/>
      <c r="I282" s="2574"/>
      <c r="J282" s="2574"/>
      <c r="K282" s="2574"/>
      <c r="L282" s="2574"/>
      <c r="M282" s="2574"/>
      <c r="N282" s="2575"/>
    </row>
    <row r="283" spans="1:14" ht="13.5" customHeight="1" x14ac:dyDescent="0.25">
      <c r="A283" s="2342"/>
      <c r="B283" s="485"/>
      <c r="C283" s="2574"/>
      <c r="D283" s="2574"/>
      <c r="E283" s="2574"/>
      <c r="F283" s="2574"/>
      <c r="G283" s="2574"/>
      <c r="H283" s="2574"/>
      <c r="I283" s="2574"/>
      <c r="J283" s="2574"/>
      <c r="K283" s="2574"/>
      <c r="L283" s="2574"/>
      <c r="M283" s="2574"/>
      <c r="N283" s="2575"/>
    </row>
    <row r="284" spans="1:14" x14ac:dyDescent="0.25">
      <c r="A284" s="2342"/>
      <c r="B284" s="485"/>
      <c r="C284" s="8" t="s">
        <v>313</v>
      </c>
      <c r="D284" s="25"/>
      <c r="E284" s="25"/>
      <c r="F284" s="25"/>
      <c r="G284" s="25"/>
      <c r="H284" s="25"/>
      <c r="I284" s="25"/>
      <c r="J284" s="25"/>
      <c r="K284" s="25"/>
      <c r="L284" s="25"/>
      <c r="M284" s="25"/>
      <c r="N284" s="26"/>
    </row>
    <row r="285" spans="1:14" x14ac:dyDescent="0.25">
      <c r="A285" s="2342"/>
      <c r="B285" s="485"/>
      <c r="C285" s="8" t="s">
        <v>314</v>
      </c>
      <c r="D285" s="25"/>
      <c r="E285" s="25"/>
      <c r="F285" s="25"/>
      <c r="G285" s="25"/>
      <c r="H285" s="25"/>
      <c r="I285" s="25"/>
      <c r="J285" s="25"/>
      <c r="K285" s="25"/>
      <c r="L285" s="25"/>
      <c r="M285" s="25"/>
      <c r="N285" s="26"/>
    </row>
    <row r="286" spans="1:14" x14ac:dyDescent="0.25">
      <c r="A286" s="2342"/>
      <c r="B286" s="485"/>
      <c r="C286" s="8" t="s">
        <v>315</v>
      </c>
      <c r="D286" s="25"/>
      <c r="E286" s="25"/>
      <c r="F286" s="25"/>
      <c r="G286" s="25"/>
      <c r="H286" s="25"/>
      <c r="I286" s="25"/>
      <c r="J286" s="25"/>
      <c r="K286" s="25"/>
      <c r="L286" s="25"/>
      <c r="M286" s="25"/>
      <c r="N286" s="26"/>
    </row>
    <row r="287" spans="1:14" x14ac:dyDescent="0.25">
      <c r="A287" s="2342"/>
      <c r="B287" s="485"/>
      <c r="C287" s="8" t="s">
        <v>316</v>
      </c>
      <c r="D287" s="25"/>
      <c r="E287" s="25"/>
      <c r="F287" s="25"/>
      <c r="G287" s="25"/>
      <c r="H287" s="25"/>
      <c r="I287" s="25"/>
      <c r="J287" s="25"/>
      <c r="K287" s="25"/>
      <c r="L287" s="25"/>
      <c r="M287" s="25"/>
      <c r="N287" s="26"/>
    </row>
    <row r="288" spans="1:14" x14ac:dyDescent="0.25">
      <c r="A288" s="2342"/>
      <c r="B288" s="485"/>
      <c r="C288" s="2574" t="s">
        <v>317</v>
      </c>
      <c r="D288" s="2574"/>
      <c r="E288" s="2574"/>
      <c r="F288" s="2574"/>
      <c r="G288" s="2574"/>
      <c r="H288" s="2574"/>
      <c r="I288" s="2574"/>
      <c r="J288" s="2574"/>
      <c r="K288" s="2574"/>
      <c r="L288" s="2574"/>
      <c r="M288" s="2574"/>
      <c r="N288" s="2575"/>
    </row>
    <row r="289" spans="1:29" x14ac:dyDescent="0.25">
      <c r="A289" s="2342"/>
      <c r="B289" s="485"/>
      <c r="C289" s="2574"/>
      <c r="D289" s="2574"/>
      <c r="E289" s="2574"/>
      <c r="F289" s="2574"/>
      <c r="G289" s="2574"/>
      <c r="H289" s="2574"/>
      <c r="I289" s="2574"/>
      <c r="J289" s="2574"/>
      <c r="K289" s="2574"/>
      <c r="L289" s="2574"/>
      <c r="M289" s="2574"/>
      <c r="N289" s="2575"/>
    </row>
    <row r="290" spans="1:29" x14ac:dyDescent="0.25">
      <c r="A290" s="2342"/>
      <c r="B290" s="485"/>
      <c r="C290" s="8" t="s">
        <v>318</v>
      </c>
      <c r="D290" s="25"/>
      <c r="E290" s="25"/>
      <c r="F290" s="25"/>
      <c r="G290" s="25"/>
      <c r="H290" s="25"/>
      <c r="I290" s="25"/>
      <c r="J290" s="25"/>
      <c r="K290" s="25"/>
      <c r="L290" s="25"/>
      <c r="M290" s="25"/>
      <c r="N290" s="26"/>
    </row>
    <row r="291" spans="1:29" x14ac:dyDescent="0.25">
      <c r="A291" s="2342"/>
      <c r="B291" s="485"/>
      <c r="C291" s="25"/>
      <c r="D291" s="25"/>
      <c r="E291" s="25"/>
      <c r="F291" s="25"/>
      <c r="G291" s="25"/>
      <c r="H291" s="25"/>
      <c r="I291" s="25"/>
      <c r="J291" s="25"/>
      <c r="K291" s="25"/>
      <c r="L291" s="25"/>
      <c r="M291" s="25"/>
      <c r="N291" s="26"/>
    </row>
    <row r="292" spans="1:29" ht="15.75" x14ac:dyDescent="0.25">
      <c r="A292" s="2342"/>
      <c r="B292" s="485"/>
      <c r="C292" s="512" t="s">
        <v>319</v>
      </c>
      <c r="D292" s="25"/>
      <c r="E292" s="25"/>
      <c r="F292" s="25"/>
      <c r="G292" s="25"/>
      <c r="H292" s="25"/>
      <c r="I292" s="25"/>
      <c r="J292" s="25"/>
      <c r="K292" s="25"/>
      <c r="L292" s="25"/>
      <c r="M292" s="25"/>
      <c r="N292" s="26"/>
    </row>
    <row r="293" spans="1:29" x14ac:dyDescent="0.25">
      <c r="A293" s="2342"/>
      <c r="B293" s="485"/>
      <c r="C293" s="8" t="s">
        <v>322</v>
      </c>
      <c r="D293" s="25"/>
      <c r="E293" s="25"/>
      <c r="F293" s="25"/>
      <c r="G293" s="25"/>
      <c r="H293" s="25"/>
      <c r="I293" s="25"/>
      <c r="J293" s="25"/>
      <c r="K293" s="25"/>
      <c r="L293" s="25"/>
      <c r="M293" s="25"/>
      <c r="N293" s="26"/>
    </row>
    <row r="294" spans="1:29" x14ac:dyDescent="0.25">
      <c r="A294" s="2342"/>
      <c r="B294" s="485"/>
      <c r="C294" s="8" t="s">
        <v>323</v>
      </c>
      <c r="D294" s="25"/>
      <c r="E294" s="25"/>
      <c r="F294" s="25"/>
      <c r="G294" s="25"/>
      <c r="H294" s="25"/>
      <c r="I294" s="25"/>
      <c r="J294" s="25"/>
      <c r="K294" s="25"/>
      <c r="L294" s="25"/>
      <c r="M294" s="25"/>
      <c r="N294" s="26"/>
    </row>
    <row r="295" spans="1:29" x14ac:dyDescent="0.25">
      <c r="A295" s="2342"/>
      <c r="B295" s="485"/>
      <c r="C295" s="8" t="s">
        <v>324</v>
      </c>
      <c r="D295" s="25"/>
      <c r="E295" s="25"/>
      <c r="F295" s="25"/>
      <c r="G295" s="25"/>
      <c r="H295" s="25"/>
      <c r="I295" s="25"/>
      <c r="J295" s="25"/>
      <c r="K295" s="25"/>
      <c r="L295" s="25"/>
      <c r="M295" s="25"/>
      <c r="N295" s="26"/>
    </row>
    <row r="296" spans="1:29" x14ac:dyDescent="0.25">
      <c r="A296" s="2342"/>
      <c r="B296" s="485"/>
      <c r="C296" s="2574" t="s">
        <v>325</v>
      </c>
      <c r="D296" s="2574"/>
      <c r="E296" s="2574"/>
      <c r="F296" s="2574"/>
      <c r="G296" s="2574"/>
      <c r="H296" s="2574"/>
      <c r="I296" s="2574"/>
      <c r="J296" s="2574"/>
      <c r="K296" s="2574"/>
      <c r="L296" s="2574"/>
      <c r="M296" s="2574"/>
      <c r="N296" s="2575"/>
    </row>
    <row r="297" spans="1:29" x14ac:dyDescent="0.25">
      <c r="A297" s="2342"/>
      <c r="B297" s="485"/>
      <c r="C297" s="2574"/>
      <c r="D297" s="2574"/>
      <c r="E297" s="2574"/>
      <c r="F297" s="2574"/>
      <c r="G297" s="2574"/>
      <c r="H297" s="2574"/>
      <c r="I297" s="2574"/>
      <c r="J297" s="2574"/>
      <c r="K297" s="2574"/>
      <c r="L297" s="2574"/>
      <c r="M297" s="2574"/>
      <c r="N297" s="2575"/>
    </row>
    <row r="298" spans="1:29" x14ac:dyDescent="0.25">
      <c r="A298" s="2342"/>
      <c r="B298" s="485"/>
      <c r="C298" s="8" t="s">
        <v>326</v>
      </c>
      <c r="D298" s="25"/>
      <c r="E298" s="25"/>
      <c r="F298" s="25"/>
      <c r="G298" s="25"/>
      <c r="H298" s="25"/>
      <c r="I298" s="25"/>
      <c r="J298" s="25"/>
      <c r="K298" s="25"/>
      <c r="L298" s="25"/>
      <c r="M298" s="25"/>
      <c r="N298" s="26"/>
    </row>
    <row r="299" spans="1:29" ht="15.75" thickBot="1" x14ac:dyDescent="0.3">
      <c r="A299" s="2342"/>
      <c r="B299" s="485"/>
      <c r="C299" s="25"/>
      <c r="D299" s="25"/>
      <c r="E299" s="25"/>
      <c r="F299" s="25"/>
      <c r="G299" s="25"/>
      <c r="H299" s="25"/>
      <c r="I299" s="25"/>
      <c r="J299" s="25"/>
      <c r="K299" s="25"/>
      <c r="L299" s="25"/>
      <c r="M299" s="25"/>
      <c r="N299" s="26"/>
    </row>
    <row r="300" spans="1:29" x14ac:dyDescent="0.25">
      <c r="A300" s="2342"/>
      <c r="B300" s="485"/>
      <c r="C300" s="506" t="s">
        <v>293</v>
      </c>
      <c r="D300" s="25"/>
      <c r="E300" s="25"/>
      <c r="F300" s="25"/>
      <c r="G300" s="25"/>
      <c r="H300" s="25"/>
      <c r="I300" s="25"/>
      <c r="J300" s="25"/>
      <c r="K300" s="25"/>
      <c r="L300" s="25"/>
      <c r="M300" s="25"/>
      <c r="N300" s="26"/>
      <c r="P300" s="2376" t="s">
        <v>236</v>
      </c>
      <c r="Q300" s="2377"/>
      <c r="R300" s="2377"/>
      <c r="S300" s="2377"/>
      <c r="T300" s="2377"/>
      <c r="U300" s="2377"/>
      <c r="V300" s="2377"/>
      <c r="W300" s="2377"/>
      <c r="X300" s="2377"/>
      <c r="Y300" s="2377"/>
      <c r="Z300" s="2377"/>
      <c r="AA300" s="2377"/>
      <c r="AB300" s="2377"/>
      <c r="AC300" s="2378"/>
    </row>
    <row r="301" spans="1:29" x14ac:dyDescent="0.25">
      <c r="A301" s="2342"/>
      <c r="B301" s="485"/>
      <c r="C301" s="25"/>
      <c r="D301" s="25"/>
      <c r="E301" s="25"/>
      <c r="F301" s="25"/>
      <c r="G301" s="25"/>
      <c r="H301" s="25"/>
      <c r="I301" s="25"/>
      <c r="J301" s="25"/>
      <c r="K301" s="25"/>
      <c r="L301" s="25"/>
      <c r="M301" s="25"/>
      <c r="N301" s="26"/>
      <c r="P301" s="2379"/>
      <c r="Q301" s="2380"/>
      <c r="R301" s="2380"/>
      <c r="S301" s="2380"/>
      <c r="T301" s="2380"/>
      <c r="U301" s="2380"/>
      <c r="V301" s="2380"/>
      <c r="W301" s="2380"/>
      <c r="X301" s="2380"/>
      <c r="Y301" s="2380"/>
      <c r="Z301" s="2380"/>
      <c r="AA301" s="2380"/>
      <c r="AB301" s="2380"/>
      <c r="AC301" s="2381"/>
    </row>
    <row r="302" spans="1:29" ht="16.5" thickBot="1" x14ac:dyDescent="0.3">
      <c r="A302" s="2342"/>
      <c r="B302" s="485" t="s">
        <v>160</v>
      </c>
      <c r="C302" s="513" t="s">
        <v>327</v>
      </c>
      <c r="D302" s="25"/>
      <c r="E302" s="25"/>
      <c r="F302" s="25"/>
      <c r="G302" s="25"/>
      <c r="H302" s="25"/>
      <c r="I302" s="25"/>
      <c r="J302" s="25"/>
      <c r="K302" s="25"/>
      <c r="L302" s="25"/>
      <c r="M302" s="25"/>
      <c r="N302" s="26"/>
      <c r="P302" s="2382"/>
      <c r="Q302" s="2383"/>
      <c r="R302" s="2383"/>
      <c r="S302" s="2383"/>
      <c r="T302" s="2383"/>
      <c r="U302" s="2383"/>
      <c r="V302" s="2383"/>
      <c r="W302" s="2383"/>
      <c r="X302" s="2383"/>
      <c r="Y302" s="2383"/>
      <c r="Z302" s="2383"/>
      <c r="AA302" s="2383"/>
      <c r="AB302" s="2383"/>
      <c r="AC302" s="2384"/>
    </row>
    <row r="303" spans="1:29" x14ac:dyDescent="0.25">
      <c r="A303" s="2342"/>
      <c r="B303" s="485"/>
      <c r="C303" s="2574" t="s">
        <v>328</v>
      </c>
      <c r="D303" s="2574"/>
      <c r="E303" s="2574"/>
      <c r="F303" s="2574"/>
      <c r="G303" s="2574"/>
      <c r="H303" s="2574"/>
      <c r="I303" s="2574"/>
      <c r="J303" s="2574"/>
      <c r="K303" s="2574"/>
      <c r="L303" s="2574"/>
      <c r="M303" s="2574"/>
      <c r="N303" s="2575"/>
    </row>
    <row r="304" spans="1:29" x14ac:dyDescent="0.25">
      <c r="A304" s="2342"/>
      <c r="B304" s="485"/>
      <c r="C304" s="2574"/>
      <c r="D304" s="2574"/>
      <c r="E304" s="2574"/>
      <c r="F304" s="2574"/>
      <c r="G304" s="2574"/>
      <c r="H304" s="2574"/>
      <c r="I304" s="2574"/>
      <c r="J304" s="2574"/>
      <c r="K304" s="2574"/>
      <c r="L304" s="2574"/>
      <c r="M304" s="2574"/>
      <c r="N304" s="2575"/>
    </row>
    <row r="305" spans="1:14" ht="15.75" x14ac:dyDescent="0.25">
      <c r="A305" s="2342"/>
      <c r="B305" s="485"/>
      <c r="C305" s="513"/>
      <c r="D305" s="25"/>
      <c r="E305" s="25"/>
      <c r="F305" s="25"/>
      <c r="G305" s="25"/>
      <c r="H305" s="25"/>
      <c r="I305" s="25"/>
      <c r="J305" s="25"/>
      <c r="K305" s="25"/>
      <c r="L305" s="25"/>
      <c r="M305" s="25"/>
      <c r="N305" s="26"/>
    </row>
    <row r="306" spans="1:14" ht="15.75" x14ac:dyDescent="0.25">
      <c r="A306" s="2342"/>
      <c r="B306" s="485" t="s">
        <v>479</v>
      </c>
      <c r="C306" s="513" t="s">
        <v>329</v>
      </c>
      <c r="D306" s="25"/>
      <c r="E306" s="25"/>
      <c r="F306" s="25"/>
      <c r="G306" s="25"/>
      <c r="H306" s="25"/>
      <c r="I306" s="25"/>
      <c r="J306" s="25"/>
      <c r="K306" s="25"/>
      <c r="L306" s="25"/>
      <c r="M306" s="25"/>
      <c r="N306" s="26"/>
    </row>
    <row r="307" spans="1:14" x14ac:dyDescent="0.25">
      <c r="A307" s="2342"/>
      <c r="B307" s="485"/>
      <c r="C307" s="2574" t="s">
        <v>478</v>
      </c>
      <c r="D307" s="2574"/>
      <c r="E307" s="2574"/>
      <c r="F307" s="2574"/>
      <c r="G307" s="2574"/>
      <c r="H307" s="2574"/>
      <c r="I307" s="2574"/>
      <c r="J307" s="2574"/>
      <c r="K307" s="2574"/>
      <c r="L307" s="2574"/>
      <c r="M307" s="2574"/>
      <c r="N307" s="2575"/>
    </row>
    <row r="308" spans="1:14" ht="15.75" customHeight="1" x14ac:dyDescent="0.25">
      <c r="A308" s="2342"/>
      <c r="B308" s="485"/>
      <c r="C308" s="2574"/>
      <c r="D308" s="2574"/>
      <c r="E308" s="2574"/>
      <c r="F308" s="2574"/>
      <c r="G308" s="2574"/>
      <c r="H308" s="2574"/>
      <c r="I308" s="2574"/>
      <c r="J308" s="2574"/>
      <c r="K308" s="2574"/>
      <c r="L308" s="2574"/>
      <c r="M308" s="2574"/>
      <c r="N308" s="2575"/>
    </row>
    <row r="309" spans="1:14" ht="15.75" x14ac:dyDescent="0.25">
      <c r="A309" s="2342"/>
      <c r="B309" s="485"/>
      <c r="C309" s="513"/>
      <c r="D309" s="25"/>
      <c r="E309" s="25"/>
      <c r="F309" s="25"/>
      <c r="G309" s="25"/>
      <c r="H309" s="25"/>
      <c r="I309" s="25"/>
      <c r="J309" s="25"/>
      <c r="K309" s="25"/>
      <c r="L309" s="25"/>
      <c r="M309" s="25"/>
      <c r="N309" s="26"/>
    </row>
    <row r="310" spans="1:14" ht="15.75" x14ac:dyDescent="0.25">
      <c r="A310" s="2342"/>
      <c r="B310" s="485" t="s">
        <v>480</v>
      </c>
      <c r="C310" s="513" t="s">
        <v>330</v>
      </c>
      <c r="D310" s="25"/>
      <c r="E310" s="25"/>
      <c r="F310" s="25"/>
      <c r="G310" s="25"/>
      <c r="H310" s="25"/>
      <c r="I310" s="25"/>
      <c r="J310" s="25"/>
      <c r="K310" s="25"/>
      <c r="L310" s="25"/>
      <c r="M310" s="25"/>
      <c r="N310" s="26"/>
    </row>
    <row r="311" spans="1:14" x14ac:dyDescent="0.25">
      <c r="A311" s="2342"/>
      <c r="B311" s="485"/>
      <c r="C311" s="2574" t="s">
        <v>331</v>
      </c>
      <c r="D311" s="2574"/>
      <c r="E311" s="2574"/>
      <c r="F311" s="2574"/>
      <c r="G311" s="2574"/>
      <c r="H311" s="2574"/>
      <c r="I311" s="2574"/>
      <c r="J311" s="2574"/>
      <c r="K311" s="2574"/>
      <c r="L311" s="2574"/>
      <c r="M311" s="2574"/>
      <c r="N311" s="2575"/>
    </row>
    <row r="312" spans="1:14" x14ac:dyDescent="0.25">
      <c r="A312" s="2342"/>
      <c r="B312" s="485"/>
      <c r="C312" s="2574"/>
      <c r="D312" s="2574"/>
      <c r="E312" s="2574"/>
      <c r="F312" s="2574"/>
      <c r="G312" s="2574"/>
      <c r="H312" s="2574"/>
      <c r="I312" s="2574"/>
      <c r="J312" s="2574"/>
      <c r="K312" s="2574"/>
      <c r="L312" s="2574"/>
      <c r="M312" s="2574"/>
      <c r="N312" s="2575"/>
    </row>
    <row r="313" spans="1:14" x14ac:dyDescent="0.25">
      <c r="A313" s="2342"/>
      <c r="B313" s="485"/>
      <c r="C313" s="25"/>
      <c r="D313" s="25"/>
      <c r="E313" s="25"/>
      <c r="F313" s="25"/>
      <c r="G313" s="25"/>
      <c r="H313" s="25"/>
      <c r="I313" s="25"/>
      <c r="J313" s="25"/>
      <c r="K313" s="25"/>
      <c r="L313" s="25"/>
      <c r="M313" s="25"/>
      <c r="N313" s="26"/>
    </row>
    <row r="314" spans="1:14" ht="15.75" x14ac:dyDescent="0.25">
      <c r="A314" s="2342"/>
      <c r="B314" s="514" t="s">
        <v>481</v>
      </c>
      <c r="C314" s="25"/>
      <c r="D314" s="25"/>
      <c r="E314" s="25"/>
      <c r="F314" s="25"/>
      <c r="G314" s="25"/>
      <c r="H314" s="25"/>
      <c r="I314" s="25"/>
      <c r="J314" s="25"/>
      <c r="K314" s="25"/>
      <c r="L314" s="25"/>
      <c r="M314" s="25"/>
      <c r="N314" s="26"/>
    </row>
    <row r="315" spans="1:14" ht="15.75" x14ac:dyDescent="0.25">
      <c r="A315" s="2342"/>
      <c r="B315" s="514"/>
      <c r="C315" s="512" t="s">
        <v>271</v>
      </c>
      <c r="D315" s="25"/>
      <c r="E315" s="25"/>
      <c r="F315" s="25"/>
      <c r="G315" s="25"/>
      <c r="H315" s="25"/>
      <c r="I315" s="25"/>
      <c r="J315" s="25"/>
      <c r="K315" s="25"/>
      <c r="L315" s="25"/>
      <c r="M315" s="25"/>
      <c r="N315" s="26"/>
    </row>
    <row r="316" spans="1:14" x14ac:dyDescent="0.25">
      <c r="A316" s="2342"/>
      <c r="B316" s="515"/>
      <c r="C316" s="516" t="s">
        <v>297</v>
      </c>
      <c r="D316" s="25"/>
      <c r="E316" s="25"/>
      <c r="F316" s="25"/>
      <c r="G316" s="25"/>
      <c r="H316" s="25"/>
      <c r="I316" s="25"/>
      <c r="J316" s="25"/>
      <c r="K316" s="25"/>
      <c r="L316" s="25"/>
      <c r="M316" s="25"/>
      <c r="N316" s="26"/>
    </row>
    <row r="317" spans="1:14" ht="15.75" x14ac:dyDescent="0.25">
      <c r="A317" s="2342"/>
      <c r="B317" s="514"/>
      <c r="C317" s="25"/>
      <c r="D317" s="25"/>
      <c r="E317" s="25"/>
      <c r="F317" s="25"/>
      <c r="G317" s="25"/>
      <c r="H317" s="25"/>
      <c r="I317" s="25"/>
      <c r="J317" s="25"/>
      <c r="K317" s="25"/>
      <c r="L317" s="25"/>
      <c r="M317" s="25"/>
      <c r="N317" s="26"/>
    </row>
    <row r="318" spans="1:14" ht="15.75" x14ac:dyDescent="0.25">
      <c r="A318" s="2342"/>
      <c r="B318" s="485"/>
      <c r="C318" s="512" t="s">
        <v>281</v>
      </c>
      <c r="D318" s="25"/>
      <c r="E318" s="25"/>
      <c r="F318" s="25"/>
      <c r="G318" s="25"/>
      <c r="H318" s="25"/>
      <c r="I318" s="25"/>
      <c r="J318" s="25"/>
      <c r="K318" s="25"/>
      <c r="L318" s="25"/>
      <c r="M318" s="25"/>
      <c r="N318" s="26"/>
    </row>
    <row r="319" spans="1:14" x14ac:dyDescent="0.25">
      <c r="A319" s="2342"/>
      <c r="B319" s="515"/>
      <c r="C319" s="2577" t="s">
        <v>308</v>
      </c>
      <c r="D319" s="2577"/>
      <c r="E319" s="2577"/>
      <c r="F319" s="2577"/>
      <c r="G319" s="2577"/>
      <c r="H319" s="2577"/>
      <c r="I319" s="2577"/>
      <c r="J319" s="2577"/>
      <c r="K319" s="2577"/>
      <c r="L319" s="2577"/>
      <c r="M319" s="2577"/>
      <c r="N319" s="2578"/>
    </row>
    <row r="320" spans="1:14" x14ac:dyDescent="0.25">
      <c r="A320" s="2342"/>
      <c r="B320" s="485"/>
      <c r="C320" s="2577"/>
      <c r="D320" s="2577"/>
      <c r="E320" s="2577"/>
      <c r="F320" s="2577"/>
      <c r="G320" s="2577"/>
      <c r="H320" s="2577"/>
      <c r="I320" s="2577"/>
      <c r="J320" s="2577"/>
      <c r="K320" s="2577"/>
      <c r="L320" s="2577"/>
      <c r="M320" s="2577"/>
      <c r="N320" s="2578"/>
    </row>
    <row r="321" spans="1:29" ht="15.75" x14ac:dyDescent="0.25">
      <c r="A321" s="2342"/>
      <c r="B321" s="485"/>
      <c r="C321" s="25"/>
      <c r="D321" s="25"/>
      <c r="E321" s="25"/>
      <c r="F321" s="25"/>
      <c r="G321" s="25"/>
      <c r="H321" s="25"/>
      <c r="I321" s="25"/>
      <c r="J321" s="512"/>
      <c r="K321" s="25"/>
      <c r="L321" s="25"/>
      <c r="M321" s="25"/>
      <c r="N321" s="26"/>
    </row>
    <row r="322" spans="1:29" ht="15.75" x14ac:dyDescent="0.25">
      <c r="A322" s="2342"/>
      <c r="B322" s="485"/>
      <c r="C322" s="512" t="s">
        <v>320</v>
      </c>
      <c r="D322" s="25"/>
      <c r="E322" s="25"/>
      <c r="F322" s="25"/>
      <c r="G322" s="25"/>
      <c r="H322" s="25"/>
      <c r="I322" s="25"/>
      <c r="J322" s="25"/>
      <c r="K322" s="25"/>
      <c r="L322" s="25"/>
      <c r="M322" s="25"/>
      <c r="N322" s="26"/>
    </row>
    <row r="323" spans="1:29" x14ac:dyDescent="0.25">
      <c r="A323" s="2342"/>
      <c r="B323" s="485"/>
      <c r="C323" s="516" t="s">
        <v>321</v>
      </c>
      <c r="D323" s="510"/>
      <c r="E323" s="25"/>
      <c r="F323" s="25"/>
      <c r="G323" s="25"/>
      <c r="H323" s="25"/>
      <c r="I323" s="25"/>
      <c r="J323" s="25"/>
      <c r="K323" s="25"/>
      <c r="L323" s="25"/>
      <c r="M323" s="25"/>
      <c r="N323" s="26"/>
    </row>
    <row r="324" spans="1:29" ht="15" customHeight="1" x14ac:dyDescent="0.25">
      <c r="A324" s="2342"/>
      <c r="B324" s="485"/>
      <c r="C324" s="511"/>
      <c r="D324" s="49"/>
      <c r="E324" s="110"/>
      <c r="F324" s="110"/>
      <c r="G324" s="110"/>
      <c r="H324" s="110"/>
      <c r="I324" s="110"/>
      <c r="J324" s="110"/>
      <c r="K324" s="110"/>
      <c r="L324" s="110"/>
      <c r="M324" s="110"/>
      <c r="N324" s="210"/>
    </row>
    <row r="325" spans="1:29" ht="15.75" x14ac:dyDescent="0.25">
      <c r="A325" s="2342"/>
      <c r="B325" s="485"/>
      <c r="C325" s="512" t="s">
        <v>482</v>
      </c>
      <c r="D325" s="49"/>
      <c r="E325" s="8"/>
      <c r="F325" s="8"/>
      <c r="G325" s="8"/>
      <c r="H325" s="8"/>
      <c r="I325" s="8"/>
      <c r="J325" s="8"/>
      <c r="K325" s="110"/>
      <c r="L325" s="110"/>
      <c r="M325" s="110"/>
      <c r="N325" s="210"/>
    </row>
    <row r="326" spans="1:29" ht="15" customHeight="1" x14ac:dyDescent="0.25">
      <c r="A326" s="2342"/>
      <c r="B326" s="517"/>
      <c r="C326" s="518" t="s">
        <v>268</v>
      </c>
      <c r="D326" s="49"/>
      <c r="E326" s="25"/>
      <c r="F326" s="25"/>
      <c r="G326" s="25"/>
      <c r="H326" s="25"/>
      <c r="I326" s="25"/>
      <c r="J326" s="25"/>
      <c r="K326" s="25"/>
      <c r="L326" s="25"/>
      <c r="M326" s="25"/>
      <c r="N326" s="26"/>
    </row>
    <row r="327" spans="1:29" s="611" customFormat="1" ht="15" customHeight="1" thickBot="1" x14ac:dyDescent="0.3">
      <c r="A327" s="2342"/>
      <c r="B327" s="638"/>
      <c r="C327" s="518"/>
      <c r="D327" s="612"/>
      <c r="E327" s="25"/>
      <c r="F327" s="25"/>
      <c r="G327" s="25"/>
      <c r="H327" s="25"/>
      <c r="I327" s="25"/>
      <c r="J327" s="25"/>
      <c r="K327" s="25"/>
      <c r="L327" s="25"/>
      <c r="M327" s="25"/>
      <c r="N327" s="26"/>
      <c r="O327" s="282"/>
    </row>
    <row r="328" spans="1:29" s="611" customFormat="1" ht="15" customHeight="1" x14ac:dyDescent="0.25">
      <c r="A328" s="2342"/>
      <c r="B328" s="634"/>
      <c r="C328" s="635"/>
      <c r="D328" s="635" t="s">
        <v>490</v>
      </c>
      <c r="E328" s="636"/>
      <c r="F328" s="636"/>
      <c r="G328" s="636"/>
      <c r="H328" s="636"/>
      <c r="I328" s="636"/>
      <c r="J328" s="636"/>
      <c r="K328" s="636"/>
      <c r="L328" s="636"/>
      <c r="M328" s="636"/>
      <c r="N328" s="637"/>
      <c r="O328" s="282"/>
    </row>
    <row r="329" spans="1:29" s="611" customFormat="1" ht="15" customHeight="1" x14ac:dyDescent="0.25">
      <c r="A329" s="2342"/>
      <c r="B329" s="219"/>
      <c r="C329" s="548" t="s">
        <v>489</v>
      </c>
      <c r="D329" s="548" t="s">
        <v>491</v>
      </c>
      <c r="E329" s="613"/>
      <c r="F329" s="613"/>
      <c r="G329" s="613"/>
      <c r="H329" s="613"/>
      <c r="I329" s="613"/>
      <c r="J329" s="613"/>
      <c r="K329" s="613"/>
      <c r="L329" s="612"/>
      <c r="M329" s="612"/>
      <c r="N329" s="63"/>
      <c r="O329" s="282"/>
    </row>
    <row r="330" spans="1:29" s="611" customFormat="1" ht="15" customHeight="1" thickBot="1" x14ac:dyDescent="0.3">
      <c r="A330" s="2342"/>
      <c r="B330" s="56"/>
      <c r="C330" s="633"/>
      <c r="D330" s="633" t="s">
        <v>492</v>
      </c>
      <c r="E330" s="18"/>
      <c r="F330" s="18"/>
      <c r="G330" s="18"/>
      <c r="H330" s="18"/>
      <c r="I330" s="18"/>
      <c r="J330" s="18"/>
      <c r="K330" s="87"/>
      <c r="L330" s="87"/>
      <c r="M330" s="87"/>
      <c r="N330" s="88"/>
      <c r="O330" s="282"/>
    </row>
    <row r="331" spans="1:29" x14ac:dyDescent="0.25">
      <c r="A331" s="17"/>
      <c r="B331" s="17"/>
      <c r="C331" s="17"/>
      <c r="D331" s="17"/>
      <c r="E331" s="17"/>
      <c r="F331" s="17"/>
      <c r="G331" s="17"/>
      <c r="H331" s="17"/>
      <c r="I331" s="17"/>
      <c r="J331" s="17"/>
      <c r="K331" s="49"/>
      <c r="L331" s="49"/>
      <c r="M331" s="49"/>
      <c r="N331" s="49"/>
    </row>
    <row r="332" spans="1:29" s="535" customFormat="1" ht="15.75" thickBot="1" x14ac:dyDescent="0.3">
      <c r="A332" s="538" t="s">
        <v>16</v>
      </c>
      <c r="B332" s="2590" t="s">
        <v>424</v>
      </c>
      <c r="C332" s="2590"/>
      <c r="D332" s="2590"/>
      <c r="E332" s="2590"/>
      <c r="F332" s="2590"/>
      <c r="G332" s="2590"/>
      <c r="H332" s="2590"/>
      <c r="I332" s="2590"/>
      <c r="J332" s="2590"/>
      <c r="K332" s="2590"/>
      <c r="L332" s="2590"/>
      <c r="M332" s="2590"/>
      <c r="N332" s="2590"/>
      <c r="O332" s="282"/>
      <c r="P332" s="538" t="s">
        <v>16</v>
      </c>
      <c r="Q332" s="2589" t="s">
        <v>134</v>
      </c>
      <c r="R332" s="2589"/>
      <c r="S332" s="2589"/>
      <c r="T332" s="2589"/>
      <c r="U332" s="2589"/>
      <c r="V332" s="2589"/>
      <c r="W332" s="2589"/>
      <c r="X332" s="2589"/>
      <c r="Y332" s="2589"/>
      <c r="Z332" s="2589"/>
      <c r="AA332" s="2589"/>
      <c r="AB332" s="2589"/>
      <c r="AC332" s="2589"/>
    </row>
    <row r="333" spans="1:29" s="535" customFormat="1" ht="26.25" customHeight="1" x14ac:dyDescent="0.25">
      <c r="A333" s="2244" t="s">
        <v>424</v>
      </c>
      <c r="B333" s="2245" t="s">
        <v>509</v>
      </c>
      <c r="C333" s="2246"/>
      <c r="D333" s="2246"/>
      <c r="E333" s="2246"/>
      <c r="F333" s="2246"/>
      <c r="G333" s="2246"/>
      <c r="H333" s="2246"/>
      <c r="I333" s="2246"/>
      <c r="J333" s="2246"/>
      <c r="K333" s="2246"/>
      <c r="L333" s="2246"/>
      <c r="M333" s="2246"/>
      <c r="N333" s="2247"/>
      <c r="O333" s="282"/>
      <c r="P333" s="2482" t="s">
        <v>134</v>
      </c>
      <c r="Q333" s="2343" t="s">
        <v>134</v>
      </c>
      <c r="R333" s="2344"/>
      <c r="S333" s="2344"/>
      <c r="T333" s="2344"/>
      <c r="U333" s="2344"/>
      <c r="V333" s="2344"/>
      <c r="W333" s="2344"/>
      <c r="X333" s="2344"/>
      <c r="Y333" s="2344"/>
      <c r="Z333" s="2344"/>
      <c r="AA333" s="2344"/>
      <c r="AB333" s="2344"/>
      <c r="AC333" s="2345"/>
    </row>
    <row r="334" spans="1:29" s="535" customFormat="1" ht="15" customHeight="1" x14ac:dyDescent="0.25">
      <c r="A334" s="2244"/>
      <c r="B334" s="2557"/>
      <c r="C334" s="2249"/>
      <c r="D334" s="2249"/>
      <c r="E334" s="2249"/>
      <c r="F334" s="2249"/>
      <c r="G334" s="2249"/>
      <c r="H334" s="2249"/>
      <c r="I334" s="2249"/>
      <c r="J334" s="2249"/>
      <c r="K334" s="2249"/>
      <c r="L334" s="2249"/>
      <c r="M334" s="2249"/>
      <c r="N334" s="2250"/>
      <c r="O334" s="282"/>
      <c r="P334" s="2482"/>
      <c r="Q334" s="580"/>
      <c r="R334" s="548"/>
      <c r="S334" s="548"/>
      <c r="T334" s="548"/>
      <c r="U334" s="548"/>
      <c r="V334" s="548"/>
      <c r="W334" s="548"/>
      <c r="X334" s="548"/>
      <c r="Y334" s="548"/>
      <c r="Z334" s="548"/>
      <c r="AA334" s="548"/>
      <c r="AB334" s="548"/>
      <c r="AC334" s="581"/>
    </row>
    <row r="335" spans="1:29" s="535" customFormat="1" ht="15.75" customHeight="1" x14ac:dyDescent="0.25">
      <c r="A335" s="2244"/>
      <c r="B335" s="2444" t="s">
        <v>510</v>
      </c>
      <c r="C335" s="2252"/>
      <c r="D335" s="2252"/>
      <c r="E335" s="2252"/>
      <c r="F335" s="2252"/>
      <c r="G335" s="2252"/>
      <c r="H335" s="2252"/>
      <c r="I335" s="2252"/>
      <c r="J335" s="2252"/>
      <c r="K335" s="2252"/>
      <c r="L335" s="2252"/>
      <c r="M335" s="2252"/>
      <c r="N335" s="2253"/>
      <c r="O335" s="282"/>
      <c r="P335" s="2482"/>
      <c r="Q335" s="2397" t="s">
        <v>77</v>
      </c>
      <c r="R335" s="2398"/>
      <c r="S335" s="2398"/>
      <c r="T335" s="2398"/>
      <c r="U335" s="2398"/>
      <c r="V335" s="2398"/>
      <c r="W335" s="2398"/>
      <c r="X335" s="2398"/>
      <c r="Y335" s="2398"/>
      <c r="Z335" s="2398"/>
      <c r="AA335" s="2398"/>
      <c r="AB335" s="2398"/>
      <c r="AC335" s="2399"/>
    </row>
    <row r="336" spans="1:29" s="535" customFormat="1" ht="15.75" customHeight="1" x14ac:dyDescent="0.25">
      <c r="A336" s="2244"/>
      <c r="B336" s="2586"/>
      <c r="C336" s="2587"/>
      <c r="D336" s="2587"/>
      <c r="E336" s="2587"/>
      <c r="F336" s="2587"/>
      <c r="G336" s="2587"/>
      <c r="H336" s="2587"/>
      <c r="I336" s="2587"/>
      <c r="J336" s="2587"/>
      <c r="K336" s="2587"/>
      <c r="L336" s="2587"/>
      <c r="M336" s="2587"/>
      <c r="N336" s="2588"/>
      <c r="O336" s="282"/>
      <c r="P336" s="2482"/>
      <c r="Q336" s="2397" t="s">
        <v>496</v>
      </c>
      <c r="R336" s="2398"/>
      <c r="S336" s="2398"/>
      <c r="T336" s="2398"/>
      <c r="U336" s="2398"/>
      <c r="V336" s="2398"/>
      <c r="W336" s="2398"/>
      <c r="X336" s="2398"/>
      <c r="Y336" s="2398"/>
      <c r="Z336" s="2398"/>
      <c r="AA336" s="2398"/>
      <c r="AB336" s="2398"/>
      <c r="AC336" s="2399"/>
    </row>
    <row r="337" spans="1:29" s="535" customFormat="1" ht="18.75" customHeight="1" x14ac:dyDescent="0.25">
      <c r="A337" s="2244"/>
      <c r="B337" s="457" t="s">
        <v>68</v>
      </c>
      <c r="C337" s="58"/>
      <c r="D337" s="58"/>
      <c r="E337" s="29"/>
      <c r="F337" s="29"/>
      <c r="G337" s="29"/>
      <c r="H337" s="29"/>
      <c r="I337" s="29"/>
      <c r="J337" s="29"/>
      <c r="K337" s="2279">
        <f ca="1">NOW()</f>
        <v>42390.827546296299</v>
      </c>
      <c r="L337" s="2279"/>
      <c r="M337" s="2279"/>
      <c r="N337" s="2559"/>
      <c r="O337" s="282"/>
      <c r="P337" s="2482"/>
      <c r="Q337" s="556"/>
      <c r="R337" s="531"/>
      <c r="S337" s="531"/>
      <c r="T337" s="531"/>
      <c r="U337" s="531"/>
      <c r="V337" s="531"/>
      <c r="W337" s="531"/>
      <c r="X337" s="531"/>
      <c r="Y337" s="531"/>
      <c r="Z337" s="531"/>
      <c r="AA337" s="531"/>
      <c r="AB337" s="531"/>
      <c r="AC337" s="557"/>
    </row>
    <row r="338" spans="1:29" s="535" customFormat="1" ht="15.75" x14ac:dyDescent="0.25">
      <c r="A338" s="2244"/>
      <c r="B338" s="583"/>
      <c r="C338" s="584"/>
      <c r="D338" s="584"/>
      <c r="E338" s="584"/>
      <c r="F338" s="584"/>
      <c r="G338" s="584"/>
      <c r="H338" s="584"/>
      <c r="I338" s="584"/>
      <c r="J338" s="584"/>
      <c r="K338" s="584"/>
      <c r="L338" s="584"/>
      <c r="M338" s="584"/>
      <c r="N338" s="585"/>
      <c r="O338" s="282"/>
      <c r="P338" s="2482"/>
      <c r="Q338" s="558"/>
      <c r="R338" s="537"/>
      <c r="S338" s="152" t="s">
        <v>23</v>
      </c>
      <c r="T338" s="542" t="s">
        <v>423</v>
      </c>
      <c r="U338" s="542"/>
      <c r="V338" s="542"/>
      <c r="W338" s="542"/>
      <c r="X338" s="542"/>
      <c r="Y338" s="542"/>
      <c r="Z338" s="547"/>
      <c r="AA338" s="547"/>
      <c r="AB338" s="547"/>
      <c r="AC338" s="555"/>
    </row>
    <row r="339" spans="1:29" s="535" customFormat="1" ht="15.75" x14ac:dyDescent="0.25">
      <c r="A339" s="2244"/>
      <c r="B339" s="2483" t="s">
        <v>77</v>
      </c>
      <c r="C339" s="2398"/>
      <c r="D339" s="2398"/>
      <c r="E339" s="2398"/>
      <c r="F339" s="2398"/>
      <c r="G339" s="2398"/>
      <c r="H339" s="2398"/>
      <c r="I339" s="2398"/>
      <c r="J339" s="2398"/>
      <c r="K339" s="2398"/>
      <c r="L339" s="2398"/>
      <c r="M339" s="2398"/>
      <c r="N339" s="2484"/>
      <c r="O339" s="282"/>
      <c r="P339" s="2482"/>
      <c r="Q339" s="554"/>
      <c r="R339" s="547"/>
      <c r="S339" s="547"/>
      <c r="T339" s="547"/>
      <c r="U339" s="547"/>
      <c r="V339" s="547"/>
      <c r="W339" s="547"/>
      <c r="X339" s="547"/>
      <c r="Y339" s="547"/>
      <c r="Z339" s="547"/>
      <c r="AA339" s="547"/>
      <c r="AB339" s="547"/>
      <c r="AC339" s="555"/>
    </row>
    <row r="340" spans="1:29" s="535" customFormat="1" ht="30" customHeight="1" x14ac:dyDescent="0.25">
      <c r="A340" s="2244"/>
      <c r="B340" s="2260" t="s">
        <v>711</v>
      </c>
      <c r="C340" s="2261"/>
      <c r="D340" s="2261"/>
      <c r="E340" s="2261"/>
      <c r="F340" s="2261"/>
      <c r="G340" s="2261"/>
      <c r="H340" s="2261"/>
      <c r="I340" s="2261"/>
      <c r="J340" s="545" t="s">
        <v>716</v>
      </c>
      <c r="K340" s="2262" t="s">
        <v>22</v>
      </c>
      <c r="L340" s="2263" t="s">
        <v>518</v>
      </c>
      <c r="M340" s="537"/>
      <c r="N340" s="63"/>
      <c r="O340" s="282"/>
      <c r="P340" s="2482"/>
      <c r="Q340" s="559"/>
      <c r="R340" s="597" t="s">
        <v>21</v>
      </c>
      <c r="S340" s="530" t="s">
        <v>19</v>
      </c>
      <c r="T340" s="520">
        <f>J342</f>
        <v>2.8660000000000019</v>
      </c>
      <c r="U340" s="8" t="s">
        <v>487</v>
      </c>
      <c r="V340" s="537"/>
      <c r="W340" s="550" t="s">
        <v>60</v>
      </c>
      <c r="X340" s="551">
        <f>D394</f>
        <v>393</v>
      </c>
      <c r="Y340" s="547"/>
      <c r="Z340" s="547"/>
      <c r="AA340" s="547"/>
      <c r="AB340" s="547"/>
      <c r="AC340" s="555"/>
    </row>
    <row r="341" spans="1:29" s="535" customFormat="1" x14ac:dyDescent="0.25">
      <c r="A341" s="2244"/>
      <c r="B341" s="2260"/>
      <c r="C341" s="2261"/>
      <c r="D341" s="2261"/>
      <c r="E341" s="2261"/>
      <c r="F341" s="2261"/>
      <c r="G341" s="2261"/>
      <c r="H341" s="2261"/>
      <c r="I341" s="2261"/>
      <c r="J341" s="530" t="s">
        <v>19</v>
      </c>
      <c r="K341" s="2262"/>
      <c r="L341" s="2263"/>
      <c r="M341" s="537"/>
      <c r="N341" s="63"/>
      <c r="O341" s="282"/>
      <c r="P341" s="2482"/>
      <c r="Q341" s="554"/>
      <c r="R341" s="547"/>
      <c r="S341" s="547"/>
      <c r="T341" s="541" t="s">
        <v>488</v>
      </c>
      <c r="U341" s="537"/>
      <c r="V341" s="537"/>
      <c r="W341" s="541"/>
      <c r="X341" s="541"/>
      <c r="Y341" s="541"/>
      <c r="Z341" s="539"/>
      <c r="AA341" s="539"/>
      <c r="AB341" s="539"/>
      <c r="AC341" s="555"/>
    </row>
    <row r="342" spans="1:29" s="535" customFormat="1" ht="15" customHeight="1" x14ac:dyDescent="0.25">
      <c r="A342" s="2244"/>
      <c r="B342" s="2260"/>
      <c r="C342" s="2261"/>
      <c r="D342" s="2261"/>
      <c r="E342" s="2261"/>
      <c r="F342" s="2261"/>
      <c r="G342" s="2261"/>
      <c r="H342" s="2261"/>
      <c r="I342" s="2261"/>
      <c r="J342" s="2264">
        <f>B393</f>
        <v>2.8660000000000019</v>
      </c>
      <c r="K342" s="2289">
        <v>1</v>
      </c>
      <c r="L342" s="2290">
        <v>40</v>
      </c>
      <c r="M342" s="2265" t="s">
        <v>70</v>
      </c>
      <c r="N342" s="2283" t="s">
        <v>71</v>
      </c>
      <c r="O342" s="282"/>
      <c r="P342" s="2482"/>
      <c r="Q342" s="560"/>
      <c r="R342" s="144" t="s">
        <v>22</v>
      </c>
      <c r="S342" s="521">
        <f>K342</f>
        <v>1</v>
      </c>
      <c r="T342" s="541" t="s">
        <v>493</v>
      </c>
      <c r="U342" s="541"/>
      <c r="V342" s="541"/>
      <c r="W342" s="541"/>
      <c r="X342" s="541"/>
      <c r="Y342" s="541"/>
      <c r="Z342" s="547"/>
      <c r="AA342" s="547"/>
      <c r="AB342" s="547"/>
      <c r="AC342" s="555"/>
    </row>
    <row r="343" spans="1:29" s="535" customFormat="1" ht="15.75" customHeight="1" x14ac:dyDescent="0.25">
      <c r="A343" s="2244"/>
      <c r="B343" s="2558" t="s">
        <v>522</v>
      </c>
      <c r="C343" s="2285"/>
      <c r="D343" s="541"/>
      <c r="E343" s="540"/>
      <c r="F343" s="2286" t="s">
        <v>23</v>
      </c>
      <c r="G343" s="2286"/>
      <c r="H343" s="2286"/>
      <c r="I343" s="2286"/>
      <c r="J343" s="2264"/>
      <c r="K343" s="2289"/>
      <c r="L343" s="2290"/>
      <c r="M343" s="2265"/>
      <c r="N343" s="2283"/>
      <c r="O343" s="282"/>
      <c r="P343" s="2482"/>
      <c r="Q343" s="560"/>
      <c r="R343" s="537"/>
      <c r="S343" s="537"/>
      <c r="T343" s="537"/>
      <c r="U343" s="537"/>
      <c r="V343" s="537"/>
      <c r="W343" s="537"/>
      <c r="X343" s="549" t="s">
        <v>494</v>
      </c>
      <c r="Y343" s="57" t="s">
        <v>28</v>
      </c>
      <c r="Z343" s="547"/>
      <c r="AA343" s="547"/>
      <c r="AB343" s="547"/>
      <c r="AC343" s="555"/>
    </row>
    <row r="344" spans="1:29" s="535" customFormat="1" ht="15.75" customHeight="1" x14ac:dyDescent="0.25">
      <c r="A344" s="2244"/>
      <c r="B344" s="2287">
        <f>J342/L342</f>
        <v>7.1650000000000047E-2</v>
      </c>
      <c r="C344" s="2288">
        <f>C393/L342</f>
        <v>0.23214599999999991</v>
      </c>
      <c r="D344" s="42"/>
      <c r="E344" s="42"/>
      <c r="F344" s="64" t="s">
        <v>76</v>
      </c>
      <c r="G344" s="64" t="s">
        <v>76</v>
      </c>
      <c r="H344" s="860" t="s">
        <v>76</v>
      </c>
      <c r="I344" s="860" t="s">
        <v>76</v>
      </c>
      <c r="J344" s="74" t="s">
        <v>61</v>
      </c>
      <c r="K344" s="310" t="s">
        <v>264</v>
      </c>
      <c r="L344" s="42"/>
      <c r="M344" s="523"/>
      <c r="N344" s="525"/>
      <c r="O344" s="282"/>
      <c r="P344" s="2482"/>
      <c r="Q344" s="558"/>
      <c r="R344" s="537"/>
      <c r="S344" s="537"/>
      <c r="T344" s="537"/>
      <c r="U344" s="537"/>
      <c r="V344" s="537"/>
      <c r="W344" s="537"/>
      <c r="X344" s="65" t="s">
        <v>85</v>
      </c>
      <c r="Y344" s="532">
        <v>0.25</v>
      </c>
      <c r="Z344" s="547"/>
      <c r="AA344" s="547"/>
      <c r="AB344" s="547"/>
      <c r="AC344" s="555"/>
    </row>
    <row r="345" spans="1:29" s="535" customFormat="1" ht="15.75" customHeight="1" x14ac:dyDescent="0.25">
      <c r="A345" s="2244"/>
      <c r="B345" s="2287"/>
      <c r="C345" s="2288"/>
      <c r="D345" s="526"/>
      <c r="E345" s="540"/>
      <c r="F345" s="299" t="s">
        <v>262</v>
      </c>
      <c r="G345" s="57" t="s">
        <v>28</v>
      </c>
      <c r="H345" s="861" t="s">
        <v>72</v>
      </c>
      <c r="I345" s="862" t="s">
        <v>73</v>
      </c>
      <c r="J345" s="529" t="s">
        <v>24</v>
      </c>
      <c r="K345" s="876" t="s">
        <v>25</v>
      </c>
      <c r="L345" s="679" t="s">
        <v>31</v>
      </c>
      <c r="M345" s="41"/>
      <c r="N345" s="44" t="s">
        <v>24</v>
      </c>
      <c r="O345" s="282"/>
      <c r="P345" s="2482"/>
      <c r="Q345" s="558"/>
      <c r="R345" s="537"/>
      <c r="S345" s="537"/>
      <c r="T345" s="537"/>
      <c r="U345" s="537"/>
      <c r="V345" s="537"/>
      <c r="W345" s="537"/>
      <c r="X345" s="9" t="s">
        <v>66</v>
      </c>
      <c r="Y345" s="10">
        <v>0.25</v>
      </c>
      <c r="Z345" s="547"/>
      <c r="AA345" s="547"/>
      <c r="AB345" s="547"/>
      <c r="AC345" s="555"/>
    </row>
    <row r="346" spans="1:29" s="535" customFormat="1" ht="15" customHeight="1" x14ac:dyDescent="0.25">
      <c r="A346" s="2244"/>
      <c r="B346" s="856" t="s">
        <v>19</v>
      </c>
      <c r="C346" s="60" t="s">
        <v>71</v>
      </c>
      <c r="D346" s="480" t="s">
        <v>511</v>
      </c>
      <c r="E346" s="31"/>
      <c r="F346" s="309"/>
      <c r="G346" s="309"/>
      <c r="H346" s="309"/>
      <c r="I346" s="309"/>
      <c r="J346" s="528" t="s">
        <v>28</v>
      </c>
      <c r="K346" s="147" t="s">
        <v>28</v>
      </c>
      <c r="L346" s="148" t="s">
        <v>28</v>
      </c>
      <c r="M346" s="32" t="s">
        <v>74</v>
      </c>
      <c r="N346" s="45" t="s">
        <v>71</v>
      </c>
      <c r="O346" s="282"/>
      <c r="P346" s="2482"/>
      <c r="Q346" s="559"/>
      <c r="R346" s="145" t="str">
        <f>L340</f>
        <v>Nbre de pièces/portions</v>
      </c>
      <c r="S346" s="522">
        <f>L342</f>
        <v>40</v>
      </c>
      <c r="T346" s="2400" t="s">
        <v>495</v>
      </c>
      <c r="U346" s="2400"/>
      <c r="V346" s="2400"/>
      <c r="W346" s="2400"/>
      <c r="X346" s="2400"/>
      <c r="Y346" s="2400"/>
      <c r="Z346" s="2400"/>
      <c r="AA346" s="2400"/>
      <c r="AB346" s="2400"/>
      <c r="AC346" s="2401"/>
    </row>
    <row r="347" spans="1:29" s="535" customFormat="1" ht="15" customHeight="1" x14ac:dyDescent="0.25">
      <c r="A347" s="2244"/>
      <c r="B347" s="33">
        <f t="shared" ref="B347:B366" si="13">IF(ISBLANK(G347),I347*H347,G347)</f>
        <v>0.25</v>
      </c>
      <c r="C347" s="61">
        <f>M347*B347</f>
        <v>0.81</v>
      </c>
      <c r="D347" s="65"/>
      <c r="E347" s="65"/>
      <c r="F347" s="65" t="s">
        <v>85</v>
      </c>
      <c r="G347" s="532">
        <v>0.25</v>
      </c>
      <c r="H347" s="863"/>
      <c r="I347" s="864"/>
      <c r="J347" s="527">
        <f>(B347/J342)*J400</f>
        <v>8.7229588276343278E-2</v>
      </c>
      <c r="K347" s="874">
        <f>(B347/K342)*K400</f>
        <v>0.25</v>
      </c>
      <c r="L347" s="877">
        <f>(B347/L342)*L400</f>
        <v>0.125</v>
      </c>
      <c r="M347" s="32">
        <v>3.24</v>
      </c>
      <c r="N347" s="45">
        <f t="shared" ref="N347:N366" si="14">M347*J347</f>
        <v>0.28262386601535222</v>
      </c>
      <c r="O347" s="282"/>
      <c r="P347" s="2482"/>
      <c r="Q347" s="559"/>
      <c r="R347" s="145"/>
      <c r="S347" s="541"/>
      <c r="T347" s="2400"/>
      <c r="U347" s="2400"/>
      <c r="V347" s="2400"/>
      <c r="W347" s="2400"/>
      <c r="X347" s="2400"/>
      <c r="Y347" s="2400"/>
      <c r="Z347" s="2400"/>
      <c r="AA347" s="2400"/>
      <c r="AB347" s="2400"/>
      <c r="AC347" s="2401"/>
    </row>
    <row r="348" spans="1:29" s="535" customFormat="1" ht="15" customHeight="1" thickBot="1" x14ac:dyDescent="0.3">
      <c r="A348" s="2244"/>
      <c r="B348" s="33">
        <f t="shared" si="13"/>
        <v>0.25</v>
      </c>
      <c r="C348" s="61">
        <f>M348*B348</f>
        <v>0.81</v>
      </c>
      <c r="D348" s="65"/>
      <c r="E348" s="65"/>
      <c r="F348" s="9" t="s">
        <v>66</v>
      </c>
      <c r="G348" s="10">
        <v>0.25</v>
      </c>
      <c r="H348" s="863"/>
      <c r="I348" s="864"/>
      <c r="J348" s="527">
        <f>(B348/J342)*J400</f>
        <v>8.7229588276343278E-2</v>
      </c>
      <c r="K348" s="874">
        <f>(B348/K342)*K400</f>
        <v>0.25</v>
      </c>
      <c r="L348" s="877">
        <f>(B348/L342)*L400</f>
        <v>0.125</v>
      </c>
      <c r="M348" s="32">
        <v>3.24</v>
      </c>
      <c r="N348" s="45">
        <f t="shared" si="14"/>
        <v>0.28262386601535222</v>
      </c>
      <c r="O348" s="282"/>
      <c r="P348" s="2482"/>
      <c r="Q348" s="558"/>
      <c r="R348" s="146" t="s">
        <v>70</v>
      </c>
      <c r="S348" s="151">
        <v>3.24</v>
      </c>
      <c r="T348" s="537" t="s">
        <v>135</v>
      </c>
      <c r="U348" s="537"/>
      <c r="V348" s="537"/>
      <c r="W348" s="537"/>
      <c r="X348" s="537"/>
      <c r="Y348" s="537"/>
      <c r="Z348" s="547"/>
      <c r="AA348" s="547"/>
      <c r="AB348" s="547"/>
      <c r="AC348" s="555"/>
    </row>
    <row r="349" spans="1:29" s="535" customFormat="1" x14ac:dyDescent="0.25">
      <c r="A349" s="2244"/>
      <c r="B349" s="33">
        <f t="shared" si="13"/>
        <v>0.06</v>
      </c>
      <c r="C349" s="61">
        <f t="shared" ref="C349:C350" si="15">M349*B349</f>
        <v>0.19440000000000002</v>
      </c>
      <c r="D349" s="65"/>
      <c r="E349" s="65"/>
      <c r="F349" s="9" t="s">
        <v>305</v>
      </c>
      <c r="G349" s="10">
        <v>0.06</v>
      </c>
      <c r="H349" s="863"/>
      <c r="I349" s="864"/>
      <c r="J349" s="527">
        <f>(B349/J342)*J400</f>
        <v>2.0935101186322386E-2</v>
      </c>
      <c r="K349" s="874">
        <f>(B349/K342)*K400</f>
        <v>0.06</v>
      </c>
      <c r="L349" s="877">
        <f>(B349/L342)*L400</f>
        <v>0.03</v>
      </c>
      <c r="M349" s="32">
        <v>3.24</v>
      </c>
      <c r="N349" s="45">
        <f t="shared" si="14"/>
        <v>6.7829727843684531E-2</v>
      </c>
      <c r="O349" s="282"/>
      <c r="P349" s="2482"/>
      <c r="Q349" s="2385" t="s">
        <v>139</v>
      </c>
      <c r="R349" s="2386"/>
      <c r="S349" s="2386"/>
      <c r="T349" s="2386"/>
      <c r="U349" s="2386"/>
      <c r="V349" s="2386"/>
      <c r="W349" s="2386"/>
      <c r="X349" s="2386"/>
      <c r="Y349" s="2386"/>
      <c r="Z349" s="2386"/>
      <c r="AA349" s="2386"/>
      <c r="AB349" s="2386"/>
      <c r="AC349" s="2387"/>
    </row>
    <row r="350" spans="1:29" s="535" customFormat="1" x14ac:dyDescent="0.25">
      <c r="A350" s="2244"/>
      <c r="B350" s="33">
        <f t="shared" si="13"/>
        <v>0.25</v>
      </c>
      <c r="C350" s="61">
        <f t="shared" si="15"/>
        <v>0.81</v>
      </c>
      <c r="D350" s="65"/>
      <c r="E350" s="65"/>
      <c r="F350" s="9" t="s">
        <v>714</v>
      </c>
      <c r="G350" s="10"/>
      <c r="H350" s="863">
        <v>5</v>
      </c>
      <c r="I350" s="864">
        <v>0.05</v>
      </c>
      <c r="J350" s="527">
        <f>(B350/J342)*J400</f>
        <v>8.7229588276343278E-2</v>
      </c>
      <c r="K350" s="874">
        <f>(B350/K342)*K400</f>
        <v>0.25</v>
      </c>
      <c r="L350" s="877">
        <f>(B350/L342)*L400</f>
        <v>0.125</v>
      </c>
      <c r="M350" s="32">
        <v>3.24</v>
      </c>
      <c r="N350" s="45">
        <f t="shared" si="14"/>
        <v>0.28262386601535222</v>
      </c>
      <c r="O350" s="282"/>
      <c r="P350" s="2482"/>
      <c r="Q350" s="558"/>
      <c r="R350" s="537"/>
      <c r="S350" s="2388" t="s">
        <v>149</v>
      </c>
      <c r="T350" s="2388"/>
      <c r="U350" s="2388"/>
      <c r="V350" s="2388"/>
      <c r="W350" s="2388"/>
      <c r="X350" s="2388"/>
      <c r="Y350" s="2388"/>
      <c r="Z350" s="2388"/>
      <c r="AA350" s="2388"/>
      <c r="AB350" s="547"/>
      <c r="AC350" s="555"/>
    </row>
    <row r="351" spans="1:29" s="535" customFormat="1" ht="15" customHeight="1" x14ac:dyDescent="0.25">
      <c r="A351" s="2244"/>
      <c r="B351" s="33">
        <f t="shared" si="13"/>
        <v>1.6E-2</v>
      </c>
      <c r="C351" s="61">
        <f>M351*B351</f>
        <v>5.1840000000000004E-2</v>
      </c>
      <c r="D351" s="65"/>
      <c r="E351" s="65"/>
      <c r="F351" s="9" t="s">
        <v>715</v>
      </c>
      <c r="G351" s="10"/>
      <c r="H351" s="863">
        <v>2</v>
      </c>
      <c r="I351" s="864">
        <v>8.0000000000000002E-3</v>
      </c>
      <c r="J351" s="527">
        <f>(B351/J342)*J400</f>
        <v>5.5826936496859696E-3</v>
      </c>
      <c r="K351" s="874">
        <f>(B351/K342)*K400</f>
        <v>1.6E-2</v>
      </c>
      <c r="L351" s="877">
        <f>(B351/L342)*L400</f>
        <v>8.0000000000000002E-3</v>
      </c>
      <c r="M351" s="32">
        <v>3.24</v>
      </c>
      <c r="N351" s="45">
        <f t="shared" si="14"/>
        <v>1.8087927424982542E-2</v>
      </c>
      <c r="O351" s="282"/>
      <c r="P351" s="2482"/>
      <c r="Q351" s="558"/>
      <c r="R351" s="537"/>
      <c r="S351" s="8"/>
      <c r="T351" s="8" t="s">
        <v>140</v>
      </c>
      <c r="U351" s="8"/>
      <c r="V351" s="8"/>
      <c r="W351" s="552" t="s">
        <v>142</v>
      </c>
      <c r="X351" s="8"/>
      <c r="Y351" s="8" t="s">
        <v>143</v>
      </c>
      <c r="Z351" s="8"/>
      <c r="AA351" s="8"/>
      <c r="AB351" s="547"/>
      <c r="AC351" s="555"/>
    </row>
    <row r="352" spans="1:29" s="535" customFormat="1" ht="15" customHeight="1" x14ac:dyDescent="0.25">
      <c r="A352" s="2244"/>
      <c r="B352" s="33">
        <f t="shared" si="13"/>
        <v>0.06</v>
      </c>
      <c r="C352" s="61">
        <f>M352*B352</f>
        <v>0.19440000000000002</v>
      </c>
      <c r="D352" s="65"/>
      <c r="E352" s="65"/>
      <c r="F352" s="9" t="s">
        <v>305</v>
      </c>
      <c r="G352" s="10">
        <v>0.06</v>
      </c>
      <c r="H352" s="863"/>
      <c r="I352" s="864"/>
      <c r="J352" s="527">
        <f>(B352/J342)*J400</f>
        <v>2.0935101186322386E-2</v>
      </c>
      <c r="K352" s="874">
        <f>(B352/K342)*K400</f>
        <v>0.06</v>
      </c>
      <c r="L352" s="877">
        <f>(B352/L342)*L400</f>
        <v>0.03</v>
      </c>
      <c r="M352" s="32">
        <v>3.24</v>
      </c>
      <c r="N352" s="45">
        <f t="shared" si="14"/>
        <v>6.7829727843684531E-2</v>
      </c>
      <c r="O352" s="282"/>
      <c r="P352" s="2482"/>
      <c r="Q352" s="558"/>
      <c r="R352" s="537"/>
      <c r="S352" s="8"/>
      <c r="T352" s="8" t="s">
        <v>141</v>
      </c>
      <c r="U352" s="8"/>
      <c r="V352" s="8"/>
      <c r="W352" s="552" t="s">
        <v>145</v>
      </c>
      <c r="X352" s="8"/>
      <c r="Y352" s="8" t="s">
        <v>144</v>
      </c>
      <c r="Z352" s="8"/>
      <c r="AA352" s="8"/>
      <c r="AB352" s="547"/>
      <c r="AC352" s="555"/>
    </row>
    <row r="353" spans="1:29" s="535" customFormat="1" ht="15.75" customHeight="1" x14ac:dyDescent="0.25">
      <c r="A353" s="2244"/>
      <c r="B353" s="33">
        <f t="shared" si="13"/>
        <v>0.06</v>
      </c>
      <c r="C353" s="61">
        <f t="shared" ref="C353:C366" si="16">M353*B353</f>
        <v>0.19440000000000002</v>
      </c>
      <c r="D353" s="65"/>
      <c r="E353" s="65"/>
      <c r="F353" s="9" t="s">
        <v>305</v>
      </c>
      <c r="G353" s="10">
        <v>0.06</v>
      </c>
      <c r="H353" s="863"/>
      <c r="I353" s="864"/>
      <c r="J353" s="527">
        <f>(B353/J342)*J400</f>
        <v>2.0935101186322386E-2</v>
      </c>
      <c r="K353" s="874">
        <f>(B353/K342)*K400</f>
        <v>0.06</v>
      </c>
      <c r="L353" s="877">
        <f>(B353/L342)*L400</f>
        <v>0.03</v>
      </c>
      <c r="M353" s="32">
        <v>3.24</v>
      </c>
      <c r="N353" s="45">
        <f t="shared" si="14"/>
        <v>6.7829727843684531E-2</v>
      </c>
      <c r="O353" s="282"/>
      <c r="P353" s="2482"/>
      <c r="Q353" s="558"/>
      <c r="R353" s="537"/>
      <c r="S353" s="8"/>
      <c r="T353" s="8"/>
      <c r="U353" s="8"/>
      <c r="V353" s="8"/>
      <c r="W353" s="552"/>
      <c r="X353" s="8"/>
      <c r="Y353" s="8"/>
      <c r="Z353" s="8"/>
      <c r="AA353" s="8"/>
      <c r="AB353" s="547"/>
      <c r="AC353" s="555"/>
    </row>
    <row r="354" spans="1:29" s="535" customFormat="1" x14ac:dyDescent="0.25">
      <c r="A354" s="2244"/>
      <c r="B354" s="33">
        <f t="shared" si="13"/>
        <v>0.06</v>
      </c>
      <c r="C354" s="61">
        <f t="shared" si="16"/>
        <v>0.19440000000000002</v>
      </c>
      <c r="D354" s="65"/>
      <c r="E354" s="65"/>
      <c r="F354" s="9" t="s">
        <v>305</v>
      </c>
      <c r="G354" s="10">
        <v>0.06</v>
      </c>
      <c r="H354" s="863"/>
      <c r="I354" s="864"/>
      <c r="J354" s="527">
        <f>(B354/J342)*J400</f>
        <v>2.0935101186322386E-2</v>
      </c>
      <c r="K354" s="874">
        <f>(B354/K342)*K400</f>
        <v>0.06</v>
      </c>
      <c r="L354" s="877">
        <f>(B354/L342)*L400</f>
        <v>0.03</v>
      </c>
      <c r="M354" s="32">
        <v>3.24</v>
      </c>
      <c r="N354" s="45">
        <f t="shared" si="14"/>
        <v>6.7829727843684531E-2</v>
      </c>
      <c r="O354" s="282"/>
      <c r="P354" s="2482"/>
      <c r="Q354" s="558"/>
      <c r="R354" s="537"/>
      <c r="S354" s="2388" t="s">
        <v>146</v>
      </c>
      <c r="T354" s="2388"/>
      <c r="U354" s="2388"/>
      <c r="V354" s="2388"/>
      <c r="W354" s="2388"/>
      <c r="X354" s="2388"/>
      <c r="Y354" s="2388"/>
      <c r="Z354" s="2388"/>
      <c r="AA354" s="2388"/>
      <c r="AB354" s="547"/>
      <c r="AC354" s="555"/>
    </row>
    <row r="355" spans="1:29" s="535" customFormat="1" x14ac:dyDescent="0.25">
      <c r="A355" s="2244"/>
      <c r="B355" s="33">
        <f t="shared" si="13"/>
        <v>0.06</v>
      </c>
      <c r="C355" s="61">
        <f t="shared" si="16"/>
        <v>0.19440000000000002</v>
      </c>
      <c r="D355" s="65"/>
      <c r="E355" s="65"/>
      <c r="F355" s="9" t="s">
        <v>305</v>
      </c>
      <c r="G355" s="10">
        <v>0.06</v>
      </c>
      <c r="H355" s="863"/>
      <c r="I355" s="864"/>
      <c r="J355" s="527">
        <f>(B355/J342)*J400</f>
        <v>2.0935101186322386E-2</v>
      </c>
      <c r="K355" s="874">
        <f>(B355/K342)*K400</f>
        <v>0.06</v>
      </c>
      <c r="L355" s="877">
        <f>(B355/L342)*L400</f>
        <v>0.03</v>
      </c>
      <c r="M355" s="32">
        <v>3.24</v>
      </c>
      <c r="N355" s="45">
        <f t="shared" si="14"/>
        <v>6.7829727843684531E-2</v>
      </c>
      <c r="O355" s="282"/>
      <c r="P355" s="2482"/>
      <c r="Q355" s="558"/>
      <c r="R355" s="537"/>
      <c r="S355" s="2389" t="s">
        <v>147</v>
      </c>
      <c r="T355" s="2389"/>
      <c r="U355" s="2389"/>
      <c r="V355" s="2389"/>
      <c r="W355" s="2389"/>
      <c r="X355" s="2389"/>
      <c r="Y355" s="2389"/>
      <c r="Z355" s="2389"/>
      <c r="AA355" s="2389"/>
      <c r="AB355" s="547"/>
      <c r="AC355" s="555"/>
    </row>
    <row r="356" spans="1:29" s="535" customFormat="1" x14ac:dyDescent="0.25">
      <c r="A356" s="2244"/>
      <c r="B356" s="33">
        <f t="shared" si="13"/>
        <v>0.06</v>
      </c>
      <c r="C356" s="61">
        <f t="shared" si="16"/>
        <v>0.19440000000000002</v>
      </c>
      <c r="D356" s="65"/>
      <c r="E356" s="65"/>
      <c r="F356" s="9" t="s">
        <v>305</v>
      </c>
      <c r="G356" s="10">
        <v>0.06</v>
      </c>
      <c r="H356" s="863"/>
      <c r="I356" s="864"/>
      <c r="J356" s="527">
        <f>(B356/J342)*J400</f>
        <v>2.0935101186322386E-2</v>
      </c>
      <c r="K356" s="874">
        <f>(B356/K342)*K400</f>
        <v>0.06</v>
      </c>
      <c r="L356" s="877">
        <f>(B356/L342)*L400</f>
        <v>0.03</v>
      </c>
      <c r="M356" s="32">
        <v>3.24</v>
      </c>
      <c r="N356" s="45">
        <f t="shared" si="14"/>
        <v>6.7829727843684531E-2</v>
      </c>
      <c r="O356" s="282"/>
      <c r="P356" s="2482"/>
      <c r="Q356" s="558"/>
      <c r="R356" s="537"/>
      <c r="S356" s="2388" t="s">
        <v>148</v>
      </c>
      <c r="T356" s="2388"/>
      <c r="U356" s="2388"/>
      <c r="V356" s="2388"/>
      <c r="W356" s="2388"/>
      <c r="X356" s="2388"/>
      <c r="Y356" s="2388"/>
      <c r="Z356" s="2388"/>
      <c r="AA356" s="2388"/>
      <c r="AB356" s="547"/>
      <c r="AC356" s="555"/>
    </row>
    <row r="357" spans="1:29" s="535" customFormat="1" ht="15.75" thickBot="1" x14ac:dyDescent="0.3">
      <c r="A357" s="2244"/>
      <c r="B357" s="33">
        <f t="shared" si="13"/>
        <v>0.06</v>
      </c>
      <c r="C357" s="61">
        <f t="shared" si="16"/>
        <v>0.19440000000000002</v>
      </c>
      <c r="D357" s="65"/>
      <c r="E357" s="65"/>
      <c r="F357" s="9" t="s">
        <v>305</v>
      </c>
      <c r="G357" s="10">
        <v>0.06</v>
      </c>
      <c r="H357" s="863"/>
      <c r="I357" s="864"/>
      <c r="J357" s="527">
        <f>(B357/J342)*J400</f>
        <v>2.0935101186322386E-2</v>
      </c>
      <c r="K357" s="874">
        <f>(B357/K342)*K400</f>
        <v>0.06</v>
      </c>
      <c r="L357" s="877">
        <f>(B357/L342)*L400</f>
        <v>0.03</v>
      </c>
      <c r="M357" s="32">
        <v>3.24</v>
      </c>
      <c r="N357" s="45">
        <f t="shared" si="14"/>
        <v>6.7829727843684531E-2</v>
      </c>
      <c r="O357" s="282"/>
      <c r="P357" s="2482"/>
      <c r="Q357" s="2407" t="s">
        <v>741</v>
      </c>
      <c r="R357" s="2408"/>
      <c r="S357" s="2408"/>
      <c r="T357" s="2408"/>
      <c r="U357" s="2408"/>
      <c r="V357" s="2408"/>
      <c r="W357" s="2408"/>
      <c r="X357" s="2408"/>
      <c r="Y357" s="2408"/>
      <c r="Z357" s="2408"/>
      <c r="AA357" s="2408"/>
      <c r="AB357" s="2408"/>
      <c r="AC357" s="2409"/>
    </row>
    <row r="358" spans="1:29" s="535" customFormat="1" ht="15" customHeight="1" x14ac:dyDescent="0.25">
      <c r="A358" s="2244"/>
      <c r="B358" s="33">
        <f t="shared" si="13"/>
        <v>0.06</v>
      </c>
      <c r="C358" s="61">
        <f t="shared" si="16"/>
        <v>0.19440000000000002</v>
      </c>
      <c r="D358" s="65"/>
      <c r="E358" s="65"/>
      <c r="F358" s="9" t="s">
        <v>305</v>
      </c>
      <c r="G358" s="10">
        <v>0.06</v>
      </c>
      <c r="H358" s="863"/>
      <c r="I358" s="864"/>
      <c r="J358" s="527">
        <f>(B358/J342)*J400</f>
        <v>2.0935101186322386E-2</v>
      </c>
      <c r="K358" s="874">
        <f>(B358/K342)*K400</f>
        <v>0.06</v>
      </c>
      <c r="L358" s="877">
        <f>(B358/L342)*L400</f>
        <v>0.03</v>
      </c>
      <c r="M358" s="32">
        <v>3.24</v>
      </c>
      <c r="N358" s="45">
        <f t="shared" si="14"/>
        <v>6.7829727843684531E-2</v>
      </c>
      <c r="O358" s="282"/>
      <c r="P358" s="2482"/>
      <c r="Q358" s="2583" t="s">
        <v>521</v>
      </c>
      <c r="R358" s="2584"/>
      <c r="S358" s="2584"/>
      <c r="T358" s="2584"/>
      <c r="U358" s="2584"/>
      <c r="V358" s="2584"/>
      <c r="W358" s="2584"/>
      <c r="X358" s="2584"/>
      <c r="Y358" s="2584"/>
      <c r="Z358" s="2584"/>
      <c r="AA358" s="2584"/>
      <c r="AB358" s="2584"/>
      <c r="AC358" s="2585"/>
    </row>
    <row r="359" spans="1:29" s="535" customFormat="1" ht="15" customHeight="1" x14ac:dyDescent="0.25">
      <c r="A359" s="2244"/>
      <c r="B359" s="33">
        <f t="shared" si="13"/>
        <v>0.06</v>
      </c>
      <c r="C359" s="61">
        <f t="shared" si="16"/>
        <v>0.19440000000000002</v>
      </c>
      <c r="D359" s="65"/>
      <c r="E359" s="65"/>
      <c r="F359" s="9" t="s">
        <v>305</v>
      </c>
      <c r="G359" s="10">
        <v>0.06</v>
      </c>
      <c r="H359" s="863"/>
      <c r="I359" s="864"/>
      <c r="J359" s="527">
        <f>(B359/J342)*J400</f>
        <v>2.0935101186322386E-2</v>
      </c>
      <c r="K359" s="874">
        <f>(B359/K342)*K400</f>
        <v>0.06</v>
      </c>
      <c r="L359" s="877">
        <f>(B359/L342)*L400</f>
        <v>0.03</v>
      </c>
      <c r="M359" s="32">
        <v>3.24</v>
      </c>
      <c r="N359" s="45">
        <f t="shared" si="14"/>
        <v>6.7829727843684531E-2</v>
      </c>
      <c r="O359" s="282"/>
      <c r="P359" s="2482"/>
      <c r="Q359" s="2583"/>
      <c r="R359" s="2584"/>
      <c r="S359" s="2584"/>
      <c r="T359" s="2584"/>
      <c r="U359" s="2584"/>
      <c r="V359" s="2584"/>
      <c r="W359" s="2584"/>
      <c r="X359" s="2584"/>
      <c r="Y359" s="2584"/>
      <c r="Z359" s="2584"/>
      <c r="AA359" s="2584"/>
      <c r="AB359" s="2584"/>
      <c r="AC359" s="2585"/>
    </row>
    <row r="360" spans="1:29" s="535" customFormat="1" ht="15" customHeight="1" x14ac:dyDescent="0.25">
      <c r="A360" s="2244"/>
      <c r="B360" s="33">
        <f t="shared" si="13"/>
        <v>0.06</v>
      </c>
      <c r="C360" s="61">
        <f t="shared" si="16"/>
        <v>0.19440000000000002</v>
      </c>
      <c r="D360" s="65"/>
      <c r="E360" s="65"/>
      <c r="F360" s="9" t="s">
        <v>305</v>
      </c>
      <c r="G360" s="10">
        <v>0.06</v>
      </c>
      <c r="H360" s="863"/>
      <c r="I360" s="864"/>
      <c r="J360" s="527">
        <f>(B360/J342)*J400</f>
        <v>2.0935101186322386E-2</v>
      </c>
      <c r="K360" s="874">
        <f>(B360/K342)*K400</f>
        <v>0.06</v>
      </c>
      <c r="L360" s="877">
        <f>(B360/L342)*L400</f>
        <v>0.03</v>
      </c>
      <c r="M360" s="32">
        <v>3.24</v>
      </c>
      <c r="N360" s="45">
        <f t="shared" si="14"/>
        <v>6.7829727843684531E-2</v>
      </c>
      <c r="O360" s="282"/>
      <c r="P360" s="2482"/>
      <c r="Q360" s="580"/>
      <c r="R360" s="548"/>
      <c r="S360" s="548"/>
      <c r="T360" s="548"/>
      <c r="U360" s="548"/>
      <c r="V360" s="548"/>
      <c r="W360" s="548"/>
      <c r="X360" s="548"/>
      <c r="Y360" s="548"/>
      <c r="Z360" s="548"/>
      <c r="AA360" s="548"/>
      <c r="AB360" s="548"/>
      <c r="AC360" s="581"/>
    </row>
    <row r="361" spans="1:29" s="535" customFormat="1" x14ac:dyDescent="0.25">
      <c r="A361" s="2244"/>
      <c r="B361" s="33">
        <f t="shared" si="13"/>
        <v>0.06</v>
      </c>
      <c r="C361" s="61">
        <f t="shared" si="16"/>
        <v>0.19440000000000002</v>
      </c>
      <c r="D361" s="65"/>
      <c r="E361" s="65"/>
      <c r="F361" s="9" t="s">
        <v>305</v>
      </c>
      <c r="G361" s="10">
        <v>0.06</v>
      </c>
      <c r="H361" s="863"/>
      <c r="I361" s="864"/>
      <c r="J361" s="527">
        <f>(B361/J342)*J400</f>
        <v>2.0935101186322386E-2</v>
      </c>
      <c r="K361" s="874">
        <f>(B361/K342)*K400</f>
        <v>0.06</v>
      </c>
      <c r="L361" s="877">
        <f>(B361/L342)*L400</f>
        <v>0.03</v>
      </c>
      <c r="M361" s="32">
        <v>3.24</v>
      </c>
      <c r="N361" s="45">
        <f t="shared" si="14"/>
        <v>6.7829727843684531E-2</v>
      </c>
      <c r="O361" s="282"/>
      <c r="P361" s="2482"/>
      <c r="Q361" s="580"/>
      <c r="R361" s="548"/>
      <c r="S361" s="548"/>
      <c r="T361" s="548"/>
      <c r="U361" s="548"/>
      <c r="V361" s="548"/>
      <c r="W361" s="548"/>
      <c r="X361" s="548"/>
      <c r="Y361" s="548"/>
      <c r="Z361" s="548"/>
      <c r="AA361" s="548"/>
      <c r="AB361" s="548"/>
      <c r="AC361" s="581"/>
    </row>
    <row r="362" spans="1:29" s="535" customFormat="1" x14ac:dyDescent="0.25">
      <c r="A362" s="2244"/>
      <c r="B362" s="33">
        <f t="shared" si="13"/>
        <v>0.06</v>
      </c>
      <c r="C362" s="61">
        <f t="shared" si="16"/>
        <v>0.19440000000000002</v>
      </c>
      <c r="D362" s="65"/>
      <c r="E362" s="65"/>
      <c r="F362" s="9" t="s">
        <v>305</v>
      </c>
      <c r="G362" s="10">
        <v>0.06</v>
      </c>
      <c r="H362" s="863"/>
      <c r="I362" s="864"/>
      <c r="J362" s="527">
        <f>(B362/J342)*J400</f>
        <v>2.0935101186322386E-2</v>
      </c>
      <c r="K362" s="874">
        <f>(B362/K342)*K400</f>
        <v>0.06</v>
      </c>
      <c r="L362" s="877">
        <f>(B362/L342)*L400</f>
        <v>0.03</v>
      </c>
      <c r="M362" s="32">
        <v>3.24</v>
      </c>
      <c r="N362" s="45">
        <f t="shared" si="14"/>
        <v>6.7829727843684531E-2</v>
      </c>
      <c r="O362" s="282"/>
      <c r="P362" s="2482"/>
      <c r="Q362" s="580"/>
      <c r="R362" s="548"/>
      <c r="S362" s="548"/>
      <c r="T362" s="548"/>
      <c r="U362" s="548"/>
      <c r="V362" s="548"/>
      <c r="W362" s="548"/>
      <c r="X362" s="548"/>
      <c r="Y362" s="548"/>
      <c r="Z362" s="548"/>
      <c r="AA362" s="548"/>
      <c r="AB362" s="548"/>
      <c r="AC362" s="581"/>
    </row>
    <row r="363" spans="1:29" s="535" customFormat="1" x14ac:dyDescent="0.25">
      <c r="A363" s="2244"/>
      <c r="B363" s="33">
        <f t="shared" si="13"/>
        <v>0.06</v>
      </c>
      <c r="C363" s="61">
        <f t="shared" si="16"/>
        <v>0.19440000000000002</v>
      </c>
      <c r="D363" s="65"/>
      <c r="E363" s="65"/>
      <c r="F363" s="9" t="s">
        <v>305</v>
      </c>
      <c r="G363" s="10">
        <v>0.06</v>
      </c>
      <c r="H363" s="863"/>
      <c r="I363" s="864"/>
      <c r="J363" s="527">
        <f>(B363/J342)*J400</f>
        <v>2.0935101186322386E-2</v>
      </c>
      <c r="K363" s="874">
        <f>(B363/K342)*K400</f>
        <v>0.06</v>
      </c>
      <c r="L363" s="877">
        <f>(B363/L342)*L400</f>
        <v>0.03</v>
      </c>
      <c r="M363" s="32">
        <v>3.24</v>
      </c>
      <c r="N363" s="45">
        <f t="shared" si="14"/>
        <v>6.7829727843684531E-2</v>
      </c>
      <c r="O363" s="282"/>
      <c r="P363" s="2482"/>
      <c r="Q363" s="580"/>
      <c r="R363" s="548"/>
      <c r="S363" s="548"/>
      <c r="T363" s="548"/>
      <c r="U363" s="548"/>
      <c r="V363" s="548"/>
      <c r="W363" s="548"/>
      <c r="X363" s="548"/>
      <c r="Y363" s="548"/>
      <c r="Z363" s="548"/>
      <c r="AA363" s="548"/>
      <c r="AB363" s="548"/>
      <c r="AC363" s="581"/>
    </row>
    <row r="364" spans="1:29" s="535" customFormat="1" x14ac:dyDescent="0.25">
      <c r="A364" s="2244"/>
      <c r="B364" s="33">
        <f t="shared" si="13"/>
        <v>0.06</v>
      </c>
      <c r="C364" s="61">
        <f t="shared" si="16"/>
        <v>0.19440000000000002</v>
      </c>
      <c r="D364" s="65"/>
      <c r="E364" s="65"/>
      <c r="F364" s="9" t="s">
        <v>305</v>
      </c>
      <c r="G364" s="10">
        <v>0.06</v>
      </c>
      <c r="H364" s="863"/>
      <c r="I364" s="864"/>
      <c r="J364" s="527">
        <f>(B364/J342)*J400</f>
        <v>2.0935101186322386E-2</v>
      </c>
      <c r="K364" s="874">
        <f>(B364/K342)*K400</f>
        <v>0.06</v>
      </c>
      <c r="L364" s="877">
        <f>(B364/L342)*L400</f>
        <v>0.03</v>
      </c>
      <c r="M364" s="32">
        <v>3.24</v>
      </c>
      <c r="N364" s="45">
        <f t="shared" si="14"/>
        <v>6.7829727843684531E-2</v>
      </c>
      <c r="O364" s="282"/>
      <c r="P364" s="2482"/>
      <c r="Q364" s="580"/>
      <c r="R364" s="548"/>
      <c r="S364" s="548"/>
      <c r="T364" s="548"/>
      <c r="U364" s="548"/>
      <c r="V364" s="548"/>
      <c r="W364" s="548"/>
      <c r="X364" s="548"/>
      <c r="Y364" s="548"/>
      <c r="Z364" s="548"/>
      <c r="AA364" s="548"/>
      <c r="AB364" s="548"/>
      <c r="AC364" s="581"/>
    </row>
    <row r="365" spans="1:29" s="535" customFormat="1" x14ac:dyDescent="0.25">
      <c r="A365" s="2244"/>
      <c r="B365" s="33">
        <f t="shared" si="13"/>
        <v>0.06</v>
      </c>
      <c r="C365" s="61">
        <f t="shared" si="16"/>
        <v>0.19440000000000002</v>
      </c>
      <c r="D365" s="65"/>
      <c r="E365" s="65"/>
      <c r="F365" s="9" t="s">
        <v>305</v>
      </c>
      <c r="G365" s="10">
        <v>0.06</v>
      </c>
      <c r="H365" s="863"/>
      <c r="I365" s="864"/>
      <c r="J365" s="527">
        <f>(B365/J342)*J400</f>
        <v>2.0935101186322386E-2</v>
      </c>
      <c r="K365" s="874">
        <f>(B365/K342)*K400</f>
        <v>0.06</v>
      </c>
      <c r="L365" s="877">
        <f>(B365/L342)*L400</f>
        <v>0.03</v>
      </c>
      <c r="M365" s="32">
        <v>3.24</v>
      </c>
      <c r="N365" s="45">
        <f t="shared" si="14"/>
        <v>6.7829727843684531E-2</v>
      </c>
      <c r="O365" s="282"/>
      <c r="P365" s="2482"/>
      <c r="Q365" s="580"/>
      <c r="R365" s="548"/>
      <c r="S365" s="548"/>
      <c r="T365" s="548"/>
      <c r="U365" s="548"/>
      <c r="V365" s="548"/>
      <c r="W365" s="548"/>
      <c r="X365" s="548"/>
      <c r="Y365" s="548"/>
      <c r="Z365" s="548"/>
      <c r="AA365" s="548"/>
      <c r="AB365" s="548"/>
      <c r="AC365" s="581"/>
    </row>
    <row r="366" spans="1:29" s="535" customFormat="1" x14ac:dyDescent="0.25">
      <c r="A366" s="2244"/>
      <c r="B366" s="33">
        <f t="shared" si="13"/>
        <v>0.06</v>
      </c>
      <c r="C366" s="61">
        <f t="shared" si="16"/>
        <v>0.19440000000000002</v>
      </c>
      <c r="D366" s="65"/>
      <c r="E366" s="65"/>
      <c r="F366" s="9" t="s">
        <v>305</v>
      </c>
      <c r="G366" s="10">
        <v>0.06</v>
      </c>
      <c r="H366" s="863"/>
      <c r="I366" s="864"/>
      <c r="J366" s="527">
        <f>(B366/J342)*J400</f>
        <v>2.0935101186322386E-2</v>
      </c>
      <c r="K366" s="874">
        <f>(B366/K342)*K400</f>
        <v>0.06</v>
      </c>
      <c r="L366" s="877">
        <f>(B366/L342)*L400</f>
        <v>0.03</v>
      </c>
      <c r="M366" s="32">
        <v>3.24</v>
      </c>
      <c r="N366" s="45">
        <f t="shared" si="14"/>
        <v>6.7829727843684531E-2</v>
      </c>
      <c r="O366" s="282"/>
      <c r="P366" s="2482"/>
      <c r="Q366" s="580"/>
      <c r="R366" s="548"/>
      <c r="S366" s="548"/>
      <c r="T366" s="548"/>
      <c r="U366" s="548"/>
      <c r="V366" s="548"/>
      <c r="W366" s="548"/>
      <c r="X366" s="548"/>
      <c r="Y366" s="548"/>
      <c r="Z366" s="548"/>
      <c r="AA366" s="548"/>
      <c r="AB366" s="548"/>
      <c r="AC366" s="581"/>
    </row>
    <row r="367" spans="1:29" s="535" customFormat="1" x14ac:dyDescent="0.25">
      <c r="A367" s="2244"/>
      <c r="B367" s="586"/>
      <c r="C367" s="60" t="s">
        <v>71</v>
      </c>
      <c r="D367" s="480" t="s">
        <v>512</v>
      </c>
      <c r="E367" s="31"/>
      <c r="F367" s="309"/>
      <c r="G367" s="309"/>
      <c r="H367" s="309"/>
      <c r="I367" s="309"/>
      <c r="J367" s="587" t="s">
        <v>28</v>
      </c>
      <c r="K367" s="884" t="s">
        <v>28</v>
      </c>
      <c r="L367" s="884" t="s">
        <v>28</v>
      </c>
      <c r="M367" s="588" t="s">
        <v>74</v>
      </c>
      <c r="N367" s="589" t="s">
        <v>71</v>
      </c>
      <c r="O367" s="282"/>
      <c r="P367" s="2482"/>
      <c r="Q367" s="580"/>
      <c r="R367" s="548"/>
      <c r="S367" s="548"/>
      <c r="T367" s="548"/>
      <c r="U367" s="548"/>
      <c r="V367" s="548"/>
      <c r="W367" s="548"/>
      <c r="X367" s="548"/>
      <c r="Y367" s="548"/>
      <c r="Z367" s="548"/>
      <c r="AA367" s="548"/>
      <c r="AB367" s="548"/>
      <c r="AC367" s="581"/>
    </row>
    <row r="368" spans="1:29" s="535" customFormat="1" x14ac:dyDescent="0.25">
      <c r="A368" s="2244"/>
      <c r="B368" s="33">
        <f t="shared" ref="B368:B377" si="17">IF(ISBLANK(G368),I368*H368,G368)</f>
        <v>0.06</v>
      </c>
      <c r="C368" s="61">
        <f t="shared" ref="C368:C377" si="18">M368*B368</f>
        <v>0.19440000000000002</v>
      </c>
      <c r="D368" s="65"/>
      <c r="E368" s="65"/>
      <c r="F368" s="9" t="s">
        <v>305</v>
      </c>
      <c r="G368" s="10">
        <v>0.06</v>
      </c>
      <c r="H368" s="863"/>
      <c r="I368" s="864"/>
      <c r="J368" s="527">
        <f>(B368/J342)*J400</f>
        <v>2.0935101186322386E-2</v>
      </c>
      <c r="K368" s="874">
        <f>(B368/K342)*K400</f>
        <v>0.06</v>
      </c>
      <c r="L368" s="877">
        <f>(B368/L342)*L400</f>
        <v>0.03</v>
      </c>
      <c r="M368" s="32">
        <v>3.24</v>
      </c>
      <c r="N368" s="45">
        <f t="shared" ref="N368:N377" si="19">M368*J368</f>
        <v>6.7829727843684531E-2</v>
      </c>
      <c r="O368" s="282"/>
      <c r="P368" s="2482"/>
      <c r="Q368" s="580"/>
      <c r="R368" s="548"/>
      <c r="S368" s="548"/>
      <c r="T368" s="548"/>
      <c r="U368" s="548"/>
      <c r="V368" s="548"/>
      <c r="W368" s="548"/>
      <c r="X368" s="548"/>
      <c r="Y368" s="548"/>
      <c r="Z368" s="548"/>
      <c r="AA368" s="548"/>
      <c r="AB368" s="548"/>
      <c r="AC368" s="581"/>
    </row>
    <row r="369" spans="1:29" s="535" customFormat="1" ht="15" customHeight="1" x14ac:dyDescent="0.25">
      <c r="A369" s="2244"/>
      <c r="B369" s="33">
        <f t="shared" si="17"/>
        <v>0.06</v>
      </c>
      <c r="C369" s="61">
        <f t="shared" si="18"/>
        <v>0.19440000000000002</v>
      </c>
      <c r="D369" s="65"/>
      <c r="E369" s="65"/>
      <c r="F369" s="9" t="s">
        <v>305</v>
      </c>
      <c r="G369" s="10">
        <v>0.06</v>
      </c>
      <c r="H369" s="863"/>
      <c r="I369" s="864"/>
      <c r="J369" s="527">
        <f>(B369/J342)*J400</f>
        <v>2.0935101186322386E-2</v>
      </c>
      <c r="K369" s="874">
        <f>(B369/K342)*K400</f>
        <v>0.06</v>
      </c>
      <c r="L369" s="877">
        <f>(B369/L342)*L400</f>
        <v>0.03</v>
      </c>
      <c r="M369" s="32">
        <v>3.24</v>
      </c>
      <c r="N369" s="45">
        <f t="shared" si="19"/>
        <v>6.7829727843684531E-2</v>
      </c>
      <c r="O369" s="282"/>
      <c r="P369" s="2482"/>
      <c r="Q369" s="580"/>
      <c r="R369" s="548"/>
      <c r="S369" s="548"/>
      <c r="T369" s="548"/>
      <c r="U369" s="548"/>
      <c r="V369" s="548"/>
      <c r="W369" s="548"/>
      <c r="X369" s="548"/>
      <c r="Y369" s="548"/>
      <c r="Z369" s="548"/>
      <c r="AA369" s="548"/>
      <c r="AB369" s="548"/>
      <c r="AC369" s="581"/>
    </row>
    <row r="370" spans="1:29" s="535" customFormat="1" x14ac:dyDescent="0.25">
      <c r="A370" s="2244"/>
      <c r="B370" s="33">
        <f t="shared" si="17"/>
        <v>0.06</v>
      </c>
      <c r="C370" s="61">
        <f t="shared" si="18"/>
        <v>0.19440000000000002</v>
      </c>
      <c r="D370" s="65"/>
      <c r="E370" s="65"/>
      <c r="F370" s="9" t="s">
        <v>305</v>
      </c>
      <c r="G370" s="10">
        <v>0.06</v>
      </c>
      <c r="H370" s="863"/>
      <c r="I370" s="864"/>
      <c r="J370" s="527">
        <f>(B370/J342)*J400</f>
        <v>2.0935101186322386E-2</v>
      </c>
      <c r="K370" s="874">
        <f>(B370/K342)*K400</f>
        <v>0.06</v>
      </c>
      <c r="L370" s="877">
        <f>(B370/L342)*L400</f>
        <v>0.03</v>
      </c>
      <c r="M370" s="32">
        <v>3.24</v>
      </c>
      <c r="N370" s="45">
        <f t="shared" si="19"/>
        <v>6.7829727843684531E-2</v>
      </c>
      <c r="O370" s="282"/>
      <c r="P370" s="2482"/>
      <c r="Q370" s="580"/>
      <c r="R370" s="548"/>
      <c r="S370" s="548"/>
      <c r="T370" s="548"/>
      <c r="U370" s="548"/>
      <c r="V370" s="548"/>
      <c r="W370" s="548"/>
      <c r="X370" s="548"/>
      <c r="Y370" s="548"/>
      <c r="Z370" s="548"/>
      <c r="AA370" s="548"/>
      <c r="AB370" s="548"/>
      <c r="AC370" s="581"/>
    </row>
    <row r="371" spans="1:29" s="535" customFormat="1" x14ac:dyDescent="0.25">
      <c r="A371" s="2244"/>
      <c r="B371" s="33">
        <f t="shared" si="17"/>
        <v>0.06</v>
      </c>
      <c r="C371" s="61">
        <f t="shared" si="18"/>
        <v>0.19440000000000002</v>
      </c>
      <c r="D371" s="65"/>
      <c r="E371" s="65"/>
      <c r="F371" s="9" t="s">
        <v>305</v>
      </c>
      <c r="G371" s="10">
        <v>0.06</v>
      </c>
      <c r="H371" s="863"/>
      <c r="I371" s="864"/>
      <c r="J371" s="527">
        <f>(B371/J342)*J400</f>
        <v>2.0935101186322386E-2</v>
      </c>
      <c r="K371" s="874">
        <f>(B371/K342)*K400</f>
        <v>0.06</v>
      </c>
      <c r="L371" s="877">
        <f>(B371/L342)*L400</f>
        <v>0.03</v>
      </c>
      <c r="M371" s="32">
        <v>3.24</v>
      </c>
      <c r="N371" s="45">
        <f t="shared" si="19"/>
        <v>6.7829727843684531E-2</v>
      </c>
      <c r="O371" s="282"/>
      <c r="P371" s="2482"/>
      <c r="Q371" s="580"/>
      <c r="R371" s="548"/>
      <c r="S371" s="548"/>
      <c r="T371" s="548"/>
      <c r="U371" s="548"/>
      <c r="V371" s="548"/>
      <c r="W371" s="548"/>
      <c r="X371" s="548"/>
      <c r="Y371" s="548"/>
      <c r="Z371" s="548"/>
      <c r="AA371" s="548"/>
      <c r="AB371" s="548"/>
      <c r="AC371" s="581"/>
    </row>
    <row r="372" spans="1:29" s="535" customFormat="1" ht="15.75" customHeight="1" x14ac:dyDescent="0.25">
      <c r="A372" s="2244"/>
      <c r="B372" s="33">
        <f t="shared" si="17"/>
        <v>0.06</v>
      </c>
      <c r="C372" s="61">
        <f t="shared" si="18"/>
        <v>0.19440000000000002</v>
      </c>
      <c r="D372" s="65"/>
      <c r="E372" s="65"/>
      <c r="F372" s="9" t="s">
        <v>305</v>
      </c>
      <c r="G372" s="10">
        <v>0.06</v>
      </c>
      <c r="H372" s="863"/>
      <c r="I372" s="864"/>
      <c r="J372" s="527">
        <f>(B372/J342)*J400</f>
        <v>2.0935101186322386E-2</v>
      </c>
      <c r="K372" s="874">
        <f>(B372/K342)*K400</f>
        <v>0.06</v>
      </c>
      <c r="L372" s="877">
        <f>(B372/L342)*L400</f>
        <v>0.03</v>
      </c>
      <c r="M372" s="32">
        <v>3.24</v>
      </c>
      <c r="N372" s="45">
        <f t="shared" si="19"/>
        <v>6.7829727843684531E-2</v>
      </c>
      <c r="O372" s="282"/>
      <c r="P372" s="2482"/>
      <c r="Q372" s="580"/>
      <c r="R372" s="548"/>
      <c r="S372" s="548"/>
      <c r="T372" s="548"/>
      <c r="U372" s="548"/>
      <c r="V372" s="548"/>
      <c r="W372" s="548"/>
      <c r="X372" s="548"/>
      <c r="Y372" s="548"/>
      <c r="Z372" s="548"/>
      <c r="AA372" s="548"/>
      <c r="AB372" s="548"/>
      <c r="AC372" s="581"/>
    </row>
    <row r="373" spans="1:29" s="535" customFormat="1" x14ac:dyDescent="0.25">
      <c r="A373" s="2244"/>
      <c r="B373" s="33">
        <f t="shared" si="17"/>
        <v>0.06</v>
      </c>
      <c r="C373" s="61">
        <f t="shared" si="18"/>
        <v>0.19440000000000002</v>
      </c>
      <c r="D373" s="65"/>
      <c r="E373" s="65"/>
      <c r="F373" s="9" t="s">
        <v>305</v>
      </c>
      <c r="G373" s="10">
        <v>0.06</v>
      </c>
      <c r="H373" s="863"/>
      <c r="I373" s="864"/>
      <c r="J373" s="527">
        <f>(B373/J342)*J400</f>
        <v>2.0935101186322386E-2</v>
      </c>
      <c r="K373" s="874">
        <f>(B373/K342)*K400</f>
        <v>0.06</v>
      </c>
      <c r="L373" s="877">
        <f>(B373/L342)*L400</f>
        <v>0.03</v>
      </c>
      <c r="M373" s="32">
        <v>3.24</v>
      </c>
      <c r="N373" s="45">
        <f t="shared" si="19"/>
        <v>6.7829727843684531E-2</v>
      </c>
      <c r="O373" s="282"/>
      <c r="P373" s="2482"/>
      <c r="Q373" s="580"/>
      <c r="R373" s="548"/>
      <c r="S373" s="548"/>
      <c r="T373" s="548"/>
      <c r="U373" s="548"/>
      <c r="V373" s="548"/>
      <c r="W373" s="548"/>
      <c r="X373" s="548"/>
      <c r="Y373" s="548"/>
      <c r="Z373" s="548"/>
      <c r="AA373" s="548"/>
      <c r="AB373" s="548"/>
      <c r="AC373" s="581"/>
    </row>
    <row r="374" spans="1:29" s="535" customFormat="1" x14ac:dyDescent="0.25">
      <c r="A374" s="2244"/>
      <c r="B374" s="33">
        <f t="shared" si="17"/>
        <v>0.06</v>
      </c>
      <c r="C374" s="61">
        <f t="shared" si="18"/>
        <v>0.19440000000000002</v>
      </c>
      <c r="D374" s="65"/>
      <c r="E374" s="65"/>
      <c r="F374" s="9" t="s">
        <v>305</v>
      </c>
      <c r="G374" s="10">
        <v>0.06</v>
      </c>
      <c r="H374" s="863"/>
      <c r="I374" s="864"/>
      <c r="J374" s="527">
        <f>(B374/J342)*J400</f>
        <v>2.0935101186322386E-2</v>
      </c>
      <c r="K374" s="874">
        <f>(B374/K342)*K400</f>
        <v>0.06</v>
      </c>
      <c r="L374" s="877">
        <f>(B374/L342)*L400</f>
        <v>0.03</v>
      </c>
      <c r="M374" s="32">
        <v>3.24</v>
      </c>
      <c r="N374" s="45">
        <f t="shared" si="19"/>
        <v>6.7829727843684531E-2</v>
      </c>
      <c r="O374" s="282"/>
      <c r="P374" s="2482"/>
      <c r="Q374" s="580"/>
      <c r="R374" s="548"/>
      <c r="S374" s="548"/>
      <c r="T374" s="548"/>
      <c r="U374" s="548"/>
      <c r="V374" s="548"/>
      <c r="W374" s="548"/>
      <c r="X374" s="548"/>
      <c r="Y374" s="548"/>
      <c r="Z374" s="548"/>
      <c r="AA374" s="548"/>
      <c r="AB374" s="548"/>
      <c r="AC374" s="581"/>
    </row>
    <row r="375" spans="1:29" s="535" customFormat="1" x14ac:dyDescent="0.25">
      <c r="A375" s="2244"/>
      <c r="B375" s="33">
        <f t="shared" si="17"/>
        <v>0.06</v>
      </c>
      <c r="C375" s="61">
        <f t="shared" si="18"/>
        <v>0.19440000000000002</v>
      </c>
      <c r="D375" s="65"/>
      <c r="E375" s="65"/>
      <c r="F375" s="9" t="s">
        <v>305</v>
      </c>
      <c r="G375" s="10">
        <v>0.06</v>
      </c>
      <c r="H375" s="863"/>
      <c r="I375" s="864"/>
      <c r="J375" s="527">
        <f>(B375/J342)*J400</f>
        <v>2.0935101186322386E-2</v>
      </c>
      <c r="K375" s="874">
        <f>(B375/K342)*K400</f>
        <v>0.06</v>
      </c>
      <c r="L375" s="877">
        <f>(B375/L342)*L400</f>
        <v>0.03</v>
      </c>
      <c r="M375" s="32">
        <v>3.24</v>
      </c>
      <c r="N375" s="45">
        <f t="shared" si="19"/>
        <v>6.7829727843684531E-2</v>
      </c>
      <c r="O375" s="282"/>
      <c r="P375" s="2482"/>
      <c r="Q375" s="580"/>
      <c r="R375" s="548"/>
      <c r="S375" s="548"/>
      <c r="T375" s="548"/>
      <c r="U375" s="548"/>
      <c r="V375" s="548"/>
      <c r="W375" s="548"/>
      <c r="X375" s="548"/>
      <c r="Y375" s="548"/>
      <c r="Z375" s="548"/>
      <c r="AA375" s="548"/>
      <c r="AB375" s="548"/>
      <c r="AC375" s="581"/>
    </row>
    <row r="376" spans="1:29" s="535" customFormat="1" x14ac:dyDescent="0.25">
      <c r="A376" s="2244"/>
      <c r="B376" s="33">
        <f t="shared" si="17"/>
        <v>0.06</v>
      </c>
      <c r="C376" s="61">
        <f t="shared" si="18"/>
        <v>0.19440000000000002</v>
      </c>
      <c r="D376" s="65"/>
      <c r="E376" s="65"/>
      <c r="F376" s="9" t="s">
        <v>305</v>
      </c>
      <c r="G376" s="10">
        <v>0.06</v>
      </c>
      <c r="H376" s="863"/>
      <c r="I376" s="864"/>
      <c r="J376" s="527">
        <f>(B376/J342)*J400</f>
        <v>2.0935101186322386E-2</v>
      </c>
      <c r="K376" s="874">
        <f>(B376/K342)*K400</f>
        <v>0.06</v>
      </c>
      <c r="L376" s="877">
        <f>(B376/L342)*L400</f>
        <v>0.03</v>
      </c>
      <c r="M376" s="32">
        <v>3.24</v>
      </c>
      <c r="N376" s="45">
        <f t="shared" si="19"/>
        <v>6.7829727843684531E-2</v>
      </c>
      <c r="O376" s="282"/>
      <c r="P376" s="2482"/>
      <c r="Q376" s="580"/>
      <c r="R376" s="548"/>
      <c r="S376" s="548"/>
      <c r="T376" s="548"/>
      <c r="U376" s="548"/>
      <c r="V376" s="548"/>
      <c r="W376" s="548"/>
      <c r="X376" s="548"/>
      <c r="Y376" s="548"/>
      <c r="Z376" s="548"/>
      <c r="AA376" s="548"/>
      <c r="AB376" s="548"/>
      <c r="AC376" s="581"/>
    </row>
    <row r="377" spans="1:29" s="535" customFormat="1" x14ac:dyDescent="0.25">
      <c r="A377" s="2244"/>
      <c r="B377" s="33">
        <f t="shared" si="17"/>
        <v>0.06</v>
      </c>
      <c r="C377" s="61">
        <f t="shared" si="18"/>
        <v>0.19440000000000002</v>
      </c>
      <c r="D377" s="65"/>
      <c r="E377" s="65"/>
      <c r="F377" s="9" t="s">
        <v>305</v>
      </c>
      <c r="G377" s="10">
        <v>0.06</v>
      </c>
      <c r="H377" s="863"/>
      <c r="I377" s="864"/>
      <c r="J377" s="527">
        <f>(B377/J342)*J400</f>
        <v>2.0935101186322386E-2</v>
      </c>
      <c r="K377" s="874">
        <f>(B377/K342)*K400</f>
        <v>0.06</v>
      </c>
      <c r="L377" s="877">
        <f>(B377/L342)*L400</f>
        <v>0.03</v>
      </c>
      <c r="M377" s="32">
        <v>3.24</v>
      </c>
      <c r="N377" s="45">
        <f t="shared" si="19"/>
        <v>6.7829727843684531E-2</v>
      </c>
      <c r="O377" s="282"/>
      <c r="P377" s="2482"/>
      <c r="Q377" s="580"/>
      <c r="R377" s="548"/>
      <c r="S377" s="548"/>
      <c r="T377" s="548"/>
      <c r="U377" s="548"/>
      <c r="V377" s="548"/>
      <c r="W377" s="548"/>
      <c r="X377" s="548"/>
      <c r="Y377" s="548"/>
      <c r="Z377" s="548"/>
      <c r="AA377" s="548"/>
      <c r="AB377" s="548"/>
      <c r="AC377" s="581"/>
    </row>
    <row r="378" spans="1:29" s="535" customFormat="1" x14ac:dyDescent="0.25">
      <c r="A378" s="2244"/>
      <c r="B378" s="586"/>
      <c r="C378" s="60" t="s">
        <v>71</v>
      </c>
      <c r="D378" s="480" t="s">
        <v>513</v>
      </c>
      <c r="E378" s="31"/>
      <c r="F378" s="309"/>
      <c r="G378" s="309"/>
      <c r="H378" s="309"/>
      <c r="I378" s="309"/>
      <c r="J378" s="587" t="s">
        <v>28</v>
      </c>
      <c r="K378" s="884" t="s">
        <v>28</v>
      </c>
      <c r="L378" s="884" t="s">
        <v>28</v>
      </c>
      <c r="M378" s="588" t="s">
        <v>74</v>
      </c>
      <c r="N378" s="589" t="s">
        <v>71</v>
      </c>
      <c r="O378" s="282"/>
      <c r="P378" s="2482"/>
      <c r="Q378" s="580"/>
      <c r="R378" s="548"/>
      <c r="S378" s="548"/>
      <c r="T378" s="548"/>
      <c r="U378" s="548"/>
      <c r="V378" s="548"/>
      <c r="W378" s="548"/>
      <c r="X378" s="548"/>
      <c r="Y378" s="548"/>
      <c r="Z378" s="548"/>
      <c r="AA378" s="548"/>
      <c r="AB378" s="548"/>
      <c r="AC378" s="581"/>
    </row>
    <row r="379" spans="1:29" s="535" customFormat="1" x14ac:dyDescent="0.25">
      <c r="A379" s="2244"/>
      <c r="B379" s="33">
        <f t="shared" ref="B379:B387" si="20">IF(ISBLANK(G379),I379*H379,G379)</f>
        <v>0.06</v>
      </c>
      <c r="C379" s="61">
        <f t="shared" ref="C379:C386" si="21">M379*B379</f>
        <v>0.19440000000000002</v>
      </c>
      <c r="D379" s="65"/>
      <c r="E379" s="65"/>
      <c r="F379" s="9" t="s">
        <v>305</v>
      </c>
      <c r="G379" s="10">
        <v>0.06</v>
      </c>
      <c r="H379" s="863"/>
      <c r="I379" s="864"/>
      <c r="J379" s="527">
        <f>(B379/J342)*J400</f>
        <v>2.0935101186322386E-2</v>
      </c>
      <c r="K379" s="874">
        <f>(B379/K342)*K400</f>
        <v>0.06</v>
      </c>
      <c r="L379" s="877">
        <f>(B379/L342)*L400</f>
        <v>0.03</v>
      </c>
      <c r="M379" s="32">
        <v>3.24</v>
      </c>
      <c r="N379" s="45">
        <f t="shared" ref="N379:N387" si="22">M379*J379</f>
        <v>6.7829727843684531E-2</v>
      </c>
      <c r="O379" s="282"/>
      <c r="P379" s="2482"/>
      <c r="Q379" s="580"/>
      <c r="R379" s="548"/>
      <c r="S379" s="548"/>
      <c r="T379" s="548"/>
      <c r="U379" s="548"/>
      <c r="V379" s="548"/>
      <c r="W379" s="548"/>
      <c r="X379" s="548"/>
      <c r="Y379" s="548"/>
      <c r="Z379" s="548"/>
      <c r="AA379" s="548"/>
      <c r="AB379" s="548"/>
      <c r="AC379" s="581"/>
    </row>
    <row r="380" spans="1:29" s="535" customFormat="1" x14ac:dyDescent="0.25">
      <c r="A380" s="2244"/>
      <c r="B380" s="33">
        <f t="shared" si="20"/>
        <v>0.06</v>
      </c>
      <c r="C380" s="61">
        <f t="shared" si="21"/>
        <v>0.19440000000000002</v>
      </c>
      <c r="D380" s="65"/>
      <c r="E380" s="65"/>
      <c r="F380" s="9" t="s">
        <v>305</v>
      </c>
      <c r="G380" s="10">
        <v>0.06</v>
      </c>
      <c r="H380" s="863"/>
      <c r="I380" s="864"/>
      <c r="J380" s="527">
        <f>(B380/J342)*J400</f>
        <v>2.0935101186322386E-2</v>
      </c>
      <c r="K380" s="874">
        <f>(B380/K342)*K400</f>
        <v>0.06</v>
      </c>
      <c r="L380" s="877">
        <f>(B380/L342)*L400</f>
        <v>0.03</v>
      </c>
      <c r="M380" s="32">
        <v>3.24</v>
      </c>
      <c r="N380" s="45">
        <f t="shared" si="22"/>
        <v>6.7829727843684531E-2</v>
      </c>
      <c r="O380" s="282"/>
      <c r="P380" s="2482"/>
      <c r="Q380" s="580"/>
      <c r="R380" s="548"/>
      <c r="S380" s="548"/>
      <c r="T380" s="548"/>
      <c r="U380" s="548"/>
      <c r="V380" s="548"/>
      <c r="W380" s="548"/>
      <c r="X380" s="548"/>
      <c r="Y380" s="548"/>
      <c r="Z380" s="548"/>
      <c r="AA380" s="548"/>
      <c r="AB380" s="548"/>
      <c r="AC380" s="581"/>
    </row>
    <row r="381" spans="1:29" s="535" customFormat="1" x14ac:dyDescent="0.25">
      <c r="A381" s="2244"/>
      <c r="B381" s="33">
        <f t="shared" si="20"/>
        <v>0.06</v>
      </c>
      <c r="C381" s="61">
        <f t="shared" si="21"/>
        <v>0.19440000000000002</v>
      </c>
      <c r="D381" s="65"/>
      <c r="E381" s="65"/>
      <c r="F381" s="9" t="s">
        <v>305</v>
      </c>
      <c r="G381" s="10">
        <v>0.06</v>
      </c>
      <c r="H381" s="863"/>
      <c r="I381" s="864"/>
      <c r="J381" s="527">
        <f>(B381/J342)*J400</f>
        <v>2.0935101186322386E-2</v>
      </c>
      <c r="K381" s="874">
        <f>(B381/K342)*K400</f>
        <v>0.06</v>
      </c>
      <c r="L381" s="877">
        <f>(B381/L342)*L400</f>
        <v>0.03</v>
      </c>
      <c r="M381" s="32">
        <v>3.24</v>
      </c>
      <c r="N381" s="45">
        <f t="shared" si="22"/>
        <v>6.7829727843684531E-2</v>
      </c>
      <c r="O381" s="282"/>
      <c r="P381" s="2482"/>
      <c r="Q381" s="580"/>
      <c r="R381" s="548"/>
      <c r="S381" s="548"/>
      <c r="T381" s="548"/>
      <c r="U381" s="548"/>
      <c r="V381" s="548"/>
      <c r="W381" s="548"/>
      <c r="X381" s="548"/>
      <c r="Y381" s="548"/>
      <c r="Z381" s="548"/>
      <c r="AA381" s="548"/>
      <c r="AB381" s="548"/>
      <c r="AC381" s="581"/>
    </row>
    <row r="382" spans="1:29" s="535" customFormat="1" x14ac:dyDescent="0.25">
      <c r="A382" s="2244"/>
      <c r="B382" s="33">
        <f t="shared" si="20"/>
        <v>0.06</v>
      </c>
      <c r="C382" s="61">
        <f t="shared" si="21"/>
        <v>0.19440000000000002</v>
      </c>
      <c r="D382" s="65"/>
      <c r="E382" s="65"/>
      <c r="F382" s="9" t="s">
        <v>305</v>
      </c>
      <c r="G382" s="10">
        <v>0.06</v>
      </c>
      <c r="H382" s="863"/>
      <c r="I382" s="864"/>
      <c r="J382" s="527">
        <f>(B382/J342)*J400</f>
        <v>2.0935101186322386E-2</v>
      </c>
      <c r="K382" s="874">
        <f>(B382/K342)*K400</f>
        <v>0.06</v>
      </c>
      <c r="L382" s="877">
        <f>(B382/L342)*L400</f>
        <v>0.03</v>
      </c>
      <c r="M382" s="32">
        <v>3.24</v>
      </c>
      <c r="N382" s="45">
        <f t="shared" si="22"/>
        <v>6.7829727843684531E-2</v>
      </c>
      <c r="O382" s="282"/>
      <c r="P382" s="2482"/>
      <c r="Q382" s="580"/>
      <c r="R382" s="548"/>
      <c r="S382" s="548"/>
      <c r="T382" s="548"/>
      <c r="U382" s="548"/>
      <c r="V382" s="548"/>
      <c r="W382" s="548"/>
      <c r="X382" s="548"/>
      <c r="Y382" s="548"/>
      <c r="Z382" s="548"/>
      <c r="AA382" s="548"/>
      <c r="AB382" s="548"/>
      <c r="AC382" s="581"/>
    </row>
    <row r="383" spans="1:29" s="535" customFormat="1" x14ac:dyDescent="0.25">
      <c r="A383" s="2244"/>
      <c r="B383" s="33">
        <f t="shared" si="20"/>
        <v>0.06</v>
      </c>
      <c r="C383" s="61">
        <f t="shared" si="21"/>
        <v>0.19440000000000002</v>
      </c>
      <c r="D383" s="65"/>
      <c r="E383" s="65"/>
      <c r="F383" s="9" t="s">
        <v>305</v>
      </c>
      <c r="G383" s="10">
        <v>0.06</v>
      </c>
      <c r="H383" s="863"/>
      <c r="I383" s="864"/>
      <c r="J383" s="527">
        <f>(B383/J342)*J400</f>
        <v>2.0935101186322386E-2</v>
      </c>
      <c r="K383" s="874">
        <f>(B383/K342)*K400</f>
        <v>0.06</v>
      </c>
      <c r="L383" s="877">
        <f>(B383/L342)*L400</f>
        <v>0.03</v>
      </c>
      <c r="M383" s="32">
        <v>3.24</v>
      </c>
      <c r="N383" s="45">
        <f t="shared" si="22"/>
        <v>6.7829727843684531E-2</v>
      </c>
      <c r="O383" s="282"/>
      <c r="P383" s="2482"/>
      <c r="Q383" s="580"/>
      <c r="R383" s="548"/>
      <c r="S383" s="548"/>
      <c r="T383" s="548"/>
      <c r="U383" s="548"/>
      <c r="V383" s="548"/>
      <c r="W383" s="548"/>
      <c r="X383" s="548"/>
      <c r="Y383" s="548"/>
      <c r="Z383" s="548"/>
      <c r="AA383" s="548"/>
      <c r="AB383" s="548"/>
      <c r="AC383" s="581"/>
    </row>
    <row r="384" spans="1:29" s="535" customFormat="1" x14ac:dyDescent="0.25">
      <c r="A384" s="2244"/>
      <c r="B384" s="33">
        <f t="shared" si="20"/>
        <v>0.06</v>
      </c>
      <c r="C384" s="61">
        <f t="shared" si="21"/>
        <v>0.19440000000000002</v>
      </c>
      <c r="D384" s="65"/>
      <c r="E384" s="65"/>
      <c r="F384" s="9" t="s">
        <v>305</v>
      </c>
      <c r="G384" s="10">
        <v>0.06</v>
      </c>
      <c r="H384" s="863"/>
      <c r="I384" s="864"/>
      <c r="J384" s="527">
        <f>(B384/J342)*J400</f>
        <v>2.0935101186322386E-2</v>
      </c>
      <c r="K384" s="874">
        <f>(B384/K342)*K400</f>
        <v>0.06</v>
      </c>
      <c r="L384" s="877">
        <f>(B384/L342)*L400</f>
        <v>0.03</v>
      </c>
      <c r="M384" s="32">
        <v>3.24</v>
      </c>
      <c r="N384" s="45">
        <f t="shared" si="22"/>
        <v>6.7829727843684531E-2</v>
      </c>
      <c r="O384" s="282"/>
      <c r="P384" s="2482"/>
      <c r="Q384" s="580"/>
      <c r="R384" s="548"/>
      <c r="S384" s="548"/>
      <c r="T384" s="548"/>
      <c r="U384" s="548"/>
      <c r="V384" s="548"/>
      <c r="W384" s="548"/>
      <c r="X384" s="548"/>
      <c r="Y384" s="548"/>
      <c r="Z384" s="548"/>
      <c r="AA384" s="548"/>
      <c r="AB384" s="548"/>
      <c r="AC384" s="581"/>
    </row>
    <row r="385" spans="1:29" s="535" customFormat="1" ht="15.75" thickBot="1" x14ac:dyDescent="0.3">
      <c r="A385" s="2244"/>
      <c r="B385" s="33">
        <f t="shared" si="20"/>
        <v>0.06</v>
      </c>
      <c r="C385" s="61">
        <f t="shared" si="21"/>
        <v>0.19440000000000002</v>
      </c>
      <c r="D385" s="65"/>
      <c r="E385" s="65"/>
      <c r="F385" s="9" t="s">
        <v>305</v>
      </c>
      <c r="G385" s="10">
        <v>0.06</v>
      </c>
      <c r="H385" s="863"/>
      <c r="I385" s="864"/>
      <c r="J385" s="527">
        <f>(B385/J342)*J400</f>
        <v>2.0935101186322386E-2</v>
      </c>
      <c r="K385" s="874">
        <f>(B385/K342)*K400</f>
        <v>0.06</v>
      </c>
      <c r="L385" s="877">
        <f>(B385/L342)*L400</f>
        <v>0.03</v>
      </c>
      <c r="M385" s="32">
        <v>3.24</v>
      </c>
      <c r="N385" s="45">
        <f t="shared" si="22"/>
        <v>6.7829727843684531E-2</v>
      </c>
      <c r="O385" s="282"/>
      <c r="P385" s="2482"/>
      <c r="Q385" s="593"/>
      <c r="R385" s="594"/>
      <c r="S385" s="594"/>
      <c r="T385" s="594"/>
      <c r="U385" s="594"/>
      <c r="V385" s="594"/>
      <c r="W385" s="594"/>
      <c r="X385" s="594"/>
      <c r="Y385" s="594"/>
      <c r="Z385" s="594"/>
      <c r="AA385" s="594"/>
      <c r="AB385" s="594"/>
      <c r="AC385" s="595"/>
    </row>
    <row r="386" spans="1:29" s="535" customFormat="1" x14ac:dyDescent="0.25">
      <c r="A386" s="2244"/>
      <c r="B386" s="33">
        <f t="shared" si="20"/>
        <v>0.06</v>
      </c>
      <c r="C386" s="61">
        <f t="shared" si="21"/>
        <v>0.19440000000000002</v>
      </c>
      <c r="D386" s="65"/>
      <c r="E386" s="65"/>
      <c r="F386" s="9" t="s">
        <v>305</v>
      </c>
      <c r="G386" s="10">
        <v>0.06</v>
      </c>
      <c r="H386" s="863"/>
      <c r="I386" s="864"/>
      <c r="J386" s="527">
        <f>(B386/J342)*J400</f>
        <v>2.0935101186322386E-2</v>
      </c>
      <c r="K386" s="874">
        <f>(B386/K342)*K400</f>
        <v>0.06</v>
      </c>
      <c r="L386" s="877">
        <f>(B386/L342)*L400</f>
        <v>0.03</v>
      </c>
      <c r="M386" s="32">
        <v>3.24</v>
      </c>
      <c r="N386" s="45">
        <f t="shared" si="22"/>
        <v>6.7829727843684531E-2</v>
      </c>
      <c r="O386" s="282"/>
      <c r="P386" s="2482"/>
      <c r="Q386" s="576"/>
      <c r="R386" s="543"/>
      <c r="S386" s="543"/>
      <c r="T386" s="577"/>
      <c r="U386" s="577"/>
      <c r="V386" s="577"/>
      <c r="W386" s="577"/>
      <c r="X386" s="577"/>
      <c r="Y386" s="577"/>
      <c r="Z386" s="578"/>
      <c r="AA386" s="578"/>
      <c r="AB386" s="578"/>
      <c r="AC386" s="579"/>
    </row>
    <row r="387" spans="1:29" s="535" customFormat="1" ht="15.75" x14ac:dyDescent="0.25">
      <c r="A387" s="2244"/>
      <c r="B387" s="33">
        <f t="shared" si="20"/>
        <v>0.06</v>
      </c>
      <c r="C387" s="61">
        <f>M387*B387</f>
        <v>0.19440000000000002</v>
      </c>
      <c r="D387" s="65"/>
      <c r="E387" s="65"/>
      <c r="F387" s="9" t="s">
        <v>305</v>
      </c>
      <c r="G387" s="10">
        <v>0.06</v>
      </c>
      <c r="H387" s="863"/>
      <c r="I387" s="864"/>
      <c r="J387" s="527">
        <f>(B387/J342)*J400</f>
        <v>2.0935101186322386E-2</v>
      </c>
      <c r="K387" s="874">
        <f>(B387/K342)*K400</f>
        <v>0.06</v>
      </c>
      <c r="L387" s="877">
        <f>(B387/L342)*L400</f>
        <v>0.03</v>
      </c>
      <c r="M387" s="32">
        <v>3.24</v>
      </c>
      <c r="N387" s="45">
        <f t="shared" si="22"/>
        <v>6.7829727843684531E-2</v>
      </c>
      <c r="O387" s="282"/>
      <c r="P387" s="2482"/>
      <c r="Q387" s="2390" t="s">
        <v>78</v>
      </c>
      <c r="R387" s="2391"/>
      <c r="S387" s="2391"/>
      <c r="T387" s="2391"/>
      <c r="U387" s="2391"/>
      <c r="V387" s="2391"/>
      <c r="W387" s="2391"/>
      <c r="X387" s="2391"/>
      <c r="Y387" s="2391"/>
      <c r="Z387" s="2391"/>
      <c r="AA387" s="2391"/>
      <c r="AB387" s="2391"/>
      <c r="AC387" s="2392"/>
    </row>
    <row r="388" spans="1:29" s="535" customFormat="1" x14ac:dyDescent="0.25">
      <c r="A388" s="2244"/>
      <c r="B388" s="463"/>
      <c r="C388" s="305"/>
      <c r="D388" s="303"/>
      <c r="E388" s="303"/>
      <c r="F388" s="303"/>
      <c r="G388" s="303"/>
      <c r="H388" s="303"/>
      <c r="I388" s="303"/>
      <c r="J388" s="303"/>
      <c r="K388" s="303"/>
      <c r="L388" s="303"/>
      <c r="M388" s="151"/>
      <c r="N388" s="304"/>
      <c r="O388" s="282"/>
      <c r="P388" s="2482"/>
      <c r="Q388" s="554"/>
      <c r="R388" s="547"/>
      <c r="S388" s="547"/>
      <c r="T388" s="547"/>
      <c r="U388" s="547"/>
      <c r="V388" s="547"/>
      <c r="W388" s="547"/>
      <c r="X388" s="547"/>
      <c r="Y388" s="547"/>
      <c r="Z388" s="547"/>
      <c r="AA388" s="547"/>
      <c r="AB388" s="547"/>
      <c r="AC388" s="555"/>
    </row>
    <row r="389" spans="1:29" s="535" customFormat="1" ht="16.5" thickBot="1" x14ac:dyDescent="0.3">
      <c r="A389" s="2244"/>
      <c r="B389" s="75"/>
      <c r="C389" s="76"/>
      <c r="D389" s="76"/>
      <c r="E389" s="76"/>
      <c r="F389" s="311"/>
      <c r="G389" s="300"/>
      <c r="H389" s="300"/>
      <c r="I389" s="76"/>
      <c r="J389" s="76"/>
      <c r="K389" s="76"/>
      <c r="L389" s="76"/>
      <c r="M389" s="76"/>
      <c r="N389" s="77"/>
      <c r="O389" s="282"/>
      <c r="P389" s="2482"/>
      <c r="Q389" s="562" t="s">
        <v>24</v>
      </c>
      <c r="R389" s="2393" t="s">
        <v>47</v>
      </c>
      <c r="S389" s="2393"/>
      <c r="T389" s="2393"/>
      <c r="U389" s="2393"/>
      <c r="V389" s="90">
        <v>1</v>
      </c>
      <c r="W389" s="541" t="s">
        <v>501</v>
      </c>
      <c r="X389" s="541"/>
      <c r="Y389" s="541"/>
      <c r="Z389" s="541"/>
      <c r="AA389" s="547"/>
      <c r="AB389" s="547"/>
      <c r="AC389" s="555"/>
    </row>
    <row r="390" spans="1:29" s="535" customFormat="1" ht="15.75" x14ac:dyDescent="0.25">
      <c r="A390" s="2244"/>
      <c r="B390" s="591">
        <f>SUM(B347:B367)</f>
        <v>1.7260000000000009</v>
      </c>
      <c r="C390" s="72">
        <f>SUM(C347:C366)</f>
        <v>5.5922399999999985</v>
      </c>
      <c r="D390" s="74" t="s">
        <v>59</v>
      </c>
      <c r="E390" s="2573" t="s">
        <v>514</v>
      </c>
      <c r="F390" s="2573"/>
      <c r="G390" s="2573"/>
      <c r="H390" s="2573"/>
      <c r="I390" s="2573"/>
      <c r="J390" s="544">
        <f>SUM(J347:J367)</f>
        <v>0.60223307745987353</v>
      </c>
      <c r="K390" s="885">
        <f>SUM(K347:K367)</f>
        <v>1.7260000000000009</v>
      </c>
      <c r="L390" s="885">
        <f>SUM(L347:L367)</f>
        <v>0.86300000000000043</v>
      </c>
      <c r="M390" s="35"/>
      <c r="N390" s="46"/>
      <c r="O390" s="282"/>
      <c r="P390" s="2482"/>
      <c r="Q390" s="562"/>
      <c r="R390" s="573"/>
      <c r="S390" s="548"/>
      <c r="T390" s="548"/>
      <c r="U390" s="548"/>
      <c r="V390" s="548"/>
      <c r="W390" s="548"/>
      <c r="X390" s="548"/>
      <c r="Y390" s="548"/>
      <c r="Z390" s="548"/>
      <c r="AA390" s="575" t="s">
        <v>500</v>
      </c>
      <c r="AB390" s="574" t="s">
        <v>485</v>
      </c>
      <c r="AC390" s="555"/>
    </row>
    <row r="391" spans="1:29" s="535" customFormat="1" ht="15.75" customHeight="1" x14ac:dyDescent="0.25">
      <c r="A391" s="2244"/>
      <c r="B391" s="465">
        <f>SUM(B368:B378)</f>
        <v>0.60000000000000009</v>
      </c>
      <c r="C391" s="72">
        <f>SUM(C368:C377)</f>
        <v>1.944</v>
      </c>
      <c r="D391" s="74" t="s">
        <v>60</v>
      </c>
      <c r="E391" s="2281" t="s">
        <v>515</v>
      </c>
      <c r="F391" s="2281"/>
      <c r="G391" s="2281"/>
      <c r="H391" s="2281"/>
      <c r="I391" s="2281"/>
      <c r="J391" s="544">
        <f>SUM(J368:J378)</f>
        <v>0.20935101186322386</v>
      </c>
      <c r="K391" s="886">
        <f>SUM(K368:K378)</f>
        <v>0.60000000000000009</v>
      </c>
      <c r="L391" s="886">
        <f>SUM(L368:L378)</f>
        <v>0.30000000000000004</v>
      </c>
      <c r="M391" s="35"/>
      <c r="N391" s="46"/>
      <c r="O391" s="282"/>
      <c r="P391" s="2482"/>
      <c r="Q391" s="2394" t="s">
        <v>502</v>
      </c>
      <c r="R391" s="2395"/>
      <c r="S391" s="2395"/>
      <c r="T391" s="2395"/>
      <c r="U391" s="2395"/>
      <c r="V391" s="2395"/>
      <c r="W391" s="2395"/>
      <c r="X391" s="2395"/>
      <c r="Y391" s="2395"/>
      <c r="Z391" s="2395"/>
      <c r="AA391" s="2395"/>
      <c r="AB391" s="2395"/>
      <c r="AC391" s="2396"/>
    </row>
    <row r="392" spans="1:29" s="535" customFormat="1" ht="15.75" x14ac:dyDescent="0.25">
      <c r="A392" s="2244"/>
      <c r="B392" s="465">
        <f>SUM(B379:B389)</f>
        <v>0.54</v>
      </c>
      <c r="C392" s="79">
        <f>SUM(C379:C387)</f>
        <v>1.7496</v>
      </c>
      <c r="D392" s="73" t="s">
        <v>61</v>
      </c>
      <c r="E392" s="2281" t="s">
        <v>516</v>
      </c>
      <c r="F392" s="2281"/>
      <c r="G392" s="2281"/>
      <c r="H392" s="2281"/>
      <c r="I392" s="2281"/>
      <c r="J392" s="524">
        <f>SUM(J379:J389)</f>
        <v>0.18841591067690147</v>
      </c>
      <c r="K392" s="887">
        <f>SUM(K379:K389)</f>
        <v>0.54</v>
      </c>
      <c r="L392" s="887">
        <f>SUM(L379:L389)</f>
        <v>0.27</v>
      </c>
      <c r="M392" s="35"/>
      <c r="N392" s="46"/>
      <c r="O392" s="282"/>
      <c r="P392" s="2482"/>
      <c r="Q392" s="2394"/>
      <c r="R392" s="2395"/>
      <c r="S392" s="2395"/>
      <c r="T392" s="2395"/>
      <c r="U392" s="2395"/>
      <c r="V392" s="2395"/>
      <c r="W392" s="2395"/>
      <c r="X392" s="2395"/>
      <c r="Y392" s="2395"/>
      <c r="Z392" s="2395"/>
      <c r="AA392" s="2395"/>
      <c r="AB392" s="2395"/>
      <c r="AC392" s="2396"/>
    </row>
    <row r="393" spans="1:29" s="535" customFormat="1" ht="15.75" x14ac:dyDescent="0.25">
      <c r="A393" s="2244"/>
      <c r="B393" s="590">
        <f>SUM(B347:B389)</f>
        <v>2.8660000000000019</v>
      </c>
      <c r="C393" s="39">
        <f>SUM(C347:C387)</f>
        <v>9.2858399999999968</v>
      </c>
      <c r="D393" s="73" t="s">
        <v>517</v>
      </c>
      <c r="E393" s="2480" t="s">
        <v>82</v>
      </c>
      <c r="F393" s="2480"/>
      <c r="G393" s="2480"/>
      <c r="H393" s="2480"/>
      <c r="I393" s="2480"/>
      <c r="J393" s="592">
        <f>SUM(J347:J389)</f>
        <v>0.99999999999999833</v>
      </c>
      <c r="K393" s="888">
        <f>SUM(K347:K389)</f>
        <v>2.8660000000000019</v>
      </c>
      <c r="L393" s="888">
        <f>SUM(L347:L389)</f>
        <v>1.4330000000000009</v>
      </c>
      <c r="M393" s="35"/>
      <c r="N393" s="46"/>
      <c r="O393" s="282"/>
      <c r="P393" s="2482"/>
      <c r="Q393" s="563"/>
      <c r="R393" s="548"/>
      <c r="S393" s="548"/>
      <c r="T393" s="548"/>
      <c r="U393" s="548"/>
      <c r="V393" s="548"/>
      <c r="W393" s="548"/>
      <c r="X393" s="548"/>
      <c r="Y393" s="548"/>
      <c r="Z393" s="548"/>
      <c r="AA393" s="548"/>
      <c r="AB393" s="547"/>
      <c r="AC393" s="555"/>
    </row>
    <row r="394" spans="1:29" s="535" customFormat="1" ht="16.5" customHeight="1" thickBot="1" x14ac:dyDescent="0.3">
      <c r="A394" s="2244"/>
      <c r="B394" s="546" t="str">
        <f>LEFT(ADDRESS(1,COLUMN(),4),LEN(ADDRESS(1,COLUMN(),4))-1)</f>
        <v>B</v>
      </c>
      <c r="C394" s="533" t="s">
        <v>486</v>
      </c>
      <c r="D394" s="534">
        <f>ROW()-1</f>
        <v>393</v>
      </c>
      <c r="E394" s="533" t="s">
        <v>484</v>
      </c>
      <c r="F394" s="34"/>
      <c r="G394" s="67"/>
      <c r="H394" s="67"/>
      <c r="I394" s="67" t="s">
        <v>81</v>
      </c>
      <c r="J394" s="39">
        <f>SUM(N347:N389)</f>
        <v>3.2399999999999993</v>
      </c>
      <c r="K394" s="889">
        <f>(J394/J393)*K393</f>
        <v>9.2858400000000199</v>
      </c>
      <c r="L394" s="889">
        <f>(K394/K393)*L393</f>
        <v>4.6429200000000099</v>
      </c>
      <c r="M394" s="35"/>
      <c r="N394" s="572" t="str">
        <f>LEFT(ADDRESS(1,COLUMN(),4),LEN(ADDRESS(1,COLUMN(),4))-1)</f>
        <v>N</v>
      </c>
      <c r="O394" s="282"/>
      <c r="P394" s="2482"/>
      <c r="Q394" s="564" t="s">
        <v>25</v>
      </c>
      <c r="R394" s="2418" t="s">
        <v>48</v>
      </c>
      <c r="S394" s="2418"/>
      <c r="T394" s="2418"/>
      <c r="U394" s="2418"/>
      <c r="V394" s="91">
        <v>1</v>
      </c>
      <c r="W394" s="2419" t="s">
        <v>136</v>
      </c>
      <c r="X394" s="2419"/>
      <c r="Y394" s="2419"/>
      <c r="Z394" s="2419"/>
      <c r="AA394" s="547"/>
      <c r="AB394" s="547"/>
      <c r="AC394" s="555"/>
    </row>
    <row r="395" spans="1:29" s="535" customFormat="1" ht="15.75" customHeight="1" x14ac:dyDescent="0.25">
      <c r="A395" s="2244"/>
      <c r="B395" s="880" t="s">
        <v>56</v>
      </c>
      <c r="C395" s="878"/>
      <c r="D395" s="878"/>
      <c r="E395" s="878"/>
      <c r="F395" s="881"/>
      <c r="G395" s="881"/>
      <c r="H395" s="881"/>
      <c r="I395" s="882"/>
      <c r="J395" s="2410" t="s">
        <v>78</v>
      </c>
      <c r="K395" s="2411"/>
      <c r="L395" s="2411"/>
      <c r="M395" s="2411"/>
      <c r="N395" s="2412"/>
      <c r="O395" s="282"/>
      <c r="P395" s="2482"/>
      <c r="Q395" s="563"/>
      <c r="R395" s="537"/>
      <c r="S395" s="537"/>
      <c r="T395" s="537"/>
      <c r="U395" s="537"/>
      <c r="V395" s="537"/>
      <c r="W395" s="2419"/>
      <c r="X395" s="2419"/>
      <c r="Y395" s="2419"/>
      <c r="Z395" s="2419"/>
      <c r="AA395" s="547"/>
      <c r="AB395" s="547"/>
      <c r="AC395" s="555"/>
    </row>
    <row r="396" spans="1:29" s="535" customFormat="1" ht="15" customHeight="1" x14ac:dyDescent="0.25">
      <c r="A396" s="2244"/>
      <c r="B396" s="468"/>
      <c r="C396" s="59"/>
      <c r="D396" s="59"/>
      <c r="E396" s="59"/>
      <c r="F396" s="59"/>
      <c r="G396" s="59"/>
      <c r="H396" s="59"/>
      <c r="I396" s="59"/>
      <c r="J396" s="879" t="s">
        <v>24</v>
      </c>
      <c r="K396" s="813" t="s">
        <v>25</v>
      </c>
      <c r="L396" s="806" t="s">
        <v>31</v>
      </c>
      <c r="M396" s="536"/>
      <c r="N396" s="48" t="s">
        <v>19</v>
      </c>
      <c r="O396" s="282"/>
      <c r="P396" s="2482"/>
      <c r="Q396" s="563"/>
      <c r="R396" s="537"/>
      <c r="S396" s="537"/>
      <c r="T396" s="537"/>
      <c r="U396" s="537"/>
      <c r="V396" s="537"/>
      <c r="W396" s="537"/>
      <c r="X396" s="537"/>
      <c r="Y396" s="537"/>
      <c r="Z396" s="537"/>
      <c r="AA396" s="547"/>
      <c r="AB396" s="547"/>
      <c r="AC396" s="555"/>
    </row>
    <row r="397" spans="1:29" s="535" customFormat="1" ht="15.75" customHeight="1" x14ac:dyDescent="0.25">
      <c r="A397" s="2244"/>
      <c r="B397" s="468"/>
      <c r="C397" s="59"/>
      <c r="D397" s="59"/>
      <c r="E397" s="59"/>
      <c r="F397" s="59"/>
      <c r="G397" s="59"/>
      <c r="H397" s="59"/>
      <c r="I397" s="59"/>
      <c r="J397" s="2227" t="s">
        <v>47</v>
      </c>
      <c r="K397" s="2228" t="s">
        <v>48</v>
      </c>
      <c r="L397" s="2229" t="s">
        <v>519</v>
      </c>
      <c r="M397" s="50" t="s">
        <v>69</v>
      </c>
      <c r="N397" s="51">
        <f>C393/L342</f>
        <v>0.23214599999999991</v>
      </c>
      <c r="O397" s="282"/>
      <c r="P397" s="2482"/>
      <c r="Q397" s="565" t="s">
        <v>31</v>
      </c>
      <c r="R397" s="2413" t="s">
        <v>519</v>
      </c>
      <c r="S397" s="2413"/>
      <c r="T397" s="2413"/>
      <c r="U397" s="2413"/>
      <c r="V397" s="519">
        <v>20</v>
      </c>
      <c r="W397" s="541" t="s">
        <v>429</v>
      </c>
      <c r="X397" s="541"/>
      <c r="Y397" s="541"/>
      <c r="Z397" s="541"/>
      <c r="AA397" s="547"/>
      <c r="AB397" s="547"/>
      <c r="AC397" s="555"/>
    </row>
    <row r="398" spans="1:29" s="535" customFormat="1" ht="15.75" x14ac:dyDescent="0.25">
      <c r="A398" s="2244"/>
      <c r="B398" s="468"/>
      <c r="C398" s="59"/>
      <c r="D398" s="59"/>
      <c r="E398" s="59"/>
      <c r="F398" s="59"/>
      <c r="G398" s="59"/>
      <c r="H398" s="59"/>
      <c r="I398" s="59"/>
      <c r="J398" s="2227"/>
      <c r="K398" s="2228"/>
      <c r="L398" s="2229"/>
      <c r="M398" s="40" t="s">
        <v>62</v>
      </c>
      <c r="N398" s="38">
        <v>2.5</v>
      </c>
      <c r="O398" s="282"/>
      <c r="P398" s="2482"/>
      <c r="Q398" s="563"/>
      <c r="R398" s="537"/>
      <c r="S398" s="537"/>
      <c r="T398" s="537"/>
      <c r="U398" s="541"/>
      <c r="V398" s="537"/>
      <c r="W398" s="537"/>
      <c r="X398" s="537"/>
      <c r="Y398" s="537"/>
      <c r="Z398" s="537"/>
      <c r="AA398" s="547"/>
      <c r="AB398" s="547"/>
      <c r="AC398" s="555"/>
    </row>
    <row r="399" spans="1:29" s="535" customFormat="1" ht="15" customHeight="1" x14ac:dyDescent="0.25">
      <c r="A399" s="2244"/>
      <c r="B399" s="468"/>
      <c r="C399" s="59"/>
      <c r="D399" s="59"/>
      <c r="E399" s="59"/>
      <c r="F399" s="59"/>
      <c r="G399" s="59"/>
      <c r="H399" s="59"/>
      <c r="I399" s="59"/>
      <c r="J399" s="2227"/>
      <c r="K399" s="2228"/>
      <c r="L399" s="2229"/>
      <c r="M399" s="536"/>
      <c r="N399" s="2230">
        <f>N397*N398</f>
        <v>0.5803649999999998</v>
      </c>
      <c r="O399" s="282"/>
      <c r="P399" s="2482"/>
      <c r="Q399" s="566" t="s">
        <v>35</v>
      </c>
      <c r="R399" s="2414" t="s">
        <v>137</v>
      </c>
      <c r="S399" s="2414"/>
      <c r="T399" s="2414"/>
      <c r="U399" s="2414"/>
      <c r="V399" s="149">
        <v>2.5</v>
      </c>
      <c r="W399" s="541" t="s">
        <v>138</v>
      </c>
      <c r="X399" s="541"/>
      <c r="Y399" s="541"/>
      <c r="Z399" s="541"/>
      <c r="AA399" s="547"/>
      <c r="AB399" s="547"/>
      <c r="AC399" s="555"/>
    </row>
    <row r="400" spans="1:29" s="535" customFormat="1" ht="15" customHeight="1" x14ac:dyDescent="0.25">
      <c r="A400" s="2244"/>
      <c r="B400" s="468"/>
      <c r="C400" s="59"/>
      <c r="D400" s="59"/>
      <c r="E400" s="59"/>
      <c r="F400" s="59"/>
      <c r="G400" s="59"/>
      <c r="H400" s="59"/>
      <c r="I400" s="59"/>
      <c r="J400" s="2231">
        <v>1</v>
      </c>
      <c r="K400" s="2232">
        <v>1</v>
      </c>
      <c r="L400" s="2233">
        <v>20</v>
      </c>
      <c r="M400" s="536"/>
      <c r="N400" s="2230"/>
      <c r="O400" s="282"/>
      <c r="P400" s="2482"/>
      <c r="Q400" s="554"/>
      <c r="R400" s="548" t="s">
        <v>489</v>
      </c>
      <c r="S400" s="547"/>
      <c r="T400" s="547"/>
      <c r="U400" s="547"/>
      <c r="V400" s="547"/>
      <c r="W400" s="547"/>
      <c r="X400" s="547"/>
      <c r="Y400" s="547"/>
      <c r="Z400" s="547"/>
      <c r="AA400" s="547"/>
      <c r="AB400" s="548"/>
      <c r="AC400" s="555"/>
    </row>
    <row r="401" spans="1:29" s="535" customFormat="1" ht="15" customHeight="1" x14ac:dyDescent="0.25">
      <c r="A401" s="2244"/>
      <c r="B401" s="470" t="s">
        <v>520</v>
      </c>
      <c r="C401" s="596"/>
      <c r="D401" s="596"/>
      <c r="E401" s="596"/>
      <c r="F401" s="596"/>
      <c r="G401" s="59"/>
      <c r="H401" s="59"/>
      <c r="I401" s="59"/>
      <c r="J401" s="2231"/>
      <c r="K401" s="2232"/>
      <c r="L401" s="2233"/>
      <c r="M401" s="536"/>
      <c r="N401" s="52"/>
      <c r="O401" s="282"/>
      <c r="P401" s="2482"/>
      <c r="Q401" s="554"/>
      <c r="R401" s="548" t="s">
        <v>490</v>
      </c>
      <c r="S401" s="547"/>
      <c r="T401" s="547"/>
      <c r="U401" s="547"/>
      <c r="V401" s="547"/>
      <c r="W401" s="547"/>
      <c r="X401" s="547"/>
      <c r="Y401" s="547"/>
      <c r="Z401" s="547"/>
      <c r="AA401" s="547"/>
      <c r="AB401" s="548"/>
      <c r="AC401" s="555"/>
    </row>
    <row r="402" spans="1:29" s="535" customFormat="1" ht="15.75" customHeight="1" thickBot="1" x14ac:dyDescent="0.3">
      <c r="A402" s="2244"/>
      <c r="B402" s="2407" t="s">
        <v>741</v>
      </c>
      <c r="C402" s="2408"/>
      <c r="D402" s="2408"/>
      <c r="E402" s="2408"/>
      <c r="F402" s="2408"/>
      <c r="G402" s="2408"/>
      <c r="H402" s="2408"/>
      <c r="I402" s="2408"/>
      <c r="J402" s="2408"/>
      <c r="K402" s="2408"/>
      <c r="L402" s="2408"/>
      <c r="M402" s="2408"/>
      <c r="N402" s="2409"/>
      <c r="O402" s="282"/>
      <c r="P402" s="2482"/>
      <c r="Q402" s="567"/>
      <c r="R402" s="548" t="s">
        <v>491</v>
      </c>
      <c r="S402" s="539"/>
      <c r="T402" s="539"/>
      <c r="U402" s="539"/>
      <c r="V402" s="539"/>
      <c r="W402" s="539"/>
      <c r="X402" s="539"/>
      <c r="Y402" s="539"/>
      <c r="Z402" s="539"/>
      <c r="AA402" s="539"/>
      <c r="AB402" s="548"/>
      <c r="AC402" s="568"/>
    </row>
    <row r="403" spans="1:29" s="535" customFormat="1" ht="15" customHeight="1" x14ac:dyDescent="0.25">
      <c r="A403" s="2244"/>
      <c r="B403" s="2234" t="s">
        <v>50</v>
      </c>
      <c r="C403" s="2235"/>
      <c r="D403" s="2235"/>
      <c r="E403" s="2235"/>
      <c r="F403" s="2235"/>
      <c r="G403" s="2235"/>
      <c r="H403" s="2235"/>
      <c r="I403" s="2235"/>
      <c r="J403" s="2235"/>
      <c r="K403" s="2235"/>
      <c r="L403" s="2235"/>
      <c r="M403" s="2235"/>
      <c r="N403" s="2236"/>
      <c r="O403" s="282"/>
      <c r="P403" s="2482"/>
      <c r="Q403" s="567"/>
      <c r="R403" s="548" t="s">
        <v>492</v>
      </c>
      <c r="S403" s="539"/>
      <c r="T403" s="539"/>
      <c r="U403" s="539"/>
      <c r="V403" s="539"/>
      <c r="W403" s="539"/>
      <c r="X403" s="539"/>
      <c r="Y403" s="539"/>
      <c r="Z403" s="539"/>
      <c r="AA403" s="539"/>
      <c r="AB403" s="539"/>
      <c r="AC403" s="568"/>
    </row>
    <row r="404" spans="1:29" s="535" customFormat="1" ht="15.75" thickBot="1" x14ac:dyDescent="0.3">
      <c r="A404" s="2244"/>
      <c r="B404" s="2237"/>
      <c r="C404" s="2238"/>
      <c r="D404" s="2238"/>
      <c r="E404" s="2238"/>
      <c r="F404" s="2238"/>
      <c r="G404" s="2238"/>
      <c r="H404" s="2238"/>
      <c r="I404" s="2238"/>
      <c r="J404" s="2238"/>
      <c r="K404" s="2238"/>
      <c r="L404" s="2238"/>
      <c r="M404" s="2238"/>
      <c r="N404" s="2239"/>
      <c r="O404" s="282"/>
      <c r="P404" s="2482"/>
      <c r="Q404" s="569"/>
      <c r="R404" s="570"/>
      <c r="S404" s="570"/>
      <c r="T404" s="570"/>
      <c r="U404" s="570"/>
      <c r="V404" s="570"/>
      <c r="W404" s="570"/>
      <c r="X404" s="570"/>
      <c r="Y404" s="570"/>
      <c r="Z404" s="570"/>
      <c r="AA404" s="570"/>
      <c r="AB404" s="570"/>
      <c r="AC404" s="571"/>
    </row>
  </sheetData>
  <mergeCells count="226">
    <mergeCell ref="Q46:AC46"/>
    <mergeCell ref="B158:N158"/>
    <mergeCell ref="B402:N402"/>
    <mergeCell ref="Q357:AC357"/>
    <mergeCell ref="A333:A404"/>
    <mergeCell ref="Q332:AC332"/>
    <mergeCell ref="B332:N332"/>
    <mergeCell ref="L400:L401"/>
    <mergeCell ref="K400:K401"/>
    <mergeCell ref="B343:C343"/>
    <mergeCell ref="N342:N343"/>
    <mergeCell ref="M342:M343"/>
    <mergeCell ref="J342:J343"/>
    <mergeCell ref="B403:N404"/>
    <mergeCell ref="B339:N339"/>
    <mergeCell ref="K337:N337"/>
    <mergeCell ref="F343:I343"/>
    <mergeCell ref="B340:I342"/>
    <mergeCell ref="B344:B345"/>
    <mergeCell ref="C344:C345"/>
    <mergeCell ref="K342:K343"/>
    <mergeCell ref="L342:L343"/>
    <mergeCell ref="K340:K341"/>
    <mergeCell ref="L340:L341"/>
    <mergeCell ref="L397:L399"/>
    <mergeCell ref="K397:K399"/>
    <mergeCell ref="J395:N395"/>
    <mergeCell ref="E390:I390"/>
    <mergeCell ref="W54:Z55"/>
    <mergeCell ref="R57:U57"/>
    <mergeCell ref="R59:U59"/>
    <mergeCell ref="Q336:AC336"/>
    <mergeCell ref="Q335:AC335"/>
    <mergeCell ref="B335:N336"/>
    <mergeCell ref="Q333:AC333"/>
    <mergeCell ref="P333:P404"/>
    <mergeCell ref="B333:N334"/>
    <mergeCell ref="E391:I391"/>
    <mergeCell ref="E392:I392"/>
    <mergeCell ref="E393:I393"/>
    <mergeCell ref="B62:N62"/>
    <mergeCell ref="S354:AA354"/>
    <mergeCell ref="S350:AA350"/>
    <mergeCell ref="Q349:AC349"/>
    <mergeCell ref="T346:AC347"/>
    <mergeCell ref="J57:J59"/>
    <mergeCell ref="K57:K59"/>
    <mergeCell ref="L57:L59"/>
    <mergeCell ref="B190:N190"/>
    <mergeCell ref="B114:N114"/>
    <mergeCell ref="B162:N162"/>
    <mergeCell ref="E111:E112"/>
    <mergeCell ref="G111:H111"/>
    <mergeCell ref="G112:H112"/>
    <mergeCell ref="B109:B110"/>
    <mergeCell ref="B101:N101"/>
    <mergeCell ref="N59:N60"/>
    <mergeCell ref="B67:N68"/>
    <mergeCell ref="B69:N70"/>
    <mergeCell ref="Q109:AD111"/>
    <mergeCell ref="R397:U397"/>
    <mergeCell ref="W394:Z395"/>
    <mergeCell ref="R394:U394"/>
    <mergeCell ref="Q391:AC392"/>
    <mergeCell ref="R389:U389"/>
    <mergeCell ref="Q387:AC387"/>
    <mergeCell ref="Q358:AC359"/>
    <mergeCell ref="S356:AA356"/>
    <mergeCell ref="S355:AA355"/>
    <mergeCell ref="Q12:AC12"/>
    <mergeCell ref="Q13:AC13"/>
    <mergeCell ref="Q21:AC21"/>
    <mergeCell ref="S39:AA39"/>
    <mergeCell ref="S43:AA43"/>
    <mergeCell ref="S44:AA44"/>
    <mergeCell ref="S45:AA45"/>
    <mergeCell ref="Q22:AC22"/>
    <mergeCell ref="P3:AC5"/>
    <mergeCell ref="Q14:AC14"/>
    <mergeCell ref="V18:W18"/>
    <mergeCell ref="V19:W19"/>
    <mergeCell ref="Q16:U16"/>
    <mergeCell ref="X16:AC16"/>
    <mergeCell ref="Q18:T19"/>
    <mergeCell ref="Y18:AC19"/>
    <mergeCell ref="Q15:AC15"/>
    <mergeCell ref="P13:P64"/>
    <mergeCell ref="Q51:AC52"/>
    <mergeCell ref="T34:AC35"/>
    <mergeCell ref="Q38:AC38"/>
    <mergeCell ref="Q47:AC47"/>
    <mergeCell ref="R49:U49"/>
    <mergeCell ref="R54:U54"/>
    <mergeCell ref="A191:A222"/>
    <mergeCell ref="B191:N191"/>
    <mergeCell ref="I192:K193"/>
    <mergeCell ref="L192:L193"/>
    <mergeCell ref="M192:M193"/>
    <mergeCell ref="N192:N193"/>
    <mergeCell ref="A225:A330"/>
    <mergeCell ref="C231:N232"/>
    <mergeCell ref="C268:N269"/>
    <mergeCell ref="C282:N283"/>
    <mergeCell ref="C303:N304"/>
    <mergeCell ref="B227:N228"/>
    <mergeCell ref="C242:N243"/>
    <mergeCell ref="C256:N257"/>
    <mergeCell ref="C259:N260"/>
    <mergeCell ref="C296:N297"/>
    <mergeCell ref="C288:N289"/>
    <mergeCell ref="C307:N308"/>
    <mergeCell ref="C311:N312"/>
    <mergeCell ref="C319:N320"/>
    <mergeCell ref="B224:N224"/>
    <mergeCell ref="B225:N226"/>
    <mergeCell ref="A67:A99"/>
    <mergeCell ref="A102:A160"/>
    <mergeCell ref="C109:C110"/>
    <mergeCell ref="D109:D110"/>
    <mergeCell ref="E109:E110"/>
    <mergeCell ref="J109:J110"/>
    <mergeCell ref="K109:K110"/>
    <mergeCell ref="L109:L110"/>
    <mergeCell ref="J151:N151"/>
    <mergeCell ref="J153:J155"/>
    <mergeCell ref="K153:K155"/>
    <mergeCell ref="L153:L155"/>
    <mergeCell ref="B115:I117"/>
    <mergeCell ref="K115:K116"/>
    <mergeCell ref="L115:L116"/>
    <mergeCell ref="J117:J118"/>
    <mergeCell ref="K117:K119"/>
    <mergeCell ref="L117:L119"/>
    <mergeCell ref="F118:I118"/>
    <mergeCell ref="B119:B120"/>
    <mergeCell ref="C119:C120"/>
    <mergeCell ref="B111:B112"/>
    <mergeCell ref="C111:C112"/>
    <mergeCell ref="D111:D112"/>
    <mergeCell ref="A163:A188"/>
    <mergeCell ref="B163:N164"/>
    <mergeCell ref="B165:N166"/>
    <mergeCell ref="N155:N156"/>
    <mergeCell ref="B159:N160"/>
    <mergeCell ref="M117:M118"/>
    <mergeCell ref="N117:N118"/>
    <mergeCell ref="B118:C118"/>
    <mergeCell ref="J156:J157"/>
    <mergeCell ref="K156:K157"/>
    <mergeCell ref="L156:L157"/>
    <mergeCell ref="E147:I147"/>
    <mergeCell ref="E148:I148"/>
    <mergeCell ref="E149:I149"/>
    <mergeCell ref="M109:M110"/>
    <mergeCell ref="B102:N103"/>
    <mergeCell ref="B104:N105"/>
    <mergeCell ref="K106:N106"/>
    <mergeCell ref="B107:N107"/>
    <mergeCell ref="B108:F108"/>
    <mergeCell ref="I108:N108"/>
    <mergeCell ref="J55:N55"/>
    <mergeCell ref="I54:J54"/>
    <mergeCell ref="K54:L54"/>
    <mergeCell ref="J60:J61"/>
    <mergeCell ref="K60:K61"/>
    <mergeCell ref="L60:L61"/>
    <mergeCell ref="G22:H22"/>
    <mergeCell ref="G23:H23"/>
    <mergeCell ref="C20:C21"/>
    <mergeCell ref="D20:D21"/>
    <mergeCell ref="E20:E21"/>
    <mergeCell ref="J20:J21"/>
    <mergeCell ref="K20:K21"/>
    <mergeCell ref="B63:N64"/>
    <mergeCell ref="B66:N66"/>
    <mergeCell ref="I53:J53"/>
    <mergeCell ref="K53:L53"/>
    <mergeCell ref="B57:G58"/>
    <mergeCell ref="A13:A64"/>
    <mergeCell ref="K17:N17"/>
    <mergeCell ref="B19:F19"/>
    <mergeCell ref="I19:N19"/>
    <mergeCell ref="B20:B21"/>
    <mergeCell ref="E51:G51"/>
    <mergeCell ref="I51:J51"/>
    <mergeCell ref="K51:L51"/>
    <mergeCell ref="E52:G52"/>
    <mergeCell ref="I52:J52"/>
    <mergeCell ref="K52:L52"/>
    <mergeCell ref="E53:G53"/>
    <mergeCell ref="J28:J29"/>
    <mergeCell ref="K28:K30"/>
    <mergeCell ref="L28:L30"/>
    <mergeCell ref="F29:I29"/>
    <mergeCell ref="B15:N16"/>
    <mergeCell ref="B18:N18"/>
    <mergeCell ref="L20:L21"/>
    <mergeCell ref="M20:M21"/>
    <mergeCell ref="B22:B23"/>
    <mergeCell ref="C22:C23"/>
    <mergeCell ref="D22:D23"/>
    <mergeCell ref="E22:E23"/>
    <mergeCell ref="R399:U399"/>
    <mergeCell ref="B12:N12"/>
    <mergeCell ref="B2:N3"/>
    <mergeCell ref="B5:N5"/>
    <mergeCell ref="B6:N6"/>
    <mergeCell ref="B7:N7"/>
    <mergeCell ref="B8:N8"/>
    <mergeCell ref="B9:N10"/>
    <mergeCell ref="J397:J399"/>
    <mergeCell ref="N399:N400"/>
    <mergeCell ref="J400:J401"/>
    <mergeCell ref="P162:AC164"/>
    <mergeCell ref="P224:AC226"/>
    <mergeCell ref="P300:AC302"/>
    <mergeCell ref="B13:N14"/>
    <mergeCell ref="B25:N25"/>
    <mergeCell ref="B26:I28"/>
    <mergeCell ref="K26:K27"/>
    <mergeCell ref="L26:L27"/>
    <mergeCell ref="B30:B31"/>
    <mergeCell ref="C30:C31"/>
    <mergeCell ref="B29:C29"/>
    <mergeCell ref="M28:M29"/>
    <mergeCell ref="N28:N29"/>
  </mergeCells>
  <hyperlinks>
    <hyperlink ref="D217" r:id="rId1"/>
    <hyperlink ref="D219" r:id="rId2"/>
    <hyperlink ref="D220" r:id="rId3"/>
    <hyperlink ref="C319" r:id="rId4"/>
    <hyperlink ref="C323" r:id="rId5"/>
    <hyperlink ref="C316" r:id="rId6"/>
    <hyperlink ref="C326" r:id="rId7" location="Aimg00"/>
    <hyperlink ref="C61" r:id="rId8"/>
    <hyperlink ref="C157" r:id="rId9"/>
  </hyperlinks>
  <printOptions horizontalCentered="1"/>
  <pageMargins left="0.23622047244094491" right="0.23622047244094491" top="0.35433070866141736" bottom="0.35433070866141736" header="0.11811023622047245" footer="0.31496062992125984"/>
  <pageSetup paperSize="9" scale="71" orientation="portrait" r:id="rId10"/>
  <rowBreaks count="1" manualBreakCount="1">
    <brk id="1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W173"/>
  <sheetViews>
    <sheetView workbookViewId="0">
      <selection activeCell="L94" sqref="L94"/>
    </sheetView>
  </sheetViews>
  <sheetFormatPr baseColWidth="10" defaultRowHeight="15" x14ac:dyDescent="0.25"/>
  <cols>
    <col min="1" max="1" width="3.42578125" style="752" customWidth="1"/>
    <col min="2" max="23" width="9.7109375" style="752" customWidth="1"/>
    <col min="24" max="16384" width="11.42578125" style="752"/>
  </cols>
  <sheetData>
    <row r="1" spans="1:24" s="1014" customFormat="1" ht="12.75" x14ac:dyDescent="0.2">
      <c r="A1" s="1010">
        <v>2.71</v>
      </c>
      <c r="B1" s="1011">
        <v>9</v>
      </c>
      <c r="C1" s="1011">
        <v>9</v>
      </c>
      <c r="D1" s="1011">
        <v>9</v>
      </c>
      <c r="E1" s="1011">
        <v>9</v>
      </c>
      <c r="F1" s="1011">
        <v>9</v>
      </c>
      <c r="G1" s="1011">
        <v>9</v>
      </c>
      <c r="H1" s="1011">
        <v>9</v>
      </c>
      <c r="I1" s="1011">
        <v>9</v>
      </c>
      <c r="J1" s="1012">
        <v>9</v>
      </c>
      <c r="K1" s="1012">
        <v>9</v>
      </c>
      <c r="L1" s="1012">
        <v>9</v>
      </c>
      <c r="M1" s="1012">
        <v>9</v>
      </c>
      <c r="N1" s="1012">
        <v>9</v>
      </c>
      <c r="O1" s="1012">
        <v>9</v>
      </c>
      <c r="P1" s="1012">
        <v>9</v>
      </c>
      <c r="Q1" s="1012">
        <v>9</v>
      </c>
      <c r="R1" s="1012">
        <v>9</v>
      </c>
      <c r="S1" s="1012">
        <v>9</v>
      </c>
      <c r="T1" s="1012">
        <v>9</v>
      </c>
      <c r="U1" s="1012">
        <v>9</v>
      </c>
      <c r="V1" s="1012">
        <v>9</v>
      </c>
      <c r="W1" s="1012">
        <v>9</v>
      </c>
      <c r="X1" s="1013" t="s">
        <v>776</v>
      </c>
    </row>
    <row r="2" spans="1:24" ht="15" customHeight="1" x14ac:dyDescent="0.25">
      <c r="A2" s="1015"/>
      <c r="B2" s="1015"/>
      <c r="C2" s="1015"/>
      <c r="D2" s="1015"/>
      <c r="E2" s="1015"/>
      <c r="F2" s="1015"/>
      <c r="G2" s="1015"/>
      <c r="H2" s="1015"/>
      <c r="I2" s="1015"/>
      <c r="J2" s="1015"/>
      <c r="K2" s="1015"/>
      <c r="L2" s="1015"/>
      <c r="M2" s="1015"/>
      <c r="N2" s="1015"/>
      <c r="O2" s="1015"/>
      <c r="P2" s="1015"/>
      <c r="Q2" s="1015"/>
      <c r="R2" s="1015"/>
      <c r="S2" s="1015"/>
      <c r="T2" s="1015"/>
      <c r="U2" s="1015"/>
      <c r="V2" s="1015"/>
      <c r="W2" s="1015"/>
      <c r="X2" s="1015"/>
    </row>
    <row r="3" spans="1:24" ht="15" customHeight="1" x14ac:dyDescent="0.25">
      <c r="A3" s="1015"/>
      <c r="B3" s="1015"/>
      <c r="C3" s="1015"/>
      <c r="D3" s="1015"/>
      <c r="E3" s="1015"/>
      <c r="F3" s="1015"/>
      <c r="G3" s="1015"/>
      <c r="H3" s="1015"/>
      <c r="I3" s="1015"/>
      <c r="J3" s="1015"/>
      <c r="K3" s="1015"/>
      <c r="L3" s="1015"/>
      <c r="M3" s="1015"/>
      <c r="N3" s="1015"/>
      <c r="O3" s="1015"/>
      <c r="P3" s="1015"/>
      <c r="Q3" s="1015"/>
      <c r="R3" s="1015"/>
      <c r="S3" s="1015"/>
      <c r="T3" s="1015"/>
      <c r="U3" s="1015"/>
      <c r="V3" s="1015"/>
      <c r="W3" s="1015"/>
      <c r="X3" s="1015"/>
    </row>
    <row r="4" spans="1:24" ht="15" customHeight="1" x14ac:dyDescent="0.25">
      <c r="A4" s="1015"/>
      <c r="B4" s="1015"/>
      <c r="C4" s="2728" t="s">
        <v>777</v>
      </c>
      <c r="D4" s="2728"/>
      <c r="E4" s="2728"/>
      <c r="F4" s="2728"/>
      <c r="G4" s="2728"/>
      <c r="H4" s="2728"/>
      <c r="I4" s="2728"/>
      <c r="J4" s="2728"/>
      <c r="K4" s="2728"/>
      <c r="L4" s="2728"/>
      <c r="M4" s="2728"/>
      <c r="N4" s="2728"/>
      <c r="O4" s="2728"/>
      <c r="P4" s="2728"/>
      <c r="Q4" s="2728"/>
      <c r="R4" s="2728"/>
      <c r="S4" s="2728"/>
      <c r="T4" s="2728"/>
      <c r="U4" s="1015"/>
      <c r="V4" s="1015"/>
      <c r="W4" s="1015"/>
      <c r="X4" s="1015"/>
    </row>
    <row r="5" spans="1:24" ht="15" customHeight="1" x14ac:dyDescent="0.25">
      <c r="A5" s="1015"/>
      <c r="B5" s="1015"/>
      <c r="C5" s="2728"/>
      <c r="D5" s="2728"/>
      <c r="E5" s="2728"/>
      <c r="F5" s="2728"/>
      <c r="G5" s="2728"/>
      <c r="H5" s="2728"/>
      <c r="I5" s="2728"/>
      <c r="J5" s="2728"/>
      <c r="K5" s="2728"/>
      <c r="L5" s="2728"/>
      <c r="M5" s="2728"/>
      <c r="N5" s="2728"/>
      <c r="O5" s="2728"/>
      <c r="P5" s="2728"/>
      <c r="Q5" s="2728"/>
      <c r="R5" s="2728"/>
      <c r="S5" s="2728"/>
      <c r="T5" s="2728"/>
      <c r="U5" s="1015"/>
      <c r="V5" s="1015"/>
      <c r="W5" s="1015"/>
      <c r="X5" s="1015"/>
    </row>
    <row r="6" spans="1:24" ht="15" customHeight="1" x14ac:dyDescent="0.25">
      <c r="A6" s="1015"/>
      <c r="B6" s="1015"/>
      <c r="C6" s="1016"/>
      <c r="D6" s="1016"/>
      <c r="E6" s="1016"/>
      <c r="F6" s="1016"/>
      <c r="G6" s="1016"/>
      <c r="H6" s="1016"/>
      <c r="I6" s="1016"/>
      <c r="J6" s="1016"/>
      <c r="K6" s="1016"/>
      <c r="L6" s="1016"/>
      <c r="M6" s="1016"/>
      <c r="N6" s="1016"/>
      <c r="O6" s="1016"/>
      <c r="P6" s="1016"/>
      <c r="Q6" s="1016"/>
      <c r="R6" s="1016"/>
      <c r="S6" s="1015"/>
      <c r="T6" s="1015"/>
      <c r="U6" s="1015"/>
      <c r="V6" s="1015"/>
      <c r="W6" s="1015"/>
      <c r="X6" s="1015"/>
    </row>
    <row r="7" spans="1:24" ht="15" customHeight="1" x14ac:dyDescent="0.25">
      <c r="A7" s="1015"/>
      <c r="B7" s="1015"/>
      <c r="C7" s="1016"/>
      <c r="D7" s="1016"/>
      <c r="E7" s="1016"/>
      <c r="F7" s="1016"/>
      <c r="G7" s="1016"/>
      <c r="H7" s="1016"/>
      <c r="I7" s="1016"/>
      <c r="J7" s="1016"/>
      <c r="K7" s="1016"/>
      <c r="L7" s="1016"/>
      <c r="M7" s="1016"/>
      <c r="N7" s="1016"/>
      <c r="O7" s="1016"/>
      <c r="P7" s="1016"/>
      <c r="Q7" s="1016"/>
      <c r="R7" s="1016"/>
      <c r="S7" s="1015"/>
      <c r="T7" s="1015"/>
      <c r="U7" s="1015"/>
      <c r="V7" s="1015"/>
      <c r="W7" s="1015"/>
      <c r="X7" s="1015"/>
    </row>
    <row r="8" spans="1:24" ht="15" customHeight="1" x14ac:dyDescent="0.25">
      <c r="A8" s="1015"/>
      <c r="B8" s="1015"/>
      <c r="C8" s="2729" t="s">
        <v>778</v>
      </c>
      <c r="D8" s="2729"/>
      <c r="E8" s="2729"/>
      <c r="F8" s="2729"/>
      <c r="G8" s="2729"/>
      <c r="H8" s="2729"/>
      <c r="I8" s="2729"/>
      <c r="J8" s="2729"/>
      <c r="K8" s="2729"/>
      <c r="L8" s="2729"/>
      <c r="M8" s="2730">
        <f>J48</f>
        <v>1.0345282205945714</v>
      </c>
      <c r="N8" s="2730"/>
      <c r="O8" s="2731" t="s">
        <v>779</v>
      </c>
      <c r="P8" s="2731"/>
      <c r="Q8" s="2732">
        <f>E18+I18+M18+O18</f>
        <v>43</v>
      </c>
      <c r="R8" s="2732"/>
      <c r="S8" s="2733" t="s">
        <v>780</v>
      </c>
      <c r="T8" s="2733"/>
      <c r="U8" s="1015"/>
      <c r="V8" s="1015"/>
      <c r="W8" s="1015"/>
      <c r="X8" s="1015"/>
    </row>
    <row r="9" spans="1:24" ht="15" customHeight="1" x14ac:dyDescent="0.25">
      <c r="A9" s="1015"/>
      <c r="B9" s="1015"/>
      <c r="C9" s="2729"/>
      <c r="D9" s="2729"/>
      <c r="E9" s="2729"/>
      <c r="F9" s="2729"/>
      <c r="G9" s="2729"/>
      <c r="H9" s="2729"/>
      <c r="I9" s="2729"/>
      <c r="J9" s="2729"/>
      <c r="K9" s="2729"/>
      <c r="L9" s="2729"/>
      <c r="M9" s="2730"/>
      <c r="N9" s="2730"/>
      <c r="O9" s="2731"/>
      <c r="P9" s="2731"/>
      <c r="Q9" s="2732"/>
      <c r="R9" s="2732"/>
      <c r="S9" s="2733"/>
      <c r="T9" s="2733"/>
      <c r="U9" s="1015"/>
      <c r="V9" s="1015"/>
      <c r="W9" s="1015"/>
      <c r="X9" s="1015"/>
    </row>
    <row r="10" spans="1:24" ht="15" customHeight="1" x14ac:dyDescent="0.25">
      <c r="A10" s="1015"/>
      <c r="B10" s="1015"/>
      <c r="C10" s="2729"/>
      <c r="D10" s="2729"/>
      <c r="E10" s="2729"/>
      <c r="F10" s="2729"/>
      <c r="G10" s="2729"/>
      <c r="H10" s="2729"/>
      <c r="I10" s="2729"/>
      <c r="J10" s="2729"/>
      <c r="K10" s="2729"/>
      <c r="L10" s="2729"/>
      <c r="M10" s="2730"/>
      <c r="N10" s="2730"/>
      <c r="O10" s="2731" t="s">
        <v>781</v>
      </c>
      <c r="P10" s="2731"/>
      <c r="Q10" s="2732">
        <f>G18+I18+M18+O18</f>
        <v>63.5</v>
      </c>
      <c r="R10" s="2732"/>
      <c r="S10" s="2734">
        <f>K18</f>
        <v>1.5</v>
      </c>
      <c r="T10" s="2734"/>
      <c r="U10" s="1015"/>
      <c r="V10" s="1015"/>
      <c r="W10" s="1015"/>
      <c r="X10" s="1015"/>
    </row>
    <row r="11" spans="1:24" ht="15" customHeight="1" x14ac:dyDescent="0.25">
      <c r="A11" s="1015"/>
      <c r="B11" s="1015"/>
      <c r="C11" s="2729"/>
      <c r="D11" s="2729"/>
      <c r="E11" s="2729"/>
      <c r="F11" s="2729"/>
      <c r="G11" s="2729"/>
      <c r="H11" s="2729"/>
      <c r="I11" s="2729"/>
      <c r="J11" s="2729"/>
      <c r="K11" s="2729"/>
      <c r="L11" s="2729"/>
      <c r="M11" s="2730"/>
      <c r="N11" s="2730"/>
      <c r="O11" s="2731"/>
      <c r="P11" s="2731"/>
      <c r="Q11" s="2732"/>
      <c r="R11" s="2732"/>
      <c r="S11" s="2734"/>
      <c r="T11" s="2734"/>
      <c r="U11" s="1015"/>
      <c r="V11" s="1015"/>
      <c r="W11" s="1015"/>
      <c r="X11" s="1015"/>
    </row>
    <row r="12" spans="1:24" x14ac:dyDescent="0.25">
      <c r="A12" s="1015"/>
      <c r="B12" s="1015"/>
      <c r="C12" s="1016"/>
      <c r="D12" s="1016"/>
      <c r="E12" s="1016"/>
      <c r="F12" s="1016"/>
      <c r="G12" s="1016"/>
      <c r="H12" s="1016"/>
      <c r="I12" s="1016"/>
      <c r="J12" s="1016"/>
      <c r="K12" s="1016"/>
      <c r="L12" s="1016"/>
      <c r="M12" s="1016"/>
      <c r="N12" s="1016"/>
      <c r="O12" s="1016"/>
      <c r="P12" s="1017" t="s">
        <v>782</v>
      </c>
      <c r="Q12" s="1018">
        <f>Q18</f>
        <v>1.0345282205945714</v>
      </c>
      <c r="R12" s="1016"/>
      <c r="S12" s="1015"/>
      <c r="T12" s="1015"/>
      <c r="U12" s="1015"/>
      <c r="V12" s="1015"/>
      <c r="W12" s="1015"/>
      <c r="X12" s="1015"/>
    </row>
    <row r="13" spans="1:24" ht="15.75" x14ac:dyDescent="0.25">
      <c r="A13" s="1015"/>
      <c r="B13" s="1015"/>
      <c r="C13" s="1016"/>
      <c r="D13" s="1016"/>
      <c r="E13" s="1019"/>
      <c r="F13" s="1020"/>
      <c r="G13" s="1015"/>
      <c r="H13" s="1015"/>
      <c r="I13" s="1015"/>
      <c r="J13" s="1015"/>
      <c r="K13" s="1015"/>
      <c r="L13" s="1015"/>
      <c r="M13" s="1015"/>
      <c r="N13" s="1015"/>
      <c r="O13" s="1015"/>
      <c r="P13" s="1015"/>
      <c r="Q13" s="1021"/>
      <c r="R13" s="1021"/>
      <c r="S13" s="1015"/>
      <c r="T13" s="1015"/>
      <c r="U13" s="1015"/>
      <c r="V13" s="1015"/>
      <c r="W13" s="1015"/>
      <c r="X13" s="1015"/>
    </row>
    <row r="14" spans="1:24" ht="15.75" customHeight="1" x14ac:dyDescent="0.25">
      <c r="A14" s="1015"/>
      <c r="B14" s="1015"/>
      <c r="C14" s="2722" t="s">
        <v>19</v>
      </c>
      <c r="D14" s="2722"/>
      <c r="E14" s="2722" t="s">
        <v>24</v>
      </c>
      <c r="F14" s="2722"/>
      <c r="G14" s="2722" t="s">
        <v>25</v>
      </c>
      <c r="H14" s="2722"/>
      <c r="I14" s="2722" t="s">
        <v>31</v>
      </c>
      <c r="J14" s="2722"/>
      <c r="K14" s="2722" t="s">
        <v>35</v>
      </c>
      <c r="L14" s="2722"/>
      <c r="M14" s="2722" t="s">
        <v>40</v>
      </c>
      <c r="N14" s="2722"/>
      <c r="O14" s="2722" t="s">
        <v>43</v>
      </c>
      <c r="P14" s="2722"/>
      <c r="Q14" s="2723" t="s">
        <v>45</v>
      </c>
      <c r="R14" s="2723"/>
      <c r="S14" s="1015"/>
      <c r="T14" s="1015"/>
      <c r="U14" s="1015"/>
      <c r="V14" s="1015"/>
      <c r="W14" s="1015"/>
      <c r="X14" s="1015"/>
    </row>
    <row r="15" spans="1:24" ht="15.75" customHeight="1" x14ac:dyDescent="0.25">
      <c r="A15" s="1015"/>
      <c r="B15" s="1015"/>
      <c r="C15" s="2724" t="s">
        <v>783</v>
      </c>
      <c r="D15" s="2724"/>
      <c r="E15" s="2621" t="s">
        <v>784</v>
      </c>
      <c r="F15" s="2621"/>
      <c r="G15" s="2621" t="s">
        <v>785</v>
      </c>
      <c r="H15" s="2621"/>
      <c r="I15" s="2622" t="s">
        <v>786</v>
      </c>
      <c r="J15" s="2622"/>
      <c r="K15" s="2725" t="s">
        <v>787</v>
      </c>
      <c r="L15" s="2725"/>
      <c r="M15" s="2726" t="s">
        <v>788</v>
      </c>
      <c r="N15" s="2726"/>
      <c r="O15" s="2726" t="s">
        <v>789</v>
      </c>
      <c r="P15" s="2726"/>
      <c r="Q15" s="2727" t="s">
        <v>790</v>
      </c>
      <c r="R15" s="2727"/>
      <c r="S15" s="2717" t="s">
        <v>791</v>
      </c>
      <c r="T15" s="2717"/>
      <c r="U15" s="1015"/>
      <c r="V15" s="1015"/>
      <c r="W15" s="1015"/>
      <c r="X15" s="1015"/>
    </row>
    <row r="16" spans="1:24" ht="15" customHeight="1" x14ac:dyDescent="0.25">
      <c r="A16" s="1015"/>
      <c r="B16" s="1015"/>
      <c r="C16" s="2724"/>
      <c r="D16" s="2724"/>
      <c r="E16" s="2621"/>
      <c r="F16" s="2621"/>
      <c r="G16" s="2621"/>
      <c r="H16" s="2621"/>
      <c r="I16" s="2622"/>
      <c r="J16" s="2622"/>
      <c r="K16" s="2725"/>
      <c r="L16" s="2725"/>
      <c r="M16" s="2726"/>
      <c r="N16" s="2726"/>
      <c r="O16" s="2726"/>
      <c r="P16" s="2726"/>
      <c r="Q16" s="2727"/>
      <c r="R16" s="2727"/>
      <c r="S16" s="2717"/>
      <c r="T16" s="2717"/>
      <c r="U16" s="1015"/>
      <c r="V16" s="1015"/>
      <c r="W16" s="1015"/>
      <c r="X16" s="1015"/>
    </row>
    <row r="17" spans="1:24" ht="15" customHeight="1" x14ac:dyDescent="0.25">
      <c r="A17" s="1015"/>
      <c r="B17" s="1015"/>
      <c r="C17" s="2724"/>
      <c r="D17" s="2724"/>
      <c r="E17" s="2621"/>
      <c r="F17" s="2621"/>
      <c r="G17" s="2621"/>
      <c r="H17" s="2621"/>
      <c r="I17" s="2622"/>
      <c r="J17" s="2622"/>
      <c r="K17" s="2725"/>
      <c r="L17" s="2725"/>
      <c r="M17" s="2726"/>
      <c r="N17" s="2726"/>
      <c r="O17" s="2726"/>
      <c r="P17" s="2726"/>
      <c r="Q17" s="2727"/>
      <c r="R17" s="2727"/>
      <c r="S17" s="2717"/>
      <c r="T17" s="2717"/>
      <c r="U17" s="1015"/>
      <c r="V17" s="1015"/>
      <c r="W17" s="1015"/>
      <c r="X17" s="1015"/>
    </row>
    <row r="18" spans="1:24" ht="15.75" customHeight="1" x14ac:dyDescent="0.25">
      <c r="A18" s="1015"/>
      <c r="B18" s="1015"/>
      <c r="C18" s="2718">
        <v>1</v>
      </c>
      <c r="D18" s="2718"/>
      <c r="E18" s="2617">
        <v>32.5</v>
      </c>
      <c r="F18" s="2617"/>
      <c r="G18" s="2617">
        <f>N39</f>
        <v>53</v>
      </c>
      <c r="H18" s="2617"/>
      <c r="I18" s="2618">
        <v>2.5</v>
      </c>
      <c r="J18" s="2618"/>
      <c r="K18" s="2719">
        <v>1.5</v>
      </c>
      <c r="L18" s="2719"/>
      <c r="M18" s="2719">
        <v>3</v>
      </c>
      <c r="N18" s="2719"/>
      <c r="O18" s="2719">
        <v>5</v>
      </c>
      <c r="P18" s="2719"/>
      <c r="Q18" s="2720">
        <f>I48</f>
        <v>1.0345282205945714</v>
      </c>
      <c r="R18" s="2720"/>
      <c r="S18" s="2717"/>
      <c r="T18" s="2717"/>
      <c r="U18" s="1015"/>
      <c r="V18" s="1015"/>
      <c r="W18" s="1015"/>
      <c r="X18" s="1015"/>
    </row>
    <row r="19" spans="1:24" ht="15.75" customHeight="1" thickBot="1" x14ac:dyDescent="0.3">
      <c r="A19" s="1015"/>
      <c r="B19" s="1015"/>
      <c r="C19" s="2718"/>
      <c r="D19" s="2718"/>
      <c r="E19" s="2617"/>
      <c r="F19" s="2617"/>
      <c r="G19" s="2617"/>
      <c r="H19" s="2617"/>
      <c r="I19" s="2618"/>
      <c r="J19" s="2618"/>
      <c r="K19" s="2719"/>
      <c r="L19" s="2719"/>
      <c r="M19" s="2719"/>
      <c r="N19" s="2719"/>
      <c r="O19" s="2719"/>
      <c r="P19" s="2719"/>
      <c r="Q19" s="2721"/>
      <c r="R19" s="2721"/>
      <c r="S19" s="2717"/>
      <c r="T19" s="2717"/>
      <c r="U19" s="1015"/>
      <c r="V19" s="1015"/>
      <c r="W19" s="1015"/>
      <c r="X19" s="1015"/>
    </row>
    <row r="20" spans="1:24" ht="18.75" customHeight="1" thickBot="1" x14ac:dyDescent="0.3">
      <c r="A20" s="1022"/>
      <c r="B20" s="1022"/>
      <c r="C20" s="1022"/>
      <c r="D20" s="1023" t="s">
        <v>792</v>
      </c>
      <c r="E20" s="2715">
        <f>M39</f>
        <v>32.5</v>
      </c>
      <c r="F20" s="2715"/>
      <c r="G20" s="2715">
        <f>N39</f>
        <v>53</v>
      </c>
      <c r="H20" s="2715"/>
      <c r="I20" s="2715">
        <f>O39</f>
        <v>2.5</v>
      </c>
      <c r="J20" s="2715"/>
      <c r="K20" s="2716">
        <f>P39</f>
        <v>2.5</v>
      </c>
      <c r="L20" s="2716"/>
      <c r="M20" s="2716">
        <f>Q39</f>
        <v>5</v>
      </c>
      <c r="N20" s="2716"/>
      <c r="O20" s="2716">
        <f>R39</f>
        <v>5</v>
      </c>
      <c r="P20" s="2716"/>
      <c r="Q20" s="2710" t="s">
        <v>793</v>
      </c>
      <c r="R20" s="2710"/>
      <c r="S20" s="2711" t="s">
        <v>76</v>
      </c>
      <c r="T20" s="2712"/>
      <c r="U20" s="1015"/>
      <c r="V20" s="1015"/>
      <c r="W20" s="1015"/>
      <c r="X20" s="1015"/>
    </row>
    <row r="21" spans="1:24" ht="16.5" thickBot="1" x14ac:dyDescent="0.3">
      <c r="A21" s="1015"/>
      <c r="B21" s="1015"/>
      <c r="C21" s="1016"/>
      <c r="D21" s="1024" t="s">
        <v>794</v>
      </c>
      <c r="E21" s="2713" t="str">
        <f>IF(E18=E20,"","Largeur différente")</f>
        <v/>
      </c>
      <c r="F21" s="2713"/>
      <c r="G21" s="2713" t="str">
        <f>IF(G18=G20,"","Longueur différente")</f>
        <v/>
      </c>
      <c r="H21" s="2713"/>
      <c r="I21" s="2713" t="str">
        <f>IF(I18=I20,"","Hauteur différente")</f>
        <v/>
      </c>
      <c r="J21" s="2713"/>
      <c r="K21" s="2713" t="str">
        <f>IF(K18=K20,"","Epaisseur différente")</f>
        <v>Epaisseur différente</v>
      </c>
      <c r="L21" s="2713"/>
      <c r="M21" s="2713" t="str">
        <f>IF(M18=M20,"","Hauteur différente")</f>
        <v>Hauteur différente</v>
      </c>
      <c r="N21" s="2713"/>
      <c r="O21" s="2713" t="str">
        <f>IF(O18=O20,"","Largeur différente")</f>
        <v/>
      </c>
      <c r="P21" s="2713"/>
      <c r="Q21" s="2714">
        <f>S39</f>
        <v>1.75</v>
      </c>
      <c r="R21" s="2714"/>
      <c r="S21" s="1025" t="s">
        <v>625</v>
      </c>
      <c r="T21" s="1026"/>
      <c r="U21" s="1015"/>
      <c r="V21" s="1015"/>
      <c r="W21" s="1015"/>
      <c r="X21" s="1015"/>
    </row>
    <row r="22" spans="1:24" ht="15.75" x14ac:dyDescent="0.25">
      <c r="A22" s="1015"/>
      <c r="B22" s="1015"/>
      <c r="C22" s="1016"/>
      <c r="D22" s="1027"/>
      <c r="E22" s="1027" t="s">
        <v>45</v>
      </c>
      <c r="F22" s="1020"/>
      <c r="G22" s="1015"/>
      <c r="H22" s="1015"/>
      <c r="I22" s="1015"/>
      <c r="J22" s="1015"/>
      <c r="K22" s="1015"/>
      <c r="L22" s="1015"/>
      <c r="M22" s="1015"/>
      <c r="N22" s="1015"/>
      <c r="O22" s="1015"/>
      <c r="P22" s="1027" t="s">
        <v>795</v>
      </c>
      <c r="Q22" s="1028" t="str">
        <f>S41</f>
        <v>S</v>
      </c>
      <c r="R22" s="1029">
        <f>S45</f>
        <v>39</v>
      </c>
      <c r="S22" s="1015"/>
      <c r="T22" s="1015"/>
      <c r="U22" s="1015"/>
      <c r="V22" s="1015"/>
      <c r="W22" s="1015"/>
      <c r="X22" s="1015"/>
    </row>
    <row r="23" spans="1:24" ht="15.75" x14ac:dyDescent="0.25">
      <c r="A23" s="1015"/>
      <c r="B23" s="1015"/>
      <c r="C23" s="1016"/>
      <c r="D23" s="1016"/>
      <c r="E23" s="1019"/>
      <c r="F23" s="1020"/>
      <c r="G23" s="1015"/>
      <c r="H23" s="1015"/>
      <c r="I23" s="1015"/>
      <c r="J23" s="1015"/>
      <c r="K23" s="1015"/>
      <c r="L23" s="1015"/>
      <c r="M23" s="1015"/>
      <c r="N23" s="1015"/>
      <c r="O23" s="1015"/>
      <c r="P23" s="1030" t="s">
        <v>796</v>
      </c>
      <c r="Q23" s="1021"/>
      <c r="R23" s="1021"/>
      <c r="S23" s="1015"/>
      <c r="T23" s="1015"/>
      <c r="U23" s="1015"/>
      <c r="V23" s="1015"/>
      <c r="W23" s="1015"/>
      <c r="X23" s="1015"/>
    </row>
    <row r="24" spans="1:24" x14ac:dyDescent="0.25">
      <c r="A24" s="1015"/>
      <c r="B24" s="1031" t="s">
        <v>797</v>
      </c>
      <c r="C24" s="1032"/>
      <c r="D24" s="1033"/>
      <c r="E24" s="1033"/>
      <c r="F24" s="1033"/>
      <c r="G24" s="1033"/>
      <c r="H24" s="1033"/>
      <c r="I24" s="1033"/>
      <c r="J24" s="1033"/>
      <c r="K24" s="1033"/>
      <c r="L24" s="1033"/>
      <c r="M24" s="1033"/>
      <c r="N24" s="1033"/>
      <c r="O24" s="1033"/>
      <c r="P24" s="1034"/>
      <c r="Q24" s="1033"/>
      <c r="R24" s="1033"/>
      <c r="S24" s="1033"/>
      <c r="T24" s="1033"/>
      <c r="U24" s="1033"/>
      <c r="V24" s="1015"/>
      <c r="W24" s="1015"/>
      <c r="X24" s="1015"/>
    </row>
    <row r="25" spans="1:24" ht="15" customHeight="1" x14ac:dyDescent="0.25">
      <c r="A25" s="1015"/>
      <c r="B25" s="1015"/>
      <c r="C25" s="1035" t="s">
        <v>19</v>
      </c>
      <c r="D25" s="1035" t="s">
        <v>24</v>
      </c>
      <c r="E25" s="1035" t="s">
        <v>25</v>
      </c>
      <c r="F25" s="1036" t="s">
        <v>31</v>
      </c>
      <c r="G25" s="2693" t="s">
        <v>798</v>
      </c>
      <c r="H25" s="2693"/>
      <c r="I25" s="2693"/>
      <c r="J25" s="1037"/>
      <c r="K25" s="1037"/>
      <c r="L25" s="1037"/>
      <c r="M25" s="1037"/>
      <c r="N25" s="1037"/>
      <c r="O25" s="1037"/>
      <c r="P25" s="1015"/>
      <c r="Q25" s="1015"/>
      <c r="R25" s="1015"/>
      <c r="S25" s="1015"/>
      <c r="T25" s="1015"/>
      <c r="U25" s="1015"/>
      <c r="V25" s="1015"/>
      <c r="W25" s="1015"/>
      <c r="X25" s="1015"/>
    </row>
    <row r="26" spans="1:24" ht="15.75" x14ac:dyDescent="0.25">
      <c r="A26" s="1015"/>
      <c r="B26" s="1015"/>
      <c r="C26" s="1035" t="s">
        <v>35</v>
      </c>
      <c r="D26" s="1035" t="s">
        <v>40</v>
      </c>
      <c r="E26" s="1035" t="s">
        <v>43</v>
      </c>
      <c r="F26" s="1038"/>
      <c r="G26" s="2693"/>
      <c r="H26" s="2693"/>
      <c r="I26" s="2693"/>
      <c r="J26" s="1015"/>
      <c r="K26" s="1015"/>
      <c r="L26" s="1015"/>
      <c r="M26" s="1015"/>
      <c r="N26" s="1015"/>
      <c r="O26" s="1015"/>
      <c r="P26" s="1015"/>
      <c r="Q26" s="1015"/>
      <c r="R26" s="1015"/>
      <c r="S26" s="1015"/>
      <c r="T26" s="1015"/>
      <c r="U26" s="1015"/>
      <c r="V26" s="1015"/>
      <c r="W26" s="1015"/>
      <c r="X26" s="1015"/>
    </row>
    <row r="27" spans="1:24" x14ac:dyDescent="0.25">
      <c r="A27" s="1015"/>
      <c r="B27" s="1015"/>
      <c r="C27" s="1016"/>
      <c r="D27" s="1016"/>
      <c r="E27" s="1016"/>
      <c r="F27" s="1016"/>
      <c r="G27" s="1016"/>
      <c r="H27" s="1016"/>
      <c r="I27" s="1016"/>
      <c r="J27" s="1016"/>
      <c r="K27" s="1016"/>
      <c r="L27" s="1016"/>
      <c r="M27" s="1016"/>
      <c r="N27" s="1016"/>
      <c r="O27" s="1016"/>
      <c r="P27" s="1015"/>
      <c r="Q27" s="1015"/>
      <c r="R27" s="1015"/>
      <c r="S27" s="1015"/>
      <c r="T27" s="1015"/>
      <c r="U27" s="1015"/>
      <c r="V27" s="1015"/>
      <c r="W27" s="1015"/>
      <c r="X27" s="1015"/>
    </row>
    <row r="28" spans="1:24" ht="15.75" x14ac:dyDescent="0.25">
      <c r="A28" s="1015"/>
      <c r="B28" s="1015"/>
      <c r="C28" s="1039" t="s">
        <v>799</v>
      </c>
      <c r="D28" s="1040">
        <f>A63</f>
        <v>63</v>
      </c>
      <c r="E28" s="1041" t="s">
        <v>800</v>
      </c>
      <c r="F28" s="1042"/>
      <c r="G28" s="1042"/>
      <c r="H28" s="1042"/>
      <c r="I28" s="1042"/>
      <c r="J28" s="1016"/>
      <c r="K28" s="1016"/>
      <c r="L28" s="1016"/>
      <c r="M28" s="1016"/>
      <c r="N28" s="1016"/>
      <c r="O28" s="1016"/>
      <c r="P28" s="1016"/>
      <c r="Q28" s="1016"/>
      <c r="R28" s="1016"/>
      <c r="S28" s="1015"/>
      <c r="T28" s="1015"/>
      <c r="U28" s="1015"/>
      <c r="V28" s="1015"/>
      <c r="W28" s="1015"/>
      <c r="X28" s="1015"/>
    </row>
    <row r="29" spans="1:24" ht="15" customHeight="1" x14ac:dyDescent="0.25">
      <c r="A29" s="1015"/>
      <c r="B29" s="1015"/>
      <c r="C29" s="1016"/>
      <c r="D29" s="1016"/>
      <c r="E29" s="1016"/>
      <c r="F29" s="1016"/>
      <c r="G29" s="1016"/>
      <c r="H29" s="1016"/>
      <c r="I29" s="1016"/>
      <c r="J29" s="1016"/>
      <c r="K29" s="1016"/>
      <c r="L29" s="1016"/>
      <c r="M29" s="1016"/>
      <c r="N29" s="1016"/>
      <c r="O29" s="1016"/>
      <c r="P29" s="1016"/>
      <c r="Q29" s="1016"/>
      <c r="R29" s="1016"/>
      <c r="S29" s="1015"/>
      <c r="T29" s="1015"/>
      <c r="U29" s="1015"/>
      <c r="V29" s="1015"/>
      <c r="W29" s="1015"/>
      <c r="X29" s="1015"/>
    </row>
    <row r="30" spans="1:24" s="1044" customFormat="1" ht="15" customHeight="1" x14ac:dyDescent="0.25">
      <c r="A30" s="755"/>
      <c r="B30" s="755"/>
      <c r="C30" s="1043"/>
      <c r="D30" s="1043"/>
      <c r="E30" s="1043"/>
      <c r="F30" s="1043"/>
      <c r="G30" s="1043"/>
      <c r="H30" s="1043"/>
      <c r="I30" s="1043"/>
      <c r="J30" s="1043"/>
      <c r="K30" s="1043"/>
      <c r="L30" s="1043"/>
      <c r="M30" s="1043"/>
      <c r="N30" s="1043"/>
      <c r="O30" s="1043"/>
      <c r="P30" s="1043"/>
      <c r="Q30" s="1043"/>
      <c r="R30" s="1043"/>
      <c r="S30" s="755"/>
      <c r="T30" s="755"/>
      <c r="U30" s="755"/>
      <c r="V30" s="755"/>
      <c r="W30" s="755"/>
    </row>
    <row r="31" spans="1:24" s="1014" customFormat="1" ht="12.75" customHeight="1" x14ac:dyDescent="0.2">
      <c r="A31" s="538" t="s">
        <v>16</v>
      </c>
      <c r="B31" s="2694" t="s">
        <v>777</v>
      </c>
      <c r="C31" s="2695"/>
      <c r="D31" s="2695"/>
      <c r="E31" s="2695"/>
      <c r="F31" s="2695"/>
      <c r="G31" s="2695"/>
      <c r="H31" s="2695"/>
      <c r="I31" s="2695"/>
      <c r="J31" s="2695"/>
      <c r="K31" s="2695"/>
      <c r="L31" s="2695"/>
      <c r="M31" s="2695"/>
      <c r="N31" s="2695"/>
      <c r="O31" s="2695"/>
      <c r="P31" s="2695"/>
      <c r="Q31" s="2695"/>
      <c r="R31" s="2695"/>
      <c r="S31" s="2695"/>
      <c r="T31" s="2695"/>
      <c r="U31" s="2695"/>
      <c r="V31" s="2695"/>
      <c r="W31" s="2695"/>
    </row>
    <row r="32" spans="1:24" s="1014" customFormat="1" ht="12.75" customHeight="1" x14ac:dyDescent="0.2">
      <c r="A32" s="1045"/>
      <c r="B32" s="2694"/>
      <c r="C32" s="2695"/>
      <c r="D32" s="2695"/>
      <c r="E32" s="2695"/>
      <c r="F32" s="2695"/>
      <c r="G32" s="2695"/>
      <c r="H32" s="2695"/>
      <c r="I32" s="2695"/>
      <c r="J32" s="2695"/>
      <c r="K32" s="2695"/>
      <c r="L32" s="2695"/>
      <c r="M32" s="2695"/>
      <c r="N32" s="2695"/>
      <c r="O32" s="2695"/>
      <c r="P32" s="2695"/>
      <c r="Q32" s="2695"/>
      <c r="R32" s="2695"/>
      <c r="S32" s="2695"/>
      <c r="T32" s="2695"/>
      <c r="U32" s="2695"/>
      <c r="V32" s="2695"/>
      <c r="W32" s="2695"/>
    </row>
    <row r="33" spans="1:23" s="1014" customFormat="1" ht="12.75" customHeight="1" x14ac:dyDescent="0.2">
      <c r="A33" s="2633" t="s">
        <v>801</v>
      </c>
      <c r="B33" s="2696" t="s">
        <v>802</v>
      </c>
      <c r="C33" s="2697"/>
      <c r="D33" s="2697"/>
      <c r="E33" s="2697"/>
      <c r="F33" s="2697"/>
      <c r="G33" s="2697"/>
      <c r="H33" s="2697"/>
      <c r="I33" s="2697"/>
      <c r="J33" s="2697"/>
      <c r="K33" s="2697"/>
      <c r="L33" s="2697"/>
      <c r="M33" s="2697"/>
      <c r="N33" s="2697"/>
      <c r="O33" s="2697"/>
      <c r="P33" s="2697"/>
      <c r="Q33" s="2697"/>
      <c r="R33" s="2697"/>
      <c r="S33" s="2697"/>
      <c r="T33" s="2697"/>
      <c r="U33" s="2697"/>
      <c r="V33" s="2697"/>
      <c r="W33" s="2697"/>
    </row>
    <row r="34" spans="1:23" s="1014" customFormat="1" ht="18.75" customHeight="1" x14ac:dyDescent="0.2">
      <c r="A34" s="2633"/>
      <c r="B34" s="2696"/>
      <c r="C34" s="2697"/>
      <c r="D34" s="2697"/>
      <c r="E34" s="2697"/>
      <c r="F34" s="2697"/>
      <c r="G34" s="2697"/>
      <c r="H34" s="2697"/>
      <c r="I34" s="2697"/>
      <c r="J34" s="2697"/>
      <c r="K34" s="2697"/>
      <c r="L34" s="2697"/>
      <c r="M34" s="2697"/>
      <c r="N34" s="2697"/>
      <c r="O34" s="2697"/>
      <c r="P34" s="2697"/>
      <c r="Q34" s="2697"/>
      <c r="R34" s="2697"/>
      <c r="S34" s="2697"/>
      <c r="T34" s="2697"/>
      <c r="U34" s="2697"/>
      <c r="V34" s="2697"/>
      <c r="W34" s="2697"/>
    </row>
    <row r="35" spans="1:23" s="1014" customFormat="1" ht="18.75" customHeight="1" x14ac:dyDescent="0.2">
      <c r="A35" s="2633"/>
      <c r="B35" s="1043"/>
      <c r="C35" s="1043"/>
      <c r="D35" s="1043"/>
      <c r="E35" s="1043"/>
      <c r="F35" s="1043"/>
      <c r="G35" s="1043"/>
      <c r="H35" s="1043"/>
      <c r="I35" s="1043"/>
      <c r="J35" s="1043"/>
      <c r="K35" s="1043"/>
      <c r="L35" s="1043"/>
      <c r="M35" s="1043"/>
      <c r="N35" s="1043"/>
      <c r="O35" s="1043"/>
      <c r="P35" s="1043"/>
      <c r="Q35" s="1043"/>
      <c r="R35" s="1043"/>
      <c r="S35" s="1043"/>
      <c r="T35" s="1043"/>
      <c r="U35" s="1043"/>
      <c r="V35" s="1043"/>
      <c r="W35" s="1043"/>
    </row>
    <row r="36" spans="1:23" s="1014" customFormat="1" ht="18.75" customHeight="1" thickBot="1" x14ac:dyDescent="0.25">
      <c r="A36" s="2633"/>
      <c r="B36" s="1043"/>
      <c r="C36" s="1043"/>
      <c r="D36" s="1043"/>
      <c r="E36" s="1043"/>
      <c r="F36" s="1043"/>
      <c r="G36" s="1043"/>
      <c r="H36" s="1043"/>
      <c r="I36" s="1043"/>
      <c r="J36" s="1043"/>
      <c r="K36" s="1043"/>
      <c r="L36" s="1043"/>
      <c r="M36" s="1043"/>
      <c r="N36" s="1043"/>
      <c r="O36" s="1043"/>
      <c r="P36" s="1043"/>
      <c r="Q36" s="1043"/>
      <c r="R36" s="1043"/>
      <c r="S36" s="1043"/>
      <c r="T36" s="1043"/>
      <c r="U36" s="1043"/>
      <c r="V36" s="1043"/>
      <c r="W36" s="1043"/>
    </row>
    <row r="37" spans="1:23" s="1014" customFormat="1" ht="12.75" customHeight="1" thickBot="1" x14ac:dyDescent="0.25">
      <c r="A37" s="2633"/>
      <c r="B37" s="2698" t="s">
        <v>803</v>
      </c>
      <c r="C37" s="2699"/>
      <c r="D37" s="2699"/>
      <c r="E37" s="2699"/>
      <c r="F37" s="2699"/>
      <c r="G37" s="2699"/>
      <c r="H37" s="2699"/>
      <c r="I37" s="2699"/>
      <c r="J37" s="2700"/>
      <c r="K37" s="1046"/>
      <c r="L37" s="1047"/>
      <c r="M37" s="2258" t="s">
        <v>77</v>
      </c>
      <c r="N37" s="2258"/>
      <c r="O37" s="2258"/>
      <c r="P37" s="2258"/>
      <c r="Q37" s="2258"/>
      <c r="R37" s="2258"/>
      <c r="S37" s="2258"/>
      <c r="T37" s="2259"/>
    </row>
    <row r="38" spans="1:23" s="1014" customFormat="1" ht="12.75" customHeight="1" thickBot="1" x14ac:dyDescent="0.25">
      <c r="A38" s="2633"/>
      <c r="B38" s="2701"/>
      <c r="C38" s="2702"/>
      <c r="D38" s="2702"/>
      <c r="E38" s="2702"/>
      <c r="F38" s="2702"/>
      <c r="G38" s="2702"/>
      <c r="H38" s="2702"/>
      <c r="I38" s="2702"/>
      <c r="J38" s="2703"/>
      <c r="K38" s="1046"/>
      <c r="L38" s="2704" t="s">
        <v>804</v>
      </c>
      <c r="M38" s="2705"/>
      <c r="N38" s="2705"/>
      <c r="O38" s="2705"/>
      <c r="P38" s="2705"/>
      <c r="Q38" s="2705"/>
      <c r="R38" s="2705"/>
      <c r="S38" s="2705"/>
      <c r="T38" s="1048" t="s">
        <v>76</v>
      </c>
    </row>
    <row r="39" spans="1:23" s="1014" customFormat="1" ht="12.75" customHeight="1" thickTop="1" x14ac:dyDescent="0.2">
      <c r="A39" s="2633"/>
      <c r="B39" s="2701"/>
      <c r="C39" s="2702"/>
      <c r="D39" s="2702"/>
      <c r="E39" s="2702"/>
      <c r="F39" s="2702"/>
      <c r="G39" s="2702"/>
      <c r="H39" s="2702"/>
      <c r="I39" s="2702"/>
      <c r="J39" s="2703"/>
      <c r="K39" s="1046"/>
      <c r="L39" s="2706">
        <v>1</v>
      </c>
      <c r="M39" s="2708">
        <v>32.5</v>
      </c>
      <c r="N39" s="2708">
        <v>53</v>
      </c>
      <c r="O39" s="2686">
        <v>2.5</v>
      </c>
      <c r="P39" s="2688">
        <v>2.5</v>
      </c>
      <c r="Q39" s="2688">
        <v>5</v>
      </c>
      <c r="R39" s="2688">
        <v>5</v>
      </c>
      <c r="S39" s="2690">
        <v>1.75</v>
      </c>
      <c r="T39" s="2692">
        <f>T21</f>
        <v>0</v>
      </c>
      <c r="V39" s="2673" t="s">
        <v>805</v>
      </c>
      <c r="W39" s="2673"/>
    </row>
    <row r="40" spans="1:23" s="1014" customFormat="1" ht="18.75" customHeight="1" thickBot="1" x14ac:dyDescent="0.25">
      <c r="A40" s="2633"/>
      <c r="B40" s="2634" t="s">
        <v>806</v>
      </c>
      <c r="C40" s="2635"/>
      <c r="D40" s="2635"/>
      <c r="E40" s="2635"/>
      <c r="F40" s="2635"/>
      <c r="G40" s="2635"/>
      <c r="H40" s="2635"/>
      <c r="I40" s="2635"/>
      <c r="J40" s="2636"/>
      <c r="K40" s="1046"/>
      <c r="L40" s="2707"/>
      <c r="M40" s="2709"/>
      <c r="N40" s="2709"/>
      <c r="O40" s="2687"/>
      <c r="P40" s="2689"/>
      <c r="Q40" s="2689"/>
      <c r="R40" s="2689"/>
      <c r="S40" s="2691"/>
      <c r="T40" s="2692"/>
      <c r="V40" s="2673"/>
      <c r="W40" s="2673"/>
    </row>
    <row r="41" spans="1:23" s="1014" customFormat="1" ht="15.75" customHeight="1" thickTop="1" x14ac:dyDescent="0.2">
      <c r="A41" s="2633"/>
      <c r="B41" s="2674" t="s">
        <v>807</v>
      </c>
      <c r="C41" s="2675"/>
      <c r="D41" s="2675"/>
      <c r="E41" s="2675"/>
      <c r="F41" s="2675"/>
      <c r="G41" s="2675"/>
      <c r="H41" s="2675"/>
      <c r="I41" s="2675"/>
      <c r="J41" s="2676"/>
      <c r="K41" s="1046"/>
      <c r="L41" s="1049">
        <f>ROW()-2</f>
        <v>39</v>
      </c>
      <c r="M41" s="2677" t="s">
        <v>808</v>
      </c>
      <c r="N41" s="2677"/>
      <c r="O41" s="2677"/>
      <c r="P41" s="2677"/>
      <c r="Q41" s="2677"/>
      <c r="R41" s="2677"/>
      <c r="S41" s="1050" t="str">
        <f>LEFT(ADDRESS(1,COLUMN(),4),LEN(ADDRESS(1,COLUMN(),4))-1)</f>
        <v>S</v>
      </c>
      <c r="T41" s="1051">
        <f>IF(T39=0,S39,T39)</f>
        <v>1.75</v>
      </c>
    </row>
    <row r="42" spans="1:23" s="1014" customFormat="1" ht="12.75" customHeight="1" x14ac:dyDescent="0.2">
      <c r="A42" s="2633"/>
      <c r="B42" s="2678" t="s">
        <v>809</v>
      </c>
      <c r="C42" s="2679"/>
      <c r="D42" s="2679"/>
      <c r="E42" s="2679"/>
      <c r="F42" s="2679"/>
      <c r="G42" s="2679"/>
      <c r="H42" s="2679"/>
      <c r="I42" s="2679"/>
      <c r="J42" s="2680"/>
      <c r="K42" s="1046"/>
      <c r="L42" s="1052" t="s">
        <v>19</v>
      </c>
      <c r="M42" s="1053" t="s">
        <v>24</v>
      </c>
      <c r="N42" s="1053" t="s">
        <v>25</v>
      </c>
      <c r="O42" s="1053" t="s">
        <v>43</v>
      </c>
      <c r="P42" s="1053" t="s">
        <v>31</v>
      </c>
      <c r="Q42" s="1053" t="s">
        <v>35</v>
      </c>
      <c r="R42" s="1053" t="s">
        <v>40</v>
      </c>
      <c r="S42" s="1053" t="s">
        <v>45</v>
      </c>
      <c r="T42" s="1054" t="s">
        <v>159</v>
      </c>
    </row>
    <row r="43" spans="1:23" s="1014" customFormat="1" ht="13.5" thickBot="1" x14ac:dyDescent="0.25">
      <c r="A43" s="2633"/>
      <c r="B43" s="2681"/>
      <c r="C43" s="2682"/>
      <c r="D43" s="2682"/>
      <c r="E43" s="2682"/>
      <c r="F43" s="2682"/>
      <c r="G43" s="2682"/>
      <c r="H43" s="2682"/>
      <c r="I43" s="2682"/>
      <c r="J43" s="2683"/>
      <c r="K43" s="1046"/>
      <c r="L43" s="1055">
        <f>(M39*N39)*L39</f>
        <v>1722.5</v>
      </c>
      <c r="M43" s="1056">
        <f>((M39*O39)*2)*L39+((N39*O39)*2)*L39</f>
        <v>427.5</v>
      </c>
      <c r="N43" s="1056">
        <f>((M39*Q43)*2)*L39+((N39*Q43)*2)*L39</f>
        <v>85.5</v>
      </c>
      <c r="O43" s="1056">
        <f>((M39*R43)*2)*L39+((N39*R43)*2)*L39</f>
        <v>85.5</v>
      </c>
      <c r="P43" s="1057">
        <f>P39/10</f>
        <v>0.25</v>
      </c>
      <c r="Q43" s="1057">
        <f>Q39/10</f>
        <v>0.5</v>
      </c>
      <c r="R43" s="1057">
        <f>R39/10</f>
        <v>0.5</v>
      </c>
      <c r="S43" s="1056">
        <f>SUM(L43:O43)</f>
        <v>2321</v>
      </c>
      <c r="T43" s="1058">
        <f>(L43*O39)/1000</f>
        <v>4.3062500000000004</v>
      </c>
    </row>
    <row r="44" spans="1:23" s="1014" customFormat="1" ht="15.75" x14ac:dyDescent="0.25">
      <c r="A44" s="2633"/>
      <c r="B44" s="1059"/>
      <c r="C44" s="2684" t="s">
        <v>78</v>
      </c>
      <c r="D44" s="2684"/>
      <c r="E44" s="2684"/>
      <c r="F44" s="2684"/>
      <c r="G44" s="2684"/>
      <c r="H44" s="2684"/>
      <c r="I44" s="2684"/>
      <c r="J44" s="2685"/>
      <c r="K44" s="1046"/>
      <c r="L44" s="1060"/>
      <c r="M44" s="1061"/>
      <c r="N44" s="1061"/>
      <c r="O44" s="1061"/>
      <c r="P44" s="1061"/>
      <c r="Q44" s="1061"/>
      <c r="R44" s="1062" t="s">
        <v>810</v>
      </c>
      <c r="S44" s="1053" t="s">
        <v>160</v>
      </c>
      <c r="T44" s="1063">
        <f>S43*P43</f>
        <v>580.25</v>
      </c>
    </row>
    <row r="45" spans="1:23" s="1014" customFormat="1" ht="12.75" customHeight="1" x14ac:dyDescent="0.25">
      <c r="A45" s="2633"/>
      <c r="B45" s="2671" t="s">
        <v>783</v>
      </c>
      <c r="C45" s="2672" t="s">
        <v>784</v>
      </c>
      <c r="D45" s="2672" t="s">
        <v>785</v>
      </c>
      <c r="E45" s="2672" t="s">
        <v>786</v>
      </c>
      <c r="F45" s="2671" t="s">
        <v>787</v>
      </c>
      <c r="G45" s="2663" t="s">
        <v>788</v>
      </c>
      <c r="H45" s="2663" t="s">
        <v>789</v>
      </c>
      <c r="I45" s="2664" t="s">
        <v>790</v>
      </c>
      <c r="J45" s="2665" t="s">
        <v>811</v>
      </c>
      <c r="K45" s="1046"/>
      <c r="L45" s="1064"/>
      <c r="M45" s="1065"/>
      <c r="N45" s="1065"/>
      <c r="O45" s="1065"/>
      <c r="P45" s="1065"/>
      <c r="Q45" s="1065"/>
      <c r="R45" s="1066"/>
      <c r="S45" s="1067">
        <f>ROW()-6</f>
        <v>39</v>
      </c>
      <c r="T45" s="1068"/>
    </row>
    <row r="46" spans="1:23" s="1014" customFormat="1" ht="12.75" x14ac:dyDescent="0.2">
      <c r="A46" s="2633"/>
      <c r="B46" s="2671"/>
      <c r="C46" s="2672"/>
      <c r="D46" s="2672"/>
      <c r="E46" s="2672"/>
      <c r="F46" s="2671"/>
      <c r="G46" s="2663"/>
      <c r="H46" s="2663"/>
      <c r="I46" s="2664"/>
      <c r="J46" s="2665"/>
      <c r="K46" s="1046"/>
      <c r="L46" s="1069" t="s">
        <v>19</v>
      </c>
      <c r="M46" s="1070" t="s">
        <v>812</v>
      </c>
      <c r="N46" s="1070"/>
      <c r="O46" s="1071" t="s">
        <v>35</v>
      </c>
      <c r="P46" s="1072" t="s">
        <v>813</v>
      </c>
      <c r="Q46" s="1073"/>
      <c r="R46" s="1071" t="s">
        <v>159</v>
      </c>
      <c r="S46" s="2666" t="s">
        <v>814</v>
      </c>
      <c r="T46" s="2667"/>
    </row>
    <row r="47" spans="1:23" s="1014" customFormat="1" ht="12.75" x14ac:dyDescent="0.2">
      <c r="A47" s="2633"/>
      <c r="B47" s="2671"/>
      <c r="C47" s="2672"/>
      <c r="D47" s="2672"/>
      <c r="E47" s="2672"/>
      <c r="F47" s="2671"/>
      <c r="G47" s="2663"/>
      <c r="H47" s="2663"/>
      <c r="I47" s="2664"/>
      <c r="J47" s="2665"/>
      <c r="K47" s="1046"/>
      <c r="L47" s="1069" t="s">
        <v>24</v>
      </c>
      <c r="M47" s="1070" t="s">
        <v>815</v>
      </c>
      <c r="N47" s="1070"/>
      <c r="O47" s="1071" t="s">
        <v>40</v>
      </c>
      <c r="P47" s="1070" t="s">
        <v>816</v>
      </c>
      <c r="Q47" s="1073"/>
      <c r="R47" s="1074"/>
      <c r="S47" s="2666"/>
      <c r="T47" s="2667"/>
    </row>
    <row r="48" spans="1:23" s="1014" customFormat="1" ht="12.75" customHeight="1" x14ac:dyDescent="0.2">
      <c r="A48" s="2633"/>
      <c r="B48" s="2668">
        <f>C18</f>
        <v>1</v>
      </c>
      <c r="C48" s="2669">
        <f>E18</f>
        <v>32.5</v>
      </c>
      <c r="D48" s="2669">
        <f>G18</f>
        <v>53</v>
      </c>
      <c r="E48" s="2670">
        <f>I18</f>
        <v>2.5</v>
      </c>
      <c r="F48" s="2650">
        <f>K18</f>
        <v>1.5</v>
      </c>
      <c r="G48" s="2650">
        <f>M18</f>
        <v>3</v>
      </c>
      <c r="H48" s="2650">
        <f>O18</f>
        <v>5</v>
      </c>
      <c r="I48" s="2651">
        <f>(S39/T44)*J52</f>
        <v>1.0345282205945714</v>
      </c>
      <c r="J48" s="2652">
        <f>(T41/T44)*J52</f>
        <v>1.0345282205945714</v>
      </c>
      <c r="K48" s="1046"/>
      <c r="L48" s="1069" t="s">
        <v>25</v>
      </c>
      <c r="M48" s="1070" t="s">
        <v>817</v>
      </c>
      <c r="N48" s="1070"/>
      <c r="O48" s="1071" t="s">
        <v>43</v>
      </c>
      <c r="P48" s="1070" t="s">
        <v>818</v>
      </c>
      <c r="Q48" s="1073"/>
      <c r="R48" s="1071" t="s">
        <v>160</v>
      </c>
      <c r="S48" s="1070" t="s">
        <v>819</v>
      </c>
      <c r="T48" s="1075"/>
    </row>
    <row r="49" spans="1:1297" s="1014" customFormat="1" ht="12.75" customHeight="1" x14ac:dyDescent="0.2">
      <c r="A49" s="2633"/>
      <c r="B49" s="2668"/>
      <c r="C49" s="2669"/>
      <c r="D49" s="2669"/>
      <c r="E49" s="2670"/>
      <c r="F49" s="2650"/>
      <c r="G49" s="2650"/>
      <c r="H49" s="2650"/>
      <c r="I49" s="2651"/>
      <c r="J49" s="2652"/>
      <c r="K49" s="1046"/>
      <c r="L49" s="1069" t="s">
        <v>31</v>
      </c>
      <c r="M49" s="1070" t="s">
        <v>820</v>
      </c>
      <c r="N49" s="1072"/>
      <c r="O49" s="1071" t="s">
        <v>45</v>
      </c>
      <c r="P49" s="1070" t="s">
        <v>821</v>
      </c>
      <c r="Q49" s="1073"/>
      <c r="R49" s="1073"/>
      <c r="S49" s="1066"/>
      <c r="T49" s="1075"/>
    </row>
    <row r="50" spans="1:1297" s="1014" customFormat="1" ht="12.75" x14ac:dyDescent="0.2">
      <c r="A50" s="2633"/>
      <c r="B50" s="1052" t="s">
        <v>19</v>
      </c>
      <c r="C50" s="1053" t="s">
        <v>24</v>
      </c>
      <c r="D50" s="1053" t="s">
        <v>25</v>
      </c>
      <c r="E50" s="1053" t="s">
        <v>43</v>
      </c>
      <c r="F50" s="1053" t="s">
        <v>31</v>
      </c>
      <c r="G50" s="1053" t="s">
        <v>35</v>
      </c>
      <c r="H50" s="1053" t="s">
        <v>40</v>
      </c>
      <c r="I50" s="1053" t="s">
        <v>45</v>
      </c>
      <c r="J50" s="1053" t="s">
        <v>159</v>
      </c>
      <c r="K50" s="1046"/>
      <c r="L50" s="1069"/>
      <c r="M50" s="1070"/>
      <c r="N50" s="1072"/>
      <c r="O50" s="1071"/>
      <c r="P50" s="1070"/>
      <c r="Q50" s="1073"/>
      <c r="R50" s="1073"/>
      <c r="S50" s="1066"/>
      <c r="T50" s="1075"/>
    </row>
    <row r="51" spans="1:1297" s="1014" customFormat="1" ht="15.75" x14ac:dyDescent="0.2">
      <c r="A51" s="2633"/>
      <c r="B51" s="1055">
        <f>(C48*D48)*B48</f>
        <v>1722.5</v>
      </c>
      <c r="C51" s="1056">
        <f>((C48*E48)*2)*B48+((D48*E48)*2)*B48</f>
        <v>427.5</v>
      </c>
      <c r="D51" s="1056">
        <f>((C48*G51)*2)*B48+((D48*G51)*2)*B48</f>
        <v>51.3</v>
      </c>
      <c r="E51" s="1056">
        <f>((C48*H51)*2)*B48+((D48*H51)*2)*B48</f>
        <v>85.5</v>
      </c>
      <c r="F51" s="1057">
        <f>F48/10</f>
        <v>0.15</v>
      </c>
      <c r="G51" s="1057">
        <f>G48/10</f>
        <v>0.3</v>
      </c>
      <c r="H51" s="1057">
        <f>H48/10</f>
        <v>0.5</v>
      </c>
      <c r="I51" s="1056">
        <f>SUM(B51:E51)</f>
        <v>2286.8000000000002</v>
      </c>
      <c r="J51" s="1058">
        <f>(B51*E48)/1000</f>
        <v>4.3062500000000004</v>
      </c>
      <c r="K51" s="1046"/>
      <c r="L51" s="1076"/>
      <c r="M51" s="1077"/>
      <c r="N51" s="1078"/>
      <c r="O51" s="1078"/>
      <c r="P51" s="1079" t="s">
        <v>822</v>
      </c>
      <c r="Q51" s="1080">
        <f>L41</f>
        <v>39</v>
      </c>
      <c r="R51" s="1081"/>
      <c r="S51" s="1081"/>
      <c r="T51" s="1082"/>
    </row>
    <row r="52" spans="1:1297" s="1014" customFormat="1" ht="13.5" thickBot="1" x14ac:dyDescent="0.25">
      <c r="A52" s="2633"/>
      <c r="B52" s="1083"/>
      <c r="C52" s="1084"/>
      <c r="D52" s="1084"/>
      <c r="E52" s="1084"/>
      <c r="F52" s="1085"/>
      <c r="G52" s="1085"/>
      <c r="H52" s="1086" t="s">
        <v>823</v>
      </c>
      <c r="I52" s="1087" t="s">
        <v>160</v>
      </c>
      <c r="J52" s="1088">
        <f>I51*F51</f>
        <v>343.02000000000004</v>
      </c>
      <c r="K52" s="1046"/>
      <c r="L52" s="2653" t="s">
        <v>824</v>
      </c>
      <c r="M52" s="2654"/>
      <c r="N52" s="2654"/>
      <c r="O52" s="2654"/>
      <c r="P52" s="2654"/>
      <c r="Q52" s="2654"/>
      <c r="R52" s="2654"/>
      <c r="S52" s="2654"/>
      <c r="T52" s="2655"/>
    </row>
    <row r="53" spans="1:1297" s="1014" customFormat="1" ht="12.75" x14ac:dyDescent="0.2">
      <c r="A53" s="2633"/>
      <c r="B53" s="1046"/>
      <c r="C53" s="1046"/>
      <c r="D53" s="1046"/>
      <c r="E53" s="1046"/>
      <c r="F53" s="1046"/>
      <c r="G53" s="1046"/>
      <c r="H53" s="1046"/>
      <c r="I53" s="1046"/>
      <c r="J53" s="1046"/>
      <c r="K53" s="1046"/>
      <c r="L53" s="2653"/>
      <c r="M53" s="2654"/>
      <c r="N53" s="2654"/>
      <c r="O53" s="2654"/>
      <c r="P53" s="2654"/>
      <c r="Q53" s="2654"/>
      <c r="R53" s="2654"/>
      <c r="S53" s="2654"/>
      <c r="T53" s="2655"/>
    </row>
    <row r="54" spans="1:1297" s="1014" customFormat="1" ht="12.75" x14ac:dyDescent="0.2">
      <c r="A54" s="2633"/>
      <c r="B54" s="1046"/>
      <c r="C54" s="1046"/>
      <c r="D54" s="1046"/>
      <c r="E54" s="1046"/>
      <c r="F54" s="1046"/>
      <c r="G54" s="1046"/>
      <c r="H54" s="1046"/>
      <c r="I54" s="1046"/>
      <c r="J54" s="1046"/>
      <c r="K54" s="1046"/>
      <c r="L54" s="2653"/>
      <c r="M54" s="2654"/>
      <c r="N54" s="2654"/>
      <c r="O54" s="2654"/>
      <c r="P54" s="2654"/>
      <c r="Q54" s="2654"/>
      <c r="R54" s="2654"/>
      <c r="S54" s="2654"/>
      <c r="T54" s="2655"/>
    </row>
    <row r="55" spans="1:1297" s="1014" customFormat="1" ht="12.75" customHeight="1" x14ac:dyDescent="0.2">
      <c r="A55" s="2633"/>
      <c r="B55" s="1046"/>
      <c r="C55" s="1046"/>
      <c r="D55" s="1046"/>
      <c r="E55" s="1046"/>
      <c r="F55" s="1046"/>
      <c r="G55" s="1046"/>
      <c r="H55" s="1046"/>
      <c r="I55" s="1046"/>
      <c r="J55" s="1046"/>
      <c r="K55" s="1046"/>
      <c r="L55" s="2656" t="s">
        <v>50</v>
      </c>
      <c r="M55" s="2657"/>
      <c r="N55" s="2657"/>
      <c r="O55" s="2657"/>
      <c r="P55" s="2657"/>
      <c r="Q55" s="2657"/>
      <c r="R55" s="2657"/>
      <c r="S55" s="2657"/>
      <c r="T55" s="2658"/>
    </row>
    <row r="56" spans="1:1297" s="1014" customFormat="1" ht="12.75" customHeight="1" thickBot="1" x14ac:dyDescent="0.25">
      <c r="A56" s="2633"/>
      <c r="B56" s="1046"/>
      <c r="C56" s="1046"/>
      <c r="D56" s="1046"/>
      <c r="E56" s="1046"/>
      <c r="F56" s="1046"/>
      <c r="G56" s="1046"/>
      <c r="H56" s="1046"/>
      <c r="I56" s="1046"/>
      <c r="J56" s="1046"/>
      <c r="K56" s="1046"/>
      <c r="L56" s="2659"/>
      <c r="M56" s="2660"/>
      <c r="N56" s="2660"/>
      <c r="O56" s="2660"/>
      <c r="P56" s="2660"/>
      <c r="Q56" s="2660"/>
      <c r="R56" s="2660"/>
      <c r="S56" s="2660"/>
      <c r="T56" s="2661"/>
    </row>
    <row r="57" spans="1:1297" s="1014" customFormat="1" ht="12.75" x14ac:dyDescent="0.2"/>
    <row r="58" spans="1:1297" s="1014" customFormat="1" ht="12.75" x14ac:dyDescent="0.2">
      <c r="A58" s="1010">
        <v>2.71</v>
      </c>
      <c r="B58" s="1089">
        <v>9</v>
      </c>
      <c r="C58" s="1089">
        <v>9</v>
      </c>
      <c r="D58" s="1089">
        <v>9</v>
      </c>
      <c r="E58" s="1089">
        <v>9</v>
      </c>
      <c r="F58" s="1089">
        <v>9</v>
      </c>
      <c r="G58" s="1089">
        <v>9</v>
      </c>
      <c r="H58" s="1089">
        <v>9</v>
      </c>
      <c r="I58" s="1089">
        <v>9</v>
      </c>
      <c r="J58" s="1089">
        <v>9</v>
      </c>
      <c r="K58" s="1089">
        <v>9</v>
      </c>
      <c r="L58" s="1089">
        <v>9</v>
      </c>
      <c r="M58" s="1089">
        <v>9</v>
      </c>
      <c r="N58" s="1089">
        <v>9</v>
      </c>
      <c r="O58" s="1089">
        <v>9</v>
      </c>
      <c r="P58" s="1089">
        <v>9</v>
      </c>
      <c r="Q58" s="1089">
        <v>11</v>
      </c>
      <c r="R58" s="1090">
        <v>2.71</v>
      </c>
      <c r="S58" s="1091" t="s">
        <v>776</v>
      </c>
      <c r="T58" s="1092"/>
      <c r="U58" s="1092"/>
    </row>
    <row r="59" spans="1:1297" s="1014" customFormat="1" ht="12.75" x14ac:dyDescent="0.2">
      <c r="A59" s="2662"/>
      <c r="B59" s="1091" t="s">
        <v>825</v>
      </c>
      <c r="C59" s="1089"/>
      <c r="D59" s="1089"/>
      <c r="E59" s="1089"/>
      <c r="F59" s="1089"/>
      <c r="G59" s="1089"/>
      <c r="H59" s="1089"/>
      <c r="I59" s="1089"/>
      <c r="J59" s="1089"/>
      <c r="K59" s="1089"/>
      <c r="L59" s="1089"/>
      <c r="M59" s="1089"/>
      <c r="N59" s="1089"/>
      <c r="O59" s="1089"/>
      <c r="P59" s="1089"/>
      <c r="Q59" s="1089"/>
      <c r="R59" s="1090"/>
      <c r="S59" s="1091"/>
      <c r="T59" s="1092"/>
      <c r="U59" s="1092"/>
    </row>
    <row r="60" spans="1:1297" s="1014" customFormat="1" ht="12.75" x14ac:dyDescent="0.2">
      <c r="A60" s="2662"/>
      <c r="B60" s="1093" t="s">
        <v>826</v>
      </c>
      <c r="C60" s="1089"/>
      <c r="D60" s="1089"/>
      <c r="E60" s="1089"/>
      <c r="F60" s="1089"/>
      <c r="G60" s="1089"/>
      <c r="H60" s="1089"/>
      <c r="I60" s="1089"/>
      <c r="J60" s="1089"/>
      <c r="K60" s="1089"/>
      <c r="L60" s="1089"/>
      <c r="M60" s="1089"/>
      <c r="N60" s="1089"/>
      <c r="O60" s="1089"/>
      <c r="P60" s="1089"/>
      <c r="Q60" s="1089"/>
      <c r="R60" s="1090"/>
      <c r="S60" s="1091"/>
      <c r="T60" s="1092"/>
      <c r="U60" s="1092"/>
    </row>
    <row r="61" spans="1:1297" s="1014" customFormat="1" ht="12.75" x14ac:dyDescent="0.2">
      <c r="A61" s="2662"/>
      <c r="B61" s="1094">
        <v>15</v>
      </c>
      <c r="C61" s="1094">
        <v>15</v>
      </c>
      <c r="D61" s="1094">
        <v>15</v>
      </c>
      <c r="E61" s="1094">
        <v>15</v>
      </c>
      <c r="F61" s="1094">
        <v>15</v>
      </c>
      <c r="G61" s="1094">
        <v>15</v>
      </c>
      <c r="H61" s="1094">
        <v>15</v>
      </c>
      <c r="I61" s="1094">
        <v>15</v>
      </c>
      <c r="J61" s="1092"/>
      <c r="K61" s="1092"/>
      <c r="L61" s="1092"/>
      <c r="M61" s="1092"/>
      <c r="N61" s="1092"/>
      <c r="O61" s="1092"/>
      <c r="P61" s="1092"/>
      <c r="Q61" s="1092"/>
      <c r="R61" s="1092"/>
      <c r="S61" s="1092"/>
      <c r="T61" s="1092"/>
      <c r="U61" s="1092"/>
    </row>
    <row r="62" spans="1:1297" s="1014" customFormat="1" ht="12.75" x14ac:dyDescent="0.2">
      <c r="A62" s="2662"/>
      <c r="B62" s="1092"/>
      <c r="C62" s="1092"/>
      <c r="D62" s="1092"/>
      <c r="E62" s="1092"/>
      <c r="F62" s="1092"/>
      <c r="G62" s="1092"/>
      <c r="H62" s="1092"/>
      <c r="I62" s="1092"/>
      <c r="J62" s="1092"/>
      <c r="K62" s="1092"/>
      <c r="L62" s="1092"/>
      <c r="M62" s="1092"/>
      <c r="N62" s="1092"/>
      <c r="O62" s="1092"/>
      <c r="P62" s="1092"/>
      <c r="Q62" s="1092"/>
      <c r="R62" s="1092"/>
      <c r="S62" s="1092"/>
      <c r="T62" s="1092"/>
      <c r="U62" s="1092"/>
    </row>
    <row r="63" spans="1:1297" s="1100" customFormat="1" ht="23.25" customHeight="1" x14ac:dyDescent="0.25">
      <c r="A63" s="1095">
        <f>ROW()</f>
        <v>63</v>
      </c>
      <c r="B63" s="2648" t="s">
        <v>827</v>
      </c>
      <c r="C63" s="2648"/>
      <c r="D63" s="2648"/>
      <c r="E63" s="2648"/>
      <c r="F63" s="2648"/>
      <c r="G63" s="2648"/>
      <c r="H63" s="2648"/>
      <c r="I63" s="2648"/>
      <c r="J63" s="2648"/>
      <c r="K63" s="2648"/>
      <c r="L63" s="2648"/>
      <c r="M63" s="2648"/>
      <c r="N63" s="2648"/>
      <c r="O63" s="2648"/>
      <c r="P63" s="2648"/>
      <c r="Q63" s="2648"/>
      <c r="R63" s="1096">
        <v>1</v>
      </c>
      <c r="S63" s="1097"/>
      <c r="T63" s="1097"/>
      <c r="U63" s="1097"/>
      <c r="V63" s="1098"/>
      <c r="W63" s="1098"/>
      <c r="X63" s="1098"/>
      <c r="Y63" s="1098"/>
      <c r="Z63" s="1098"/>
      <c r="AA63" s="1098"/>
      <c r="AB63" s="1098"/>
      <c r="AC63" s="1098"/>
      <c r="AD63" s="1098"/>
      <c r="AE63" s="1098"/>
      <c r="AF63" s="1098"/>
      <c r="AG63" s="1098"/>
      <c r="AH63" s="1098"/>
      <c r="AI63" s="1099"/>
      <c r="AJ63" s="1099"/>
      <c r="AK63" s="1099"/>
      <c r="AL63" s="1099"/>
      <c r="AM63" s="1099"/>
      <c r="AN63" s="1099"/>
      <c r="AO63" s="1099"/>
      <c r="AP63" s="1099"/>
      <c r="AQ63" s="1099"/>
      <c r="AR63" s="1099"/>
      <c r="AS63" s="1099"/>
      <c r="AT63" s="1099"/>
      <c r="AU63" s="1099"/>
      <c r="AV63" s="1099"/>
      <c r="AW63" s="1099"/>
      <c r="AX63" s="1099"/>
      <c r="AY63" s="1099"/>
      <c r="AZ63" s="1099"/>
      <c r="BA63" s="1099"/>
      <c r="BB63" s="1099"/>
      <c r="BC63" s="1099"/>
      <c r="BD63" s="1099"/>
      <c r="BE63" s="1099"/>
      <c r="BF63" s="1099"/>
      <c r="BG63" s="1099"/>
      <c r="BH63" s="1099"/>
      <c r="BI63" s="1099"/>
      <c r="BJ63" s="1099"/>
      <c r="BK63" s="1099"/>
      <c r="BL63" s="1099"/>
      <c r="BM63" s="1099"/>
      <c r="BN63" s="1099"/>
      <c r="BO63" s="1099"/>
      <c r="BP63" s="1099"/>
      <c r="BQ63" s="1099"/>
      <c r="BR63" s="1099"/>
      <c r="BS63" s="1099"/>
      <c r="BT63" s="1099"/>
      <c r="BU63" s="1099"/>
      <c r="BV63" s="1099"/>
      <c r="BW63" s="1099"/>
      <c r="BX63" s="1099"/>
      <c r="BY63" s="1099"/>
      <c r="BZ63" s="1099"/>
      <c r="CA63" s="1099"/>
      <c r="CB63" s="1099"/>
      <c r="CC63" s="1099"/>
      <c r="CD63" s="1099"/>
      <c r="CE63" s="1099"/>
      <c r="CF63" s="1099"/>
      <c r="CG63" s="1099"/>
      <c r="CH63" s="1099"/>
      <c r="CI63" s="1099"/>
      <c r="CJ63" s="1099"/>
      <c r="CK63" s="1099"/>
      <c r="CL63" s="1099"/>
      <c r="CM63" s="1099"/>
      <c r="CN63" s="1099"/>
      <c r="CO63" s="1099"/>
      <c r="CP63" s="1099"/>
      <c r="CQ63" s="1099"/>
      <c r="CR63" s="1099"/>
      <c r="CS63" s="1099"/>
      <c r="CT63" s="1099"/>
      <c r="CU63" s="1099"/>
      <c r="CV63" s="1099"/>
      <c r="CW63" s="1099"/>
      <c r="CX63" s="1099"/>
      <c r="CY63" s="1099"/>
      <c r="CZ63" s="1099"/>
      <c r="DA63" s="1099"/>
      <c r="DB63" s="1099"/>
      <c r="DC63" s="1099"/>
      <c r="DD63" s="1099"/>
      <c r="DE63" s="1099"/>
      <c r="DF63" s="1099"/>
      <c r="DG63" s="1099"/>
      <c r="DH63" s="1099"/>
      <c r="DI63" s="1099"/>
      <c r="DJ63" s="1099"/>
      <c r="DK63" s="1099"/>
      <c r="DL63" s="1099"/>
      <c r="DM63" s="1099"/>
      <c r="DN63" s="1099"/>
      <c r="DO63" s="1099"/>
      <c r="DP63" s="1099"/>
      <c r="DQ63" s="1099"/>
      <c r="DR63" s="1099"/>
      <c r="DS63" s="1099"/>
      <c r="DT63" s="1099"/>
      <c r="DU63" s="1099"/>
      <c r="DV63" s="1099"/>
      <c r="DW63" s="1099"/>
      <c r="DX63" s="1099"/>
      <c r="DY63" s="1099"/>
      <c r="DZ63" s="1099"/>
      <c r="EA63" s="1099"/>
      <c r="EB63" s="1099"/>
      <c r="EC63" s="1099"/>
      <c r="ED63" s="1099"/>
      <c r="EE63" s="1099"/>
      <c r="EF63" s="1099"/>
      <c r="EG63" s="1099"/>
      <c r="EH63" s="1099"/>
      <c r="EI63" s="1099"/>
      <c r="EJ63" s="1099"/>
      <c r="EK63" s="1099"/>
      <c r="EL63" s="1099"/>
      <c r="EM63" s="1099"/>
      <c r="EN63" s="1099"/>
      <c r="EO63" s="1099"/>
      <c r="EP63" s="1099"/>
      <c r="EQ63" s="1099"/>
      <c r="ER63" s="1099"/>
      <c r="ES63" s="1099"/>
      <c r="ET63" s="1099"/>
      <c r="EU63" s="1099"/>
      <c r="EV63" s="1099"/>
      <c r="EW63" s="1099"/>
      <c r="EX63" s="1099"/>
      <c r="EY63" s="1099"/>
      <c r="EZ63" s="1099"/>
      <c r="FA63" s="1099"/>
      <c r="FB63" s="1099"/>
      <c r="FC63" s="1099"/>
      <c r="FD63" s="1099"/>
      <c r="FE63" s="1099"/>
      <c r="FF63" s="1099"/>
      <c r="FG63" s="1099"/>
      <c r="FH63" s="1099"/>
      <c r="FI63" s="1099"/>
      <c r="FJ63" s="1099"/>
      <c r="FK63" s="1099"/>
      <c r="FL63" s="1099"/>
      <c r="FM63" s="1099"/>
      <c r="FN63" s="1099"/>
      <c r="FO63" s="1099"/>
      <c r="FP63" s="1099"/>
      <c r="FQ63" s="1099"/>
      <c r="FR63" s="1099"/>
      <c r="FS63" s="1099"/>
      <c r="FT63" s="1099"/>
      <c r="FU63" s="1099"/>
      <c r="FV63" s="1099"/>
      <c r="FW63" s="1099"/>
      <c r="FX63" s="1099"/>
      <c r="FY63" s="1099"/>
      <c r="FZ63" s="1099"/>
      <c r="GA63" s="1099"/>
      <c r="GB63" s="1099"/>
      <c r="GC63" s="1099"/>
      <c r="GD63" s="1099"/>
      <c r="GE63" s="1099"/>
      <c r="GF63" s="1099"/>
      <c r="GG63" s="1099"/>
      <c r="GH63" s="1099"/>
      <c r="GI63" s="1099"/>
      <c r="GJ63" s="1099"/>
      <c r="GK63" s="1099"/>
      <c r="GL63" s="1099"/>
      <c r="GM63" s="1099"/>
      <c r="GN63" s="1099"/>
      <c r="GO63" s="1099"/>
      <c r="GP63" s="1099"/>
      <c r="GQ63" s="1099"/>
      <c r="GR63" s="1099"/>
      <c r="GS63" s="1099"/>
      <c r="GT63" s="1099"/>
      <c r="GU63" s="1099"/>
      <c r="GV63" s="1099"/>
      <c r="GW63" s="1099"/>
      <c r="GX63" s="1099"/>
      <c r="GY63" s="1099"/>
      <c r="GZ63" s="1099"/>
      <c r="HA63" s="1099"/>
      <c r="HB63" s="1099"/>
      <c r="HC63" s="1099"/>
      <c r="HD63" s="1099"/>
      <c r="HE63" s="1099"/>
      <c r="HF63" s="1099"/>
      <c r="HG63" s="1099"/>
      <c r="HH63" s="1099"/>
      <c r="HI63" s="1099"/>
      <c r="HJ63" s="1099"/>
      <c r="HK63" s="1099"/>
      <c r="HL63" s="1099"/>
      <c r="HM63" s="1099"/>
      <c r="HN63" s="1099"/>
      <c r="HO63" s="1099"/>
      <c r="HP63" s="1099"/>
      <c r="HQ63" s="1099"/>
      <c r="HR63" s="1099"/>
      <c r="HS63" s="1099"/>
      <c r="HT63" s="1099"/>
      <c r="HU63" s="1099"/>
      <c r="HV63" s="1099"/>
      <c r="HW63" s="1099"/>
      <c r="HX63" s="1099"/>
      <c r="HY63" s="1099"/>
      <c r="HZ63" s="1099"/>
      <c r="IA63" s="1099"/>
      <c r="IB63" s="1099"/>
      <c r="IC63" s="1099"/>
      <c r="ID63" s="1099"/>
      <c r="IE63" s="1099"/>
      <c r="IF63" s="1099"/>
      <c r="IG63" s="1099"/>
      <c r="IH63" s="1099"/>
      <c r="II63" s="1099"/>
      <c r="IJ63" s="1099"/>
      <c r="IK63" s="1099"/>
      <c r="IL63" s="1099"/>
      <c r="IM63" s="1099"/>
      <c r="IN63" s="1099"/>
      <c r="IO63" s="1099"/>
      <c r="IP63" s="1099"/>
      <c r="IQ63" s="1099"/>
      <c r="IR63" s="1099"/>
      <c r="IS63" s="1099"/>
      <c r="IT63" s="1099"/>
      <c r="IU63" s="1099"/>
      <c r="IV63" s="1099"/>
      <c r="IW63" s="1099"/>
      <c r="IX63" s="1099"/>
      <c r="IY63" s="1099"/>
      <c r="IZ63" s="1099"/>
      <c r="JA63" s="1099"/>
      <c r="JB63" s="1099"/>
      <c r="JC63" s="1099"/>
      <c r="JD63" s="1099"/>
      <c r="JE63" s="1099"/>
      <c r="JF63" s="1099"/>
      <c r="JG63" s="1099"/>
      <c r="JH63" s="1099"/>
      <c r="JI63" s="1099"/>
      <c r="JJ63" s="1099"/>
      <c r="JK63" s="1099"/>
      <c r="JL63" s="1099"/>
      <c r="JM63" s="1099"/>
      <c r="JN63" s="1099"/>
      <c r="JO63" s="1099"/>
      <c r="JP63" s="1099"/>
      <c r="JQ63" s="1099"/>
      <c r="JR63" s="1099"/>
      <c r="JS63" s="1099"/>
      <c r="JT63" s="1099"/>
      <c r="JU63" s="1099"/>
      <c r="JV63" s="1099"/>
      <c r="JW63" s="1099"/>
      <c r="JX63" s="1099"/>
      <c r="JY63" s="1099"/>
      <c r="JZ63" s="1099"/>
      <c r="KA63" s="1099"/>
      <c r="KB63" s="1099"/>
      <c r="KC63" s="1099"/>
      <c r="KD63" s="1099"/>
      <c r="KE63" s="1099"/>
      <c r="KF63" s="1099"/>
      <c r="KG63" s="1099"/>
      <c r="KH63" s="1099"/>
      <c r="KI63" s="1099"/>
      <c r="KJ63" s="1099"/>
      <c r="KK63" s="1099"/>
      <c r="KL63" s="1099"/>
      <c r="KM63" s="1099"/>
      <c r="KN63" s="1099"/>
      <c r="KO63" s="1099"/>
      <c r="KP63" s="1099"/>
      <c r="KQ63" s="1099"/>
      <c r="KR63" s="1099"/>
      <c r="KS63" s="1099"/>
      <c r="KT63" s="1099"/>
      <c r="KU63" s="1099"/>
      <c r="KV63" s="1099"/>
      <c r="KW63" s="1099"/>
      <c r="KX63" s="1099"/>
      <c r="KY63" s="1099"/>
      <c r="KZ63" s="1099"/>
      <c r="LA63" s="1099"/>
      <c r="LB63" s="1099"/>
      <c r="LC63" s="1099"/>
      <c r="LD63" s="1099"/>
      <c r="LE63" s="1099"/>
      <c r="LF63" s="1099"/>
      <c r="LG63" s="1099"/>
      <c r="LH63" s="1099"/>
      <c r="LI63" s="1099"/>
      <c r="LJ63" s="1099"/>
      <c r="LK63" s="1099"/>
      <c r="LL63" s="1099"/>
      <c r="LM63" s="1099"/>
      <c r="LN63" s="1099"/>
      <c r="LO63" s="1099"/>
      <c r="LP63" s="1099"/>
      <c r="LQ63" s="1099"/>
      <c r="LR63" s="1099"/>
      <c r="LS63" s="1099"/>
      <c r="LT63" s="1099"/>
      <c r="LU63" s="1099"/>
      <c r="LV63" s="1099"/>
      <c r="LW63" s="1099"/>
      <c r="LX63" s="1099"/>
      <c r="LY63" s="1099"/>
      <c r="LZ63" s="1099"/>
      <c r="MA63" s="1099"/>
      <c r="MB63" s="1099"/>
      <c r="MC63" s="1099"/>
      <c r="MD63" s="1099"/>
      <c r="ME63" s="1099"/>
      <c r="MF63" s="1099"/>
      <c r="MG63" s="1099"/>
      <c r="MH63" s="1099"/>
      <c r="MI63" s="1099"/>
      <c r="MJ63" s="1099"/>
      <c r="MK63" s="1099"/>
      <c r="ML63" s="1099"/>
      <c r="MM63" s="1099"/>
      <c r="MN63" s="1099"/>
      <c r="MO63" s="1099"/>
      <c r="MP63" s="1099"/>
      <c r="MQ63" s="1099"/>
      <c r="MR63" s="1099"/>
      <c r="MS63" s="1099"/>
      <c r="MT63" s="1099"/>
      <c r="MU63" s="1099"/>
      <c r="MV63" s="1099"/>
      <c r="MW63" s="1099"/>
      <c r="MX63" s="1099"/>
      <c r="MY63" s="1099"/>
      <c r="MZ63" s="1099"/>
      <c r="NA63" s="1099"/>
      <c r="NB63" s="1099"/>
      <c r="NC63" s="1099"/>
      <c r="ND63" s="1099"/>
      <c r="NE63" s="1099"/>
      <c r="NF63" s="1099"/>
      <c r="NG63" s="1099"/>
      <c r="NH63" s="1099"/>
      <c r="NI63" s="1099"/>
      <c r="NJ63" s="1099"/>
      <c r="NK63" s="1099"/>
      <c r="NL63" s="1099"/>
      <c r="NM63" s="1099"/>
      <c r="NN63" s="1099"/>
      <c r="NO63" s="1099"/>
      <c r="NP63" s="1099"/>
      <c r="NQ63" s="1099"/>
      <c r="NR63" s="1099"/>
      <c r="NS63" s="1099"/>
      <c r="NT63" s="1099"/>
      <c r="NU63" s="1099"/>
      <c r="NV63" s="1099"/>
      <c r="NW63" s="1099"/>
      <c r="NX63" s="1099"/>
      <c r="NY63" s="1099"/>
      <c r="NZ63" s="1099"/>
      <c r="OA63" s="1099"/>
      <c r="OB63" s="1099"/>
      <c r="OC63" s="1099"/>
      <c r="OD63" s="1099"/>
      <c r="OE63" s="1099"/>
      <c r="OF63" s="1099"/>
      <c r="OG63" s="1099"/>
      <c r="OH63" s="1099"/>
      <c r="OI63" s="1099"/>
      <c r="OJ63" s="1099"/>
      <c r="OK63" s="1099"/>
      <c r="OL63" s="1099"/>
      <c r="OM63" s="1099"/>
      <c r="ON63" s="1099"/>
      <c r="OO63" s="1099"/>
      <c r="OP63" s="1099"/>
      <c r="OQ63" s="1099"/>
      <c r="OR63" s="1099"/>
      <c r="OS63" s="1099"/>
      <c r="OT63" s="1099"/>
      <c r="OU63" s="1099"/>
      <c r="OV63" s="1099"/>
      <c r="OW63" s="1099"/>
      <c r="OX63" s="1099"/>
      <c r="OY63" s="1099"/>
      <c r="OZ63" s="1099"/>
      <c r="PA63" s="1099"/>
      <c r="PB63" s="1099"/>
      <c r="PC63" s="1099"/>
      <c r="PD63" s="1099"/>
      <c r="PE63" s="1099"/>
      <c r="PF63" s="1099"/>
      <c r="PG63" s="1099"/>
      <c r="PH63" s="1099"/>
      <c r="PI63" s="1099"/>
      <c r="PJ63" s="1099"/>
      <c r="PK63" s="1099"/>
      <c r="PL63" s="1099"/>
      <c r="PM63" s="1099"/>
      <c r="PN63" s="1099"/>
      <c r="PO63" s="1099"/>
      <c r="PP63" s="1099"/>
      <c r="PQ63" s="1099"/>
      <c r="PR63" s="1099"/>
      <c r="PS63" s="1099"/>
      <c r="PT63" s="1099"/>
      <c r="PU63" s="1099"/>
      <c r="PV63" s="1099"/>
      <c r="PW63" s="1099"/>
      <c r="PX63" s="1099"/>
      <c r="PY63" s="1099"/>
      <c r="PZ63" s="1099"/>
      <c r="QA63" s="1099"/>
      <c r="QB63" s="1099"/>
      <c r="QC63" s="1099"/>
      <c r="QD63" s="1099"/>
      <c r="QE63" s="1099"/>
      <c r="QF63" s="1099"/>
      <c r="QG63" s="1099"/>
      <c r="QH63" s="1099"/>
      <c r="QI63" s="1099"/>
      <c r="QJ63" s="1099"/>
      <c r="QK63" s="1099"/>
      <c r="QL63" s="1099"/>
      <c r="QM63" s="1099"/>
      <c r="QN63" s="1099"/>
      <c r="QO63" s="1099"/>
      <c r="QP63" s="1099"/>
      <c r="QQ63" s="1099"/>
      <c r="QR63" s="1099"/>
      <c r="QS63" s="1099"/>
      <c r="QT63" s="1099"/>
      <c r="QU63" s="1099"/>
      <c r="QV63" s="1099"/>
      <c r="QW63" s="1099"/>
      <c r="QX63" s="1099"/>
      <c r="QY63" s="1099"/>
      <c r="QZ63" s="1099"/>
      <c r="RA63" s="1099"/>
      <c r="RB63" s="1099"/>
      <c r="RC63" s="1099"/>
      <c r="RD63" s="1099"/>
      <c r="RE63" s="1099"/>
      <c r="RF63" s="1099"/>
      <c r="RG63" s="1099"/>
      <c r="RH63" s="1099"/>
      <c r="RI63" s="1099"/>
      <c r="RJ63" s="1099"/>
      <c r="RK63" s="1099"/>
      <c r="RL63" s="1099"/>
      <c r="RM63" s="1099"/>
      <c r="RN63" s="1099"/>
      <c r="RO63" s="1099"/>
      <c r="RP63" s="1099"/>
      <c r="RQ63" s="1099"/>
      <c r="RR63" s="1099"/>
      <c r="RS63" s="1099"/>
      <c r="RT63" s="1099"/>
      <c r="RU63" s="1099"/>
      <c r="RV63" s="1099"/>
      <c r="RW63" s="1099"/>
      <c r="RX63" s="1099"/>
      <c r="RY63" s="1099"/>
      <c r="RZ63" s="1099"/>
      <c r="SA63" s="1099"/>
      <c r="SB63" s="1099"/>
      <c r="SC63" s="1099"/>
      <c r="SD63" s="1099"/>
      <c r="SE63" s="1099"/>
      <c r="SF63" s="1099"/>
      <c r="SG63" s="1099"/>
      <c r="SH63" s="1099"/>
      <c r="SI63" s="1099"/>
      <c r="SJ63" s="1099"/>
      <c r="SK63" s="1099"/>
      <c r="SL63" s="1099"/>
      <c r="SM63" s="1099"/>
      <c r="SN63" s="1099"/>
      <c r="SO63" s="1099"/>
      <c r="SP63" s="1099"/>
      <c r="SQ63" s="1099"/>
      <c r="SR63" s="1099"/>
      <c r="SS63" s="1099"/>
      <c r="ST63" s="1099"/>
      <c r="SU63" s="1099"/>
      <c r="SV63" s="1099"/>
      <c r="SW63" s="1099"/>
      <c r="SX63" s="1099"/>
      <c r="SY63" s="1099"/>
      <c r="SZ63" s="1099"/>
      <c r="TA63" s="1099"/>
      <c r="TB63" s="1099"/>
      <c r="TC63" s="1099"/>
      <c r="TD63" s="1099"/>
      <c r="TE63" s="1099"/>
      <c r="TF63" s="1099"/>
      <c r="TG63" s="1099"/>
      <c r="TH63" s="1099"/>
      <c r="TI63" s="1099"/>
      <c r="TJ63" s="1099"/>
      <c r="TK63" s="1099"/>
      <c r="TL63" s="1099"/>
      <c r="TM63" s="1099"/>
      <c r="TN63" s="1099"/>
      <c r="TO63" s="1099"/>
      <c r="TP63" s="1099"/>
      <c r="TQ63" s="1099"/>
      <c r="TR63" s="1099"/>
      <c r="TS63" s="1099"/>
      <c r="TT63" s="1099"/>
      <c r="TU63" s="1099"/>
      <c r="TV63" s="1099"/>
      <c r="TW63" s="1099"/>
      <c r="TX63" s="1099"/>
      <c r="TY63" s="1099"/>
      <c r="TZ63" s="1099"/>
      <c r="UA63" s="1099"/>
      <c r="UB63" s="1099"/>
      <c r="UC63" s="1099"/>
      <c r="UD63" s="1099"/>
      <c r="UE63" s="1099"/>
      <c r="UF63" s="1099"/>
      <c r="UG63" s="1099"/>
      <c r="UH63" s="1099"/>
      <c r="UI63" s="1099"/>
      <c r="UJ63" s="1099"/>
      <c r="UK63" s="1099"/>
      <c r="UL63" s="1099"/>
      <c r="UM63" s="1099"/>
      <c r="UN63" s="1099"/>
      <c r="UO63" s="1099"/>
      <c r="UP63" s="1099"/>
      <c r="UQ63" s="1099"/>
      <c r="UR63" s="1099"/>
      <c r="US63" s="1099"/>
      <c r="UT63" s="1099"/>
      <c r="UU63" s="1099"/>
      <c r="UV63" s="1099"/>
      <c r="UW63" s="1099"/>
      <c r="UX63" s="1099"/>
      <c r="UY63" s="1099"/>
      <c r="UZ63" s="1099"/>
      <c r="VA63" s="1099"/>
      <c r="VB63" s="1099"/>
      <c r="VC63" s="1099"/>
      <c r="VD63" s="1099"/>
      <c r="VE63" s="1099"/>
      <c r="VF63" s="1099"/>
      <c r="VG63" s="1099"/>
      <c r="VH63" s="1099"/>
      <c r="VI63" s="1099"/>
      <c r="VJ63" s="1099"/>
      <c r="VK63" s="1099"/>
      <c r="VL63" s="1099"/>
      <c r="VM63" s="1099"/>
      <c r="VN63" s="1099"/>
      <c r="VO63" s="1099"/>
      <c r="VP63" s="1099"/>
      <c r="VQ63" s="1099"/>
      <c r="VR63" s="1099"/>
      <c r="VS63" s="1099"/>
      <c r="VT63" s="1099"/>
      <c r="VU63" s="1099"/>
      <c r="VV63" s="1099"/>
      <c r="VW63" s="1099"/>
      <c r="VX63" s="1099"/>
      <c r="VY63" s="1099"/>
      <c r="VZ63" s="1099"/>
      <c r="WA63" s="1099"/>
      <c r="WB63" s="1099"/>
      <c r="WC63" s="1099"/>
      <c r="WD63" s="1099"/>
      <c r="WE63" s="1099"/>
      <c r="WF63" s="1099"/>
      <c r="WG63" s="1099"/>
      <c r="WH63" s="1099"/>
      <c r="WI63" s="1099"/>
      <c r="WJ63" s="1099"/>
      <c r="WK63" s="1099"/>
      <c r="WL63" s="1099"/>
      <c r="WM63" s="1099"/>
      <c r="WN63" s="1099"/>
      <c r="WO63" s="1099"/>
      <c r="WP63" s="1099"/>
      <c r="WQ63" s="1099"/>
      <c r="WR63" s="1099"/>
      <c r="WS63" s="1099"/>
      <c r="WT63" s="1099"/>
      <c r="WU63" s="1099"/>
      <c r="WV63" s="1099"/>
      <c r="WW63" s="1099"/>
      <c r="WX63" s="1099"/>
      <c r="WY63" s="1099"/>
      <c r="WZ63" s="1099"/>
      <c r="XA63" s="1099"/>
      <c r="XB63" s="1099"/>
      <c r="XC63" s="1099"/>
      <c r="XD63" s="1099"/>
      <c r="XE63" s="1099"/>
      <c r="XF63" s="1099"/>
      <c r="XG63" s="1099"/>
      <c r="XH63" s="1099"/>
      <c r="XI63" s="1099"/>
      <c r="XJ63" s="1099"/>
      <c r="XK63" s="1099"/>
      <c r="XL63" s="1099"/>
      <c r="XM63" s="1099"/>
      <c r="XN63" s="1099"/>
      <c r="XO63" s="1099"/>
      <c r="XP63" s="1099"/>
      <c r="XQ63" s="1099"/>
      <c r="XR63" s="1099"/>
      <c r="XS63" s="1099"/>
      <c r="XT63" s="1099"/>
      <c r="XU63" s="1099"/>
      <c r="XV63" s="1099"/>
      <c r="XW63" s="1099"/>
      <c r="XX63" s="1099"/>
      <c r="XY63" s="1099"/>
      <c r="XZ63" s="1099"/>
      <c r="YA63" s="1099"/>
      <c r="YB63" s="1099"/>
      <c r="YC63" s="1099"/>
      <c r="YD63" s="1099"/>
      <c r="YE63" s="1099"/>
      <c r="YF63" s="1099"/>
      <c r="YG63" s="1099"/>
      <c r="YH63" s="1099"/>
      <c r="YI63" s="1099"/>
      <c r="YJ63" s="1099"/>
      <c r="YK63" s="1099"/>
      <c r="YL63" s="1099"/>
      <c r="YM63" s="1099"/>
      <c r="YN63" s="1099"/>
      <c r="YO63" s="1099"/>
      <c r="YP63" s="1099"/>
      <c r="YQ63" s="1099"/>
      <c r="YR63" s="1099"/>
      <c r="YS63" s="1099"/>
      <c r="YT63" s="1099"/>
      <c r="YU63" s="1099"/>
      <c r="YV63" s="1099"/>
      <c r="YW63" s="1099"/>
      <c r="YX63" s="1099"/>
      <c r="YY63" s="1099"/>
      <c r="YZ63" s="1099"/>
      <c r="ZA63" s="1099"/>
      <c r="ZB63" s="1099"/>
      <c r="ZC63" s="1099"/>
      <c r="ZD63" s="1099"/>
      <c r="ZE63" s="1099"/>
      <c r="ZF63" s="1099"/>
      <c r="ZG63" s="1099"/>
      <c r="ZH63" s="1099"/>
      <c r="ZI63" s="1099"/>
      <c r="ZJ63" s="1099"/>
      <c r="ZK63" s="1099"/>
      <c r="ZL63" s="1099"/>
      <c r="ZM63" s="1099"/>
      <c r="ZN63" s="1099"/>
      <c r="ZO63" s="1099"/>
      <c r="ZP63" s="1099"/>
      <c r="ZQ63" s="1099"/>
      <c r="ZR63" s="1099"/>
      <c r="ZS63" s="1099"/>
      <c r="ZT63" s="1099"/>
      <c r="ZU63" s="1099"/>
      <c r="ZV63" s="1099"/>
      <c r="ZW63" s="1099"/>
      <c r="ZX63" s="1099"/>
      <c r="ZY63" s="1099"/>
      <c r="ZZ63" s="1099"/>
      <c r="AAA63" s="1099"/>
      <c r="AAB63" s="1099"/>
      <c r="AAC63" s="1099"/>
      <c r="AAD63" s="1099"/>
      <c r="AAE63" s="1099"/>
      <c r="AAF63" s="1099"/>
      <c r="AAG63" s="1099"/>
      <c r="AAH63" s="1099"/>
      <c r="AAI63" s="1099"/>
      <c r="AAJ63" s="1099"/>
      <c r="AAK63" s="1099"/>
      <c r="AAL63" s="1099"/>
      <c r="AAM63" s="1099"/>
      <c r="AAN63" s="1099"/>
      <c r="AAO63" s="1099"/>
      <c r="AAP63" s="1099"/>
      <c r="AAQ63" s="1099"/>
      <c r="AAR63" s="1099"/>
      <c r="AAS63" s="1099"/>
      <c r="AAT63" s="1099"/>
      <c r="AAU63" s="1099"/>
      <c r="AAV63" s="1099"/>
      <c r="AAW63" s="1099"/>
      <c r="AAX63" s="1099"/>
      <c r="AAY63" s="1099"/>
      <c r="AAZ63" s="1099"/>
      <c r="ABA63" s="1099"/>
      <c r="ABB63" s="1099"/>
      <c r="ABC63" s="1099"/>
      <c r="ABD63" s="1099"/>
      <c r="ABE63" s="1099"/>
      <c r="ABF63" s="1099"/>
      <c r="ABG63" s="1099"/>
      <c r="ABH63" s="1099"/>
      <c r="ABI63" s="1099"/>
      <c r="ABJ63" s="1099"/>
      <c r="ABK63" s="1099"/>
      <c r="ABL63" s="1099"/>
      <c r="ABM63" s="1099"/>
      <c r="ABN63" s="1099"/>
      <c r="ABO63" s="1099"/>
      <c r="ABP63" s="1099"/>
      <c r="ABQ63" s="1099"/>
      <c r="ABR63" s="1099"/>
      <c r="ABS63" s="1099"/>
      <c r="ABT63" s="1099"/>
      <c r="ABU63" s="1099"/>
      <c r="ABV63" s="1099"/>
      <c r="ABW63" s="1099"/>
      <c r="ABX63" s="1099"/>
      <c r="ABY63" s="1099"/>
      <c r="ABZ63" s="1099"/>
      <c r="ACA63" s="1099"/>
      <c r="ACB63" s="1099"/>
      <c r="ACC63" s="1099"/>
      <c r="ACD63" s="1099"/>
      <c r="ACE63" s="1099"/>
      <c r="ACF63" s="1099"/>
      <c r="ACG63" s="1099"/>
      <c r="ACH63" s="1099"/>
      <c r="ACI63" s="1099"/>
      <c r="ACJ63" s="1099"/>
      <c r="ACK63" s="1099"/>
      <c r="ACL63" s="1099"/>
      <c r="ACM63" s="1099"/>
      <c r="ACN63" s="1099"/>
      <c r="ACO63" s="1099"/>
      <c r="ACP63" s="1099"/>
      <c r="ACQ63" s="1099"/>
      <c r="ACR63" s="1099"/>
      <c r="ACS63" s="1099"/>
      <c r="ACT63" s="1099"/>
      <c r="ACU63" s="1099"/>
      <c r="ACV63" s="1099"/>
      <c r="ACW63" s="1099"/>
      <c r="ACX63" s="1099"/>
      <c r="ACY63" s="1099"/>
      <c r="ACZ63" s="1099"/>
      <c r="ADA63" s="1099"/>
      <c r="ADB63" s="1099"/>
      <c r="ADC63" s="1099"/>
      <c r="ADD63" s="1099"/>
      <c r="ADE63" s="1099"/>
      <c r="ADF63" s="1099"/>
      <c r="ADG63" s="1099"/>
      <c r="ADH63" s="1099"/>
      <c r="ADI63" s="1099"/>
      <c r="ADJ63" s="1099"/>
      <c r="ADK63" s="1099"/>
      <c r="ADL63" s="1099"/>
      <c r="ADM63" s="1099"/>
      <c r="ADN63" s="1099"/>
      <c r="ADO63" s="1099"/>
      <c r="ADP63" s="1099"/>
      <c r="ADQ63" s="1099"/>
      <c r="ADR63" s="1099"/>
      <c r="ADS63" s="1099"/>
      <c r="ADT63" s="1099"/>
      <c r="ADU63" s="1099"/>
      <c r="ADV63" s="1099"/>
      <c r="ADW63" s="1099"/>
      <c r="ADX63" s="1099"/>
      <c r="ADY63" s="1099"/>
      <c r="ADZ63" s="1099"/>
      <c r="AEA63" s="1099"/>
      <c r="AEB63" s="1099"/>
      <c r="AEC63" s="1099"/>
      <c r="AED63" s="1099"/>
      <c r="AEE63" s="1099"/>
      <c r="AEF63" s="1099"/>
      <c r="AEG63" s="1099"/>
      <c r="AEH63" s="1099"/>
      <c r="AEI63" s="1099"/>
      <c r="AEJ63" s="1099"/>
      <c r="AEK63" s="1099"/>
      <c r="AEL63" s="1099"/>
      <c r="AEM63" s="1099"/>
      <c r="AEN63" s="1099"/>
      <c r="AEO63" s="1099"/>
      <c r="AEP63" s="1099"/>
      <c r="AEQ63" s="1099"/>
      <c r="AER63" s="1099"/>
      <c r="AES63" s="1099"/>
      <c r="AET63" s="1099"/>
      <c r="AEU63" s="1099"/>
      <c r="AEV63" s="1099"/>
      <c r="AEW63" s="1099"/>
      <c r="AEX63" s="1099"/>
      <c r="AEY63" s="1099"/>
      <c r="AEZ63" s="1099"/>
      <c r="AFA63" s="1099"/>
      <c r="AFB63" s="1099"/>
      <c r="AFC63" s="1099"/>
      <c r="AFD63" s="1099"/>
      <c r="AFE63" s="1099"/>
      <c r="AFF63" s="1099"/>
      <c r="AFG63" s="1099"/>
      <c r="AFH63" s="1099"/>
      <c r="AFI63" s="1099"/>
      <c r="AFJ63" s="1099"/>
      <c r="AFK63" s="1099"/>
      <c r="AFL63" s="1099"/>
      <c r="AFM63" s="1099"/>
      <c r="AFN63" s="1099"/>
      <c r="AFO63" s="1099"/>
      <c r="AFP63" s="1099"/>
      <c r="AFQ63" s="1099"/>
      <c r="AFR63" s="1099"/>
      <c r="AFS63" s="1099"/>
      <c r="AFT63" s="1099"/>
      <c r="AFU63" s="1099"/>
      <c r="AFV63" s="1099"/>
      <c r="AFW63" s="1099"/>
      <c r="AFX63" s="1099"/>
      <c r="AFY63" s="1099"/>
      <c r="AFZ63" s="1099"/>
      <c r="AGA63" s="1099"/>
      <c r="AGB63" s="1099"/>
      <c r="AGC63" s="1099"/>
      <c r="AGD63" s="1099"/>
      <c r="AGE63" s="1099"/>
      <c r="AGF63" s="1099"/>
      <c r="AGG63" s="1099"/>
      <c r="AGH63" s="1099"/>
      <c r="AGI63" s="1099"/>
      <c r="AGJ63" s="1099"/>
      <c r="AGK63" s="1099"/>
      <c r="AGL63" s="1099"/>
      <c r="AGM63" s="1099"/>
      <c r="AGN63" s="1099"/>
      <c r="AGO63" s="1099"/>
      <c r="AGP63" s="1099"/>
      <c r="AGQ63" s="1099"/>
      <c r="AGR63" s="1099"/>
      <c r="AGS63" s="1099"/>
      <c r="AGT63" s="1099"/>
      <c r="AGU63" s="1099"/>
      <c r="AGV63" s="1099"/>
      <c r="AGW63" s="1099"/>
      <c r="AGX63" s="1099"/>
      <c r="AGY63" s="1099"/>
      <c r="AGZ63" s="1099"/>
      <c r="AHA63" s="1099"/>
      <c r="AHB63" s="1099"/>
      <c r="AHC63" s="1099"/>
      <c r="AHD63" s="1099"/>
      <c r="AHE63" s="1099"/>
      <c r="AHF63" s="1099"/>
      <c r="AHG63" s="1099"/>
      <c r="AHH63" s="1099"/>
      <c r="AHI63" s="1099"/>
      <c r="AHJ63" s="1099"/>
      <c r="AHK63" s="1099"/>
      <c r="AHL63" s="1099"/>
      <c r="AHM63" s="1099"/>
      <c r="AHN63" s="1099"/>
      <c r="AHO63" s="1099"/>
      <c r="AHP63" s="1099"/>
      <c r="AHQ63" s="1099"/>
      <c r="AHR63" s="1099"/>
      <c r="AHS63" s="1099"/>
      <c r="AHT63" s="1099"/>
      <c r="AHU63" s="1099"/>
      <c r="AHV63" s="1099"/>
      <c r="AHW63" s="1099"/>
      <c r="AHX63" s="1099"/>
      <c r="AHY63" s="1099"/>
      <c r="AHZ63" s="1099"/>
      <c r="AIA63" s="1099"/>
      <c r="AIB63" s="1099"/>
      <c r="AIC63" s="1099"/>
      <c r="AID63" s="1099"/>
      <c r="AIE63" s="1099"/>
      <c r="AIF63" s="1099"/>
      <c r="AIG63" s="1099"/>
      <c r="AIH63" s="1099"/>
      <c r="AII63" s="1099"/>
      <c r="AIJ63" s="1099"/>
      <c r="AIK63" s="1099"/>
      <c r="AIL63" s="1099"/>
      <c r="AIM63" s="1099"/>
      <c r="AIN63" s="1099"/>
      <c r="AIO63" s="1099"/>
      <c r="AIP63" s="1099"/>
      <c r="AIQ63" s="1099"/>
      <c r="AIR63" s="1099"/>
      <c r="AIS63" s="1099"/>
      <c r="AIT63" s="1099"/>
      <c r="AIU63" s="1099"/>
      <c r="AIV63" s="1099"/>
      <c r="AIW63" s="1099"/>
      <c r="AIX63" s="1099"/>
      <c r="AIY63" s="1099"/>
      <c r="AIZ63" s="1099"/>
      <c r="AJA63" s="1099"/>
      <c r="AJB63" s="1099"/>
      <c r="AJC63" s="1099"/>
      <c r="AJD63" s="1099"/>
      <c r="AJE63" s="1099"/>
      <c r="AJF63" s="1099"/>
      <c r="AJG63" s="1099"/>
      <c r="AJH63" s="1099"/>
      <c r="AJI63" s="1099"/>
      <c r="AJJ63" s="1099"/>
      <c r="AJK63" s="1099"/>
      <c r="AJL63" s="1099"/>
      <c r="AJM63" s="1099"/>
      <c r="AJN63" s="1099"/>
      <c r="AJO63" s="1099"/>
      <c r="AJP63" s="1099"/>
      <c r="AJQ63" s="1099"/>
      <c r="AJR63" s="1099"/>
      <c r="AJS63" s="1099"/>
      <c r="AJT63" s="1099"/>
      <c r="AJU63" s="1099"/>
      <c r="AJV63" s="1099"/>
      <c r="AJW63" s="1099"/>
      <c r="AJX63" s="1099"/>
      <c r="AJY63" s="1099"/>
      <c r="AJZ63" s="1099"/>
      <c r="AKA63" s="1099"/>
      <c r="AKB63" s="1099"/>
      <c r="AKC63" s="1099"/>
      <c r="AKD63" s="1099"/>
      <c r="AKE63" s="1099"/>
      <c r="AKF63" s="1099"/>
      <c r="AKG63" s="1099"/>
      <c r="AKH63" s="1099"/>
      <c r="AKI63" s="1099"/>
      <c r="AKJ63" s="1099"/>
      <c r="AKK63" s="1099"/>
      <c r="AKL63" s="1099"/>
      <c r="AKM63" s="1099"/>
      <c r="AKN63" s="1099"/>
      <c r="AKO63" s="1099"/>
      <c r="AKP63" s="1099"/>
      <c r="AKQ63" s="1099"/>
      <c r="AKR63" s="1099"/>
      <c r="AKS63" s="1099"/>
      <c r="AKT63" s="1099"/>
      <c r="AKU63" s="1099"/>
      <c r="AKV63" s="1099"/>
      <c r="AKW63" s="1099"/>
      <c r="AKX63" s="1099"/>
      <c r="AKY63" s="1099"/>
      <c r="AKZ63" s="1099"/>
      <c r="ALA63" s="1099"/>
      <c r="ALB63" s="1099"/>
      <c r="ALC63" s="1099"/>
      <c r="ALD63" s="1099"/>
      <c r="ALE63" s="1099"/>
      <c r="ALF63" s="1099"/>
      <c r="ALG63" s="1099"/>
      <c r="ALH63" s="1099"/>
      <c r="ALI63" s="1099"/>
      <c r="ALJ63" s="1099"/>
      <c r="ALK63" s="1099"/>
      <c r="ALL63" s="1099"/>
      <c r="ALM63" s="1099"/>
      <c r="ALN63" s="1099"/>
      <c r="ALO63" s="1099"/>
      <c r="ALP63" s="1099"/>
      <c r="ALQ63" s="1099"/>
      <c r="ALR63" s="1099"/>
      <c r="ALS63" s="1099"/>
      <c r="ALT63" s="1099"/>
      <c r="ALU63" s="1099"/>
      <c r="ALV63" s="1099"/>
      <c r="ALW63" s="1099"/>
      <c r="ALX63" s="1099"/>
      <c r="ALY63" s="1099"/>
      <c r="ALZ63" s="1099"/>
      <c r="AMA63" s="1099"/>
      <c r="AMB63" s="1099"/>
      <c r="AMC63" s="1099"/>
      <c r="AMD63" s="1099"/>
      <c r="AME63" s="1099"/>
      <c r="AMF63" s="1099"/>
      <c r="AMG63" s="1099"/>
      <c r="AMH63" s="1099"/>
      <c r="AMI63" s="1099"/>
      <c r="AMJ63" s="1099"/>
      <c r="AMK63" s="1099"/>
      <c r="AML63" s="1099"/>
      <c r="AMM63" s="1099"/>
      <c r="AMN63" s="1099"/>
      <c r="AMO63" s="1099"/>
      <c r="AMP63" s="1099"/>
      <c r="AMQ63" s="1099"/>
      <c r="AMR63" s="1099"/>
      <c r="AMS63" s="1099"/>
      <c r="AMT63" s="1099"/>
      <c r="AMU63" s="1099"/>
      <c r="AMV63" s="1099"/>
      <c r="AMW63" s="1099"/>
      <c r="AMX63" s="1099"/>
      <c r="AMY63" s="1099"/>
      <c r="AMZ63" s="1099"/>
      <c r="ANA63" s="1099"/>
      <c r="ANB63" s="1099"/>
      <c r="ANC63" s="1099"/>
      <c r="AND63" s="1099"/>
      <c r="ANE63" s="1099"/>
      <c r="ANF63" s="1099"/>
      <c r="ANG63" s="1099"/>
      <c r="ANH63" s="1099"/>
      <c r="ANI63" s="1099"/>
      <c r="ANJ63" s="1099"/>
      <c r="ANK63" s="1099"/>
      <c r="ANL63" s="1099"/>
      <c r="ANM63" s="1099"/>
      <c r="ANN63" s="1099"/>
      <c r="ANO63" s="1099"/>
      <c r="ANP63" s="1099"/>
      <c r="ANQ63" s="1099"/>
      <c r="ANR63" s="1099"/>
      <c r="ANS63" s="1099"/>
      <c r="ANT63" s="1099"/>
      <c r="ANU63" s="1099"/>
      <c r="ANV63" s="1099"/>
      <c r="ANW63" s="1099"/>
      <c r="ANX63" s="1099"/>
      <c r="ANY63" s="1099"/>
      <c r="ANZ63" s="1099"/>
      <c r="AOA63" s="1099"/>
      <c r="AOB63" s="1099"/>
      <c r="AOC63" s="1099"/>
      <c r="AOD63" s="1099"/>
      <c r="AOE63" s="1099"/>
      <c r="AOF63" s="1099"/>
      <c r="AOG63" s="1099"/>
      <c r="AOH63" s="1099"/>
      <c r="AOI63" s="1099"/>
      <c r="AOJ63" s="1099"/>
      <c r="AOK63" s="1099"/>
      <c r="AOL63" s="1099"/>
      <c r="AOM63" s="1099"/>
      <c r="AON63" s="1099"/>
      <c r="AOO63" s="1099"/>
      <c r="AOP63" s="1099"/>
      <c r="AOQ63" s="1099"/>
      <c r="AOR63" s="1099"/>
      <c r="AOS63" s="1099"/>
      <c r="AOT63" s="1099"/>
      <c r="AOU63" s="1099"/>
      <c r="AOV63" s="1099"/>
      <c r="AOW63" s="1099"/>
      <c r="AOX63" s="1099"/>
      <c r="AOY63" s="1099"/>
      <c r="AOZ63" s="1099"/>
      <c r="APA63" s="1099"/>
      <c r="APB63" s="1099"/>
      <c r="APC63" s="1099"/>
      <c r="APD63" s="1099"/>
      <c r="APE63" s="1099"/>
      <c r="APF63" s="1099"/>
      <c r="APG63" s="1099"/>
      <c r="APH63" s="1099"/>
      <c r="API63" s="1099"/>
      <c r="APJ63" s="1099"/>
      <c r="APK63" s="1099"/>
      <c r="APL63" s="1099"/>
      <c r="APM63" s="1099"/>
      <c r="APN63" s="1099"/>
      <c r="APO63" s="1099"/>
      <c r="APP63" s="1099"/>
      <c r="APQ63" s="1099"/>
      <c r="APR63" s="1099"/>
      <c r="APS63" s="1099"/>
      <c r="APT63" s="1099"/>
      <c r="APU63" s="1099"/>
      <c r="APV63" s="1099"/>
      <c r="APW63" s="1099"/>
      <c r="APX63" s="1099"/>
      <c r="APY63" s="1099"/>
      <c r="APZ63" s="1099"/>
      <c r="AQA63" s="1099"/>
      <c r="AQB63" s="1099"/>
      <c r="AQC63" s="1099"/>
      <c r="AQD63" s="1099"/>
      <c r="AQE63" s="1099"/>
      <c r="AQF63" s="1099"/>
      <c r="AQG63" s="1099"/>
      <c r="AQH63" s="1099"/>
      <c r="AQI63" s="1099"/>
      <c r="AQJ63" s="1099"/>
      <c r="AQK63" s="1099"/>
      <c r="AQL63" s="1099"/>
      <c r="AQM63" s="1099"/>
      <c r="AQN63" s="1099"/>
      <c r="AQO63" s="1099"/>
      <c r="AQP63" s="1099"/>
      <c r="AQQ63" s="1099"/>
      <c r="AQR63" s="1099"/>
      <c r="AQS63" s="1099"/>
      <c r="AQT63" s="1099"/>
      <c r="AQU63" s="1099"/>
      <c r="AQV63" s="1099"/>
      <c r="AQW63" s="1099"/>
      <c r="AQX63" s="1099"/>
      <c r="AQY63" s="1099"/>
      <c r="AQZ63" s="1099"/>
      <c r="ARA63" s="1099"/>
      <c r="ARB63" s="1099"/>
      <c r="ARC63" s="1099"/>
      <c r="ARD63" s="1099"/>
      <c r="ARE63" s="1099"/>
      <c r="ARF63" s="1099"/>
      <c r="ARG63" s="1099"/>
      <c r="ARH63" s="1099"/>
      <c r="ARI63" s="1099"/>
      <c r="ARJ63" s="1099"/>
      <c r="ARK63" s="1099"/>
      <c r="ARL63" s="1099"/>
      <c r="ARM63" s="1099"/>
      <c r="ARN63" s="1099"/>
      <c r="ARO63" s="1099"/>
      <c r="ARP63" s="1099"/>
      <c r="ARQ63" s="1099"/>
      <c r="ARR63" s="1099"/>
      <c r="ARS63" s="1099"/>
      <c r="ART63" s="1099"/>
      <c r="ARU63" s="1099"/>
      <c r="ARV63" s="1099"/>
      <c r="ARW63" s="1099"/>
      <c r="ARX63" s="1099"/>
      <c r="ARY63" s="1099"/>
      <c r="ARZ63" s="1099"/>
      <c r="ASA63" s="1099"/>
      <c r="ASB63" s="1099"/>
      <c r="ASC63" s="1099"/>
      <c r="ASD63" s="1099"/>
      <c r="ASE63" s="1099"/>
      <c r="ASF63" s="1099"/>
      <c r="ASG63" s="1099"/>
      <c r="ASH63" s="1099"/>
      <c r="ASI63" s="1099"/>
      <c r="ASJ63" s="1099"/>
      <c r="ASK63" s="1099"/>
      <c r="ASL63" s="1099"/>
      <c r="ASM63" s="1099"/>
      <c r="ASN63" s="1099"/>
      <c r="ASO63" s="1099"/>
      <c r="ASP63" s="1099"/>
      <c r="ASQ63" s="1099"/>
      <c r="ASR63" s="1099"/>
      <c r="ASS63" s="1099"/>
      <c r="AST63" s="1099"/>
      <c r="ASU63" s="1099"/>
      <c r="ASV63" s="1099"/>
      <c r="ASW63" s="1099"/>
      <c r="ASX63" s="1099"/>
      <c r="ASY63" s="1099"/>
      <c r="ASZ63" s="1099"/>
      <c r="ATA63" s="1099"/>
      <c r="ATB63" s="1099"/>
      <c r="ATC63" s="1099"/>
      <c r="ATD63" s="1099"/>
      <c r="ATE63" s="1099"/>
      <c r="ATF63" s="1099"/>
      <c r="ATG63" s="1099"/>
      <c r="ATH63" s="1099"/>
      <c r="ATI63" s="1099"/>
      <c r="ATJ63" s="1099"/>
      <c r="ATK63" s="1099"/>
      <c r="ATL63" s="1099"/>
      <c r="ATM63" s="1099"/>
      <c r="ATN63" s="1099"/>
      <c r="ATO63" s="1099"/>
      <c r="ATP63" s="1099"/>
      <c r="ATQ63" s="1099"/>
      <c r="ATR63" s="1099"/>
      <c r="ATS63" s="1099"/>
      <c r="ATT63" s="1099"/>
      <c r="ATU63" s="1099"/>
      <c r="ATV63" s="1099"/>
      <c r="ATW63" s="1099"/>
      <c r="ATX63" s="1099"/>
      <c r="ATY63" s="1099"/>
      <c r="ATZ63" s="1099"/>
      <c r="AUA63" s="1099"/>
      <c r="AUB63" s="1099"/>
      <c r="AUC63" s="1099"/>
      <c r="AUD63" s="1099"/>
      <c r="AUE63" s="1099"/>
      <c r="AUF63" s="1099"/>
      <c r="AUG63" s="1099"/>
      <c r="AUH63" s="1099"/>
      <c r="AUI63" s="1099"/>
      <c r="AUJ63" s="1099"/>
      <c r="AUK63" s="1099"/>
      <c r="AUL63" s="1099"/>
      <c r="AUM63" s="1099"/>
      <c r="AUN63" s="1099"/>
      <c r="AUO63" s="1099"/>
      <c r="AUP63" s="1099"/>
      <c r="AUQ63" s="1099"/>
      <c r="AUR63" s="1099"/>
      <c r="AUS63" s="1099"/>
      <c r="AUT63" s="1099"/>
      <c r="AUU63" s="1099"/>
      <c r="AUV63" s="1099"/>
      <c r="AUW63" s="1099"/>
      <c r="AUX63" s="1099"/>
      <c r="AUY63" s="1099"/>
      <c r="AUZ63" s="1099"/>
      <c r="AVA63" s="1099"/>
      <c r="AVB63" s="1099"/>
      <c r="AVC63" s="1099"/>
      <c r="AVD63" s="1099"/>
      <c r="AVE63" s="1099"/>
      <c r="AVF63" s="1099"/>
      <c r="AVG63" s="1099"/>
      <c r="AVH63" s="1099"/>
      <c r="AVI63" s="1099"/>
      <c r="AVJ63" s="1099"/>
      <c r="AVK63" s="1099"/>
      <c r="AVL63" s="1099"/>
      <c r="AVM63" s="1099"/>
      <c r="AVN63" s="1099"/>
      <c r="AVO63" s="1099"/>
      <c r="AVP63" s="1099"/>
      <c r="AVQ63" s="1099"/>
      <c r="AVR63" s="1099"/>
      <c r="AVS63" s="1099"/>
      <c r="AVT63" s="1099"/>
      <c r="AVU63" s="1099"/>
      <c r="AVV63" s="1099"/>
      <c r="AVW63" s="1099"/>
      <c r="AVX63" s="1099"/>
      <c r="AVY63" s="1099"/>
      <c r="AVZ63" s="1099"/>
      <c r="AWA63" s="1099"/>
      <c r="AWB63" s="1099"/>
      <c r="AWC63" s="1099"/>
      <c r="AWD63" s="1099"/>
      <c r="AWE63" s="1099"/>
      <c r="AWF63" s="1099"/>
      <c r="AWG63" s="1099"/>
      <c r="AWH63" s="1099"/>
      <c r="AWI63" s="1099"/>
      <c r="AWJ63" s="1099"/>
      <c r="AWK63" s="1099"/>
      <c r="AWL63" s="1099"/>
      <c r="AWM63" s="1099"/>
      <c r="AWN63" s="1099"/>
      <c r="AWO63" s="1099"/>
      <c r="AWP63" s="1099"/>
      <c r="AWQ63" s="1099"/>
      <c r="AWR63" s="1099"/>
      <c r="AWS63" s="1099"/>
      <c r="AWT63" s="1099"/>
      <c r="AWU63" s="1099"/>
      <c r="AWV63" s="1099"/>
      <c r="AWW63" s="1099"/>
    </row>
    <row r="64" spans="1:1297" ht="15.75" x14ac:dyDescent="0.25">
      <c r="A64" s="1101"/>
      <c r="B64" s="1101"/>
      <c r="C64" s="1101"/>
      <c r="D64" s="1101"/>
      <c r="E64" s="1101"/>
      <c r="F64" s="1101"/>
      <c r="G64" s="1101"/>
      <c r="H64" s="1101"/>
      <c r="I64" s="1101"/>
      <c r="J64" s="1101"/>
      <c r="K64" s="1101"/>
      <c r="L64" s="1101"/>
      <c r="M64" s="1101"/>
      <c r="N64" s="1101"/>
      <c r="O64" s="1101"/>
      <c r="P64" s="1101"/>
      <c r="Q64" s="1101"/>
      <c r="R64" s="1101"/>
      <c r="S64" s="1102"/>
      <c r="T64" s="1102"/>
      <c r="U64" s="1102"/>
    </row>
    <row r="65" spans="1:21" ht="15.75" x14ac:dyDescent="0.25">
      <c r="A65" s="1101"/>
      <c r="B65" s="2649" t="s">
        <v>828</v>
      </c>
      <c r="C65" s="2649"/>
      <c r="D65" s="2649"/>
      <c r="E65" s="2649"/>
      <c r="F65" s="2649"/>
      <c r="G65" s="2649"/>
      <c r="H65" s="2649"/>
      <c r="I65" s="2649"/>
      <c r="J65" s="2649"/>
      <c r="K65" s="2649"/>
      <c r="L65" s="2649"/>
      <c r="M65" s="2649"/>
      <c r="N65" s="2649"/>
      <c r="O65" s="2649"/>
      <c r="P65" s="2649"/>
      <c r="Q65" s="2649"/>
      <c r="R65" s="1101"/>
      <c r="S65" s="1102"/>
      <c r="T65" s="1102"/>
      <c r="U65" s="1102"/>
    </row>
    <row r="66" spans="1:21" ht="15.75" x14ac:dyDescent="0.25">
      <c r="A66" s="1101"/>
      <c r="B66" s="2649"/>
      <c r="C66" s="2649"/>
      <c r="D66" s="2649"/>
      <c r="E66" s="2649"/>
      <c r="F66" s="2649"/>
      <c r="G66" s="2649"/>
      <c r="H66" s="2649"/>
      <c r="I66" s="2649"/>
      <c r="J66" s="2649"/>
      <c r="K66" s="2649"/>
      <c r="L66" s="2649"/>
      <c r="M66" s="2649"/>
      <c r="N66" s="2649"/>
      <c r="O66" s="2649"/>
      <c r="P66" s="2649"/>
      <c r="Q66" s="2649"/>
      <c r="R66" s="1101"/>
      <c r="S66" s="1102"/>
      <c r="T66" s="1102"/>
      <c r="U66" s="1102"/>
    </row>
    <row r="67" spans="1:21" ht="18.75" customHeight="1" x14ac:dyDescent="0.25">
      <c r="A67" s="1101"/>
      <c r="B67" s="1101"/>
      <c r="C67" s="1101"/>
      <c r="D67" s="1101"/>
      <c r="E67" s="1101"/>
      <c r="F67" s="1101"/>
      <c r="G67" s="1101"/>
      <c r="H67" s="1101"/>
      <c r="I67" s="1101"/>
      <c r="J67" s="1101"/>
      <c r="K67" s="1101"/>
      <c r="L67" s="1101"/>
      <c r="M67" s="1101"/>
      <c r="N67" s="1101"/>
      <c r="O67" s="1101"/>
      <c r="P67" s="1101"/>
      <c r="Q67" s="1101"/>
      <c r="R67" s="1101"/>
      <c r="S67" s="1102"/>
      <c r="T67" s="1102"/>
      <c r="U67" s="1102"/>
    </row>
    <row r="68" spans="1:21" ht="18.75" customHeight="1" x14ac:dyDescent="0.25">
      <c r="A68" s="1101"/>
      <c r="B68" s="2631" t="s">
        <v>829</v>
      </c>
      <c r="C68" s="2631"/>
      <c r="D68" s="2631"/>
      <c r="E68" s="2631"/>
      <c r="F68" s="2631"/>
      <c r="G68" s="2631"/>
      <c r="H68" s="2631"/>
      <c r="I68" s="2631"/>
      <c r="J68" s="2631"/>
      <c r="K68" s="1101"/>
      <c r="L68" s="1101"/>
      <c r="M68" s="1101"/>
      <c r="N68" s="1101"/>
      <c r="O68" s="1101"/>
      <c r="P68" s="1101"/>
      <c r="Q68" s="1101"/>
      <c r="R68" s="1101"/>
      <c r="S68" s="1102"/>
      <c r="T68" s="1102"/>
      <c r="U68" s="1102"/>
    </row>
    <row r="69" spans="1:21" ht="18.75" customHeight="1" x14ac:dyDescent="0.25">
      <c r="A69" s="1101"/>
      <c r="B69" s="2631"/>
      <c r="C69" s="2631"/>
      <c r="D69" s="2631"/>
      <c r="E69" s="2631"/>
      <c r="F69" s="2631"/>
      <c r="G69" s="2631"/>
      <c r="H69" s="2631"/>
      <c r="I69" s="2631"/>
      <c r="J69" s="2631"/>
      <c r="K69" s="1101"/>
      <c r="L69" s="1101"/>
      <c r="M69" s="1101"/>
      <c r="N69" s="1101"/>
      <c r="O69" s="1101"/>
      <c r="P69" s="1101"/>
      <c r="Q69" s="1101"/>
      <c r="R69" s="1101"/>
      <c r="S69" s="1102"/>
      <c r="T69" s="1102"/>
      <c r="U69" s="1102"/>
    </row>
    <row r="70" spans="1:21" ht="18.75" customHeight="1" x14ac:dyDescent="0.25">
      <c r="A70" s="1101"/>
      <c r="B70" s="2631"/>
      <c r="C70" s="2631"/>
      <c r="D70" s="2631"/>
      <c r="E70" s="2631"/>
      <c r="F70" s="2631"/>
      <c r="G70" s="2631"/>
      <c r="H70" s="2631"/>
      <c r="I70" s="2631"/>
      <c r="J70" s="2631"/>
      <c r="K70" s="1101"/>
      <c r="L70" s="1101"/>
      <c r="M70" s="1101"/>
      <c r="N70" s="1101"/>
      <c r="O70" s="1101"/>
      <c r="P70" s="1101"/>
      <c r="Q70" s="1101"/>
      <c r="R70" s="1101"/>
      <c r="S70" s="1102"/>
      <c r="T70" s="1102"/>
      <c r="U70" s="1102"/>
    </row>
    <row r="71" spans="1:21" ht="18.75" customHeight="1" x14ac:dyDescent="0.25">
      <c r="A71" s="1101"/>
      <c r="B71" s="2635" t="s">
        <v>806</v>
      </c>
      <c r="C71" s="2635"/>
      <c r="D71" s="2635"/>
      <c r="E71" s="2635"/>
      <c r="F71" s="2635"/>
      <c r="G71" s="2635"/>
      <c r="H71" s="2635"/>
      <c r="I71" s="2635"/>
      <c r="J71" s="2635"/>
      <c r="K71" s="1101"/>
      <c r="L71" s="1101"/>
      <c r="M71" s="1101"/>
      <c r="N71" s="1101"/>
      <c r="O71" s="1101"/>
      <c r="P71" s="1101"/>
      <c r="Q71" s="1101"/>
      <c r="R71" s="1101"/>
      <c r="S71" s="1102"/>
      <c r="T71" s="1102"/>
      <c r="U71" s="1102"/>
    </row>
    <row r="72" spans="1:21" ht="18.75" customHeight="1" x14ac:dyDescent="0.25">
      <c r="A72" s="1101"/>
      <c r="B72" s="2620" t="s">
        <v>783</v>
      </c>
      <c r="C72" s="2621" t="s">
        <v>784</v>
      </c>
      <c r="D72" s="2621" t="s">
        <v>785</v>
      </c>
      <c r="E72" s="2622" t="s">
        <v>786</v>
      </c>
      <c r="F72" s="2623" t="s">
        <v>787</v>
      </c>
      <c r="G72" s="2613" t="s">
        <v>788</v>
      </c>
      <c r="H72" s="2613" t="s">
        <v>789</v>
      </c>
      <c r="I72" s="2614" t="s">
        <v>790</v>
      </c>
      <c r="J72" s="2622" t="s">
        <v>811</v>
      </c>
      <c r="K72" s="1101"/>
      <c r="L72" s="1101"/>
      <c r="M72" s="1101"/>
      <c r="N72" s="1101"/>
      <c r="O72" s="1101"/>
      <c r="P72" s="1101"/>
      <c r="Q72" s="1101"/>
      <c r="R72" s="1101"/>
      <c r="S72" s="1102"/>
      <c r="T72" s="1102"/>
      <c r="U72" s="1102"/>
    </row>
    <row r="73" spans="1:21" ht="18.75" customHeight="1" x14ac:dyDescent="0.25">
      <c r="A73" s="1101"/>
      <c r="B73" s="2620"/>
      <c r="C73" s="2621"/>
      <c r="D73" s="2621"/>
      <c r="E73" s="2622"/>
      <c r="F73" s="2623"/>
      <c r="G73" s="2613"/>
      <c r="H73" s="2613"/>
      <c r="I73" s="2614"/>
      <c r="J73" s="2622"/>
      <c r="K73" s="1101"/>
      <c r="L73" s="1101"/>
      <c r="M73" s="1101"/>
      <c r="N73" s="1101"/>
      <c r="O73" s="1101"/>
      <c r="P73" s="1101"/>
      <c r="Q73" s="1101"/>
      <c r="R73" s="1101"/>
      <c r="S73" s="1102"/>
      <c r="T73" s="1102"/>
      <c r="U73" s="1102"/>
    </row>
    <row r="74" spans="1:21" ht="18.75" customHeight="1" x14ac:dyDescent="0.25">
      <c r="A74" s="1101"/>
      <c r="B74" s="2620"/>
      <c r="C74" s="2621"/>
      <c r="D74" s="2621"/>
      <c r="E74" s="2622"/>
      <c r="F74" s="2623"/>
      <c r="G74" s="2613"/>
      <c r="H74" s="2613"/>
      <c r="I74" s="2614"/>
      <c r="J74" s="2622"/>
      <c r="K74" s="1101"/>
      <c r="L74" s="1101"/>
      <c r="M74" s="1101"/>
      <c r="N74" s="1101"/>
      <c r="O74" s="1101"/>
      <c r="P74" s="1101"/>
      <c r="Q74" s="1101"/>
      <c r="R74" s="1101"/>
      <c r="S74" s="1102"/>
      <c r="T74" s="1102"/>
      <c r="U74" s="1102"/>
    </row>
    <row r="75" spans="1:21" ht="18.75" customHeight="1" x14ac:dyDescent="0.25">
      <c r="A75" s="1101"/>
      <c r="B75" s="1101"/>
      <c r="C75" s="1101"/>
      <c r="D75" s="1101"/>
      <c r="E75" s="1101"/>
      <c r="F75" s="1101"/>
      <c r="G75" s="1101"/>
      <c r="H75" s="1101"/>
      <c r="I75" s="1101"/>
      <c r="J75" s="1101"/>
      <c r="K75" s="1101"/>
      <c r="L75" s="1101"/>
      <c r="M75" s="1101"/>
      <c r="N75" s="1101"/>
      <c r="O75" s="1101"/>
      <c r="P75" s="1101"/>
      <c r="Q75" s="1101"/>
      <c r="R75" s="1101"/>
      <c r="S75" s="1102"/>
      <c r="T75" s="1102"/>
      <c r="U75" s="1102"/>
    </row>
    <row r="76" spans="1:21" ht="18.75" customHeight="1" x14ac:dyDescent="0.25">
      <c r="A76" s="1101"/>
      <c r="B76" s="2631" t="s">
        <v>803</v>
      </c>
      <c r="C76" s="2631"/>
      <c r="D76" s="2631"/>
      <c r="E76" s="2631"/>
      <c r="F76" s="2631"/>
      <c r="G76" s="2631"/>
      <c r="H76" s="2631"/>
      <c r="I76" s="2631"/>
      <c r="J76" s="2631"/>
      <c r="K76" s="1101"/>
      <c r="L76" s="1101"/>
      <c r="M76" s="1101"/>
      <c r="N76" s="1101"/>
      <c r="O76" s="1101"/>
      <c r="P76" s="1101"/>
      <c r="Q76" s="1101"/>
      <c r="R76" s="1101"/>
      <c r="S76" s="1102"/>
      <c r="T76" s="1102"/>
      <c r="U76" s="1102"/>
    </row>
    <row r="77" spans="1:21" ht="18.75" customHeight="1" x14ac:dyDescent="0.25">
      <c r="A77" s="1101"/>
      <c r="B77" s="2631"/>
      <c r="C77" s="2631"/>
      <c r="D77" s="2631"/>
      <c r="E77" s="2631"/>
      <c r="F77" s="2631"/>
      <c r="G77" s="2631"/>
      <c r="H77" s="2631"/>
      <c r="I77" s="2631"/>
      <c r="J77" s="2631"/>
      <c r="K77" s="1101"/>
      <c r="L77" s="1101"/>
      <c r="M77" s="1101"/>
      <c r="N77" s="1101"/>
      <c r="O77" s="1101"/>
      <c r="P77" s="1101"/>
      <c r="Q77" s="1101"/>
      <c r="R77" s="1101"/>
      <c r="S77" s="1102"/>
      <c r="T77" s="1102"/>
      <c r="U77" s="1102"/>
    </row>
    <row r="78" spans="1:21" ht="18.75" customHeight="1" x14ac:dyDescent="0.25">
      <c r="A78" s="1101"/>
      <c r="B78" s="2631"/>
      <c r="C78" s="2631"/>
      <c r="D78" s="2631"/>
      <c r="E78" s="2631"/>
      <c r="F78" s="2631"/>
      <c r="G78" s="2631"/>
      <c r="H78" s="2631"/>
      <c r="I78" s="2631"/>
      <c r="J78" s="2631"/>
      <c r="K78" s="1101"/>
      <c r="L78" s="1101"/>
      <c r="M78" s="1101"/>
      <c r="N78" s="1101"/>
      <c r="O78" s="1101"/>
      <c r="P78" s="1101"/>
      <c r="Q78" s="1101"/>
      <c r="R78" s="1101"/>
      <c r="S78" s="1102"/>
      <c r="T78" s="1102"/>
      <c r="U78" s="1102"/>
    </row>
    <row r="79" spans="1:21" ht="18.75" customHeight="1" x14ac:dyDescent="0.25">
      <c r="A79" s="1101"/>
      <c r="B79" s="2635" t="s">
        <v>806</v>
      </c>
      <c r="C79" s="2635"/>
      <c r="D79" s="2635"/>
      <c r="E79" s="2635"/>
      <c r="F79" s="2635"/>
      <c r="G79" s="2635"/>
      <c r="H79" s="2635"/>
      <c r="I79" s="2635"/>
      <c r="J79" s="2635"/>
      <c r="K79" s="1101"/>
      <c r="L79" s="1101"/>
      <c r="M79" s="1101"/>
      <c r="N79" s="1101"/>
      <c r="O79" s="1101"/>
      <c r="P79" s="1101"/>
      <c r="Q79" s="1101"/>
      <c r="R79" s="1101"/>
      <c r="S79" s="1102"/>
      <c r="T79" s="1102"/>
      <c r="U79" s="1102"/>
    </row>
    <row r="80" spans="1:21" ht="18.75" customHeight="1" x14ac:dyDescent="0.25">
      <c r="A80" s="1101"/>
      <c r="B80" s="1101"/>
      <c r="C80" s="1101"/>
      <c r="D80" s="1101"/>
      <c r="E80" s="1101"/>
      <c r="F80" s="1101"/>
      <c r="G80" s="1101"/>
      <c r="H80" s="1101"/>
      <c r="I80" s="1101"/>
      <c r="J80" s="1101"/>
      <c r="K80" s="1101"/>
      <c r="L80" s="1101"/>
      <c r="M80" s="1101"/>
      <c r="N80" s="1101"/>
      <c r="O80" s="1101"/>
      <c r="P80" s="1101"/>
      <c r="Q80" s="1101"/>
      <c r="R80" s="1101"/>
      <c r="S80" s="1102"/>
      <c r="T80" s="1102"/>
      <c r="U80" s="1102"/>
    </row>
    <row r="81" spans="1:21" ht="15.75" x14ac:dyDescent="0.25">
      <c r="A81" s="1101"/>
      <c r="B81" s="1101"/>
      <c r="C81" s="1103"/>
      <c r="D81" s="1103"/>
      <c r="E81" s="1103"/>
      <c r="F81" s="1103"/>
      <c r="G81" s="1103"/>
      <c r="H81" s="1103"/>
      <c r="I81" s="1103"/>
      <c r="J81" s="1101"/>
      <c r="K81" s="1101"/>
      <c r="L81" s="1101"/>
      <c r="M81" s="1101"/>
      <c r="N81" s="1101"/>
      <c r="O81" s="1101"/>
      <c r="P81" s="1101"/>
      <c r="Q81" s="1101"/>
      <c r="R81" s="1101"/>
      <c r="S81" s="1102"/>
      <c r="T81" s="1102"/>
      <c r="U81" s="1102"/>
    </row>
    <row r="82" spans="1:21" ht="15.75" x14ac:dyDescent="0.25">
      <c r="A82" s="1101"/>
      <c r="B82" s="1101"/>
      <c r="C82" s="1103"/>
      <c r="D82" s="1103"/>
      <c r="E82" s="1103"/>
      <c r="F82" s="1103"/>
      <c r="G82" s="1103"/>
      <c r="H82" s="1103"/>
      <c r="I82" s="1103"/>
      <c r="J82" s="1101"/>
      <c r="K82" s="1101"/>
      <c r="L82" s="1101"/>
      <c r="M82" s="1101"/>
      <c r="N82" s="1101"/>
      <c r="O82" s="1101"/>
      <c r="P82" s="1101"/>
      <c r="Q82" s="1101"/>
      <c r="R82" s="1101"/>
      <c r="S82" s="1102"/>
      <c r="T82" s="1102"/>
      <c r="U82" s="1102"/>
    </row>
    <row r="83" spans="1:21" s="1014" customFormat="1" ht="12.75" x14ac:dyDescent="0.2">
      <c r="B83" s="1043"/>
      <c r="C83" s="1043"/>
      <c r="D83" s="1043"/>
      <c r="E83" s="1043"/>
      <c r="F83" s="1043"/>
      <c r="G83" s="1043"/>
      <c r="H83" s="1043"/>
      <c r="I83" s="1043"/>
    </row>
    <row r="84" spans="1:21" s="1014" customFormat="1" ht="12.75" x14ac:dyDescent="0.2">
      <c r="A84" s="1006"/>
      <c r="B84" s="1006"/>
      <c r="C84" s="1006"/>
      <c r="D84" s="1006"/>
      <c r="E84" s="1006"/>
      <c r="F84" s="1006"/>
      <c r="G84" s="1006"/>
      <c r="H84" s="1006"/>
      <c r="I84" s="1006"/>
    </row>
    <row r="85" spans="1:21" s="1014" customFormat="1" ht="13.5" thickBot="1" x14ac:dyDescent="0.25">
      <c r="A85" s="1006"/>
      <c r="B85" s="1006"/>
      <c r="C85" s="1006"/>
      <c r="D85" s="1006"/>
      <c r="E85" s="1006"/>
      <c r="F85" s="1006"/>
      <c r="G85" s="1006"/>
      <c r="H85" s="1006"/>
      <c r="I85" s="1006"/>
    </row>
    <row r="86" spans="1:21" s="1014" customFormat="1" ht="12.75" customHeight="1" x14ac:dyDescent="0.2">
      <c r="A86" s="538" t="s">
        <v>16</v>
      </c>
      <c r="B86" s="2627" t="s">
        <v>829</v>
      </c>
      <c r="C86" s="2628"/>
      <c r="D86" s="2628"/>
      <c r="E86" s="2628"/>
      <c r="F86" s="2628"/>
      <c r="G86" s="2628"/>
      <c r="H86" s="2628"/>
      <c r="I86" s="2628"/>
      <c r="J86" s="2629"/>
    </row>
    <row r="87" spans="1:21" s="1014" customFormat="1" ht="12.75" customHeight="1" x14ac:dyDescent="0.2">
      <c r="A87" s="2633" t="s">
        <v>801</v>
      </c>
      <c r="B87" s="2630"/>
      <c r="C87" s="2631"/>
      <c r="D87" s="2631"/>
      <c r="E87" s="2631"/>
      <c r="F87" s="2631"/>
      <c r="G87" s="2631"/>
      <c r="H87" s="2631"/>
      <c r="I87" s="2631"/>
      <c r="J87" s="2632"/>
    </row>
    <row r="88" spans="1:21" s="1014" customFormat="1" ht="12.75" customHeight="1" x14ac:dyDescent="0.2">
      <c r="A88" s="2633"/>
      <c r="B88" s="2630"/>
      <c r="C88" s="2631"/>
      <c r="D88" s="2631"/>
      <c r="E88" s="2631"/>
      <c r="F88" s="2631"/>
      <c r="G88" s="2631"/>
      <c r="H88" s="2631"/>
      <c r="I88" s="2631"/>
      <c r="J88" s="2632"/>
    </row>
    <row r="89" spans="1:21" s="1014" customFormat="1" ht="18.75" customHeight="1" x14ac:dyDescent="0.2">
      <c r="A89" s="2633"/>
      <c r="B89" s="2634" t="s">
        <v>806</v>
      </c>
      <c r="C89" s="2635"/>
      <c r="D89" s="2635"/>
      <c r="E89" s="2635"/>
      <c r="F89" s="2635"/>
      <c r="G89" s="2635"/>
      <c r="H89" s="2635"/>
      <c r="I89" s="2635"/>
      <c r="J89" s="2636"/>
    </row>
    <row r="90" spans="1:21" s="1014" customFormat="1" ht="15.75" customHeight="1" x14ac:dyDescent="0.2">
      <c r="A90" s="2633"/>
      <c r="B90" s="2637" t="s">
        <v>807</v>
      </c>
      <c r="C90" s="2638"/>
      <c r="D90" s="2638"/>
      <c r="E90" s="2638"/>
      <c r="F90" s="2638"/>
      <c r="G90" s="2638"/>
      <c r="H90" s="2638"/>
      <c r="I90" s="2638"/>
      <c r="J90" s="2639"/>
    </row>
    <row r="91" spans="1:21" s="1014" customFormat="1" ht="12.75" customHeight="1" x14ac:dyDescent="0.2">
      <c r="A91" s="2633"/>
      <c r="B91" s="2640" t="s">
        <v>809</v>
      </c>
      <c r="C91" s="2641"/>
      <c r="D91" s="2641"/>
      <c r="E91" s="2641"/>
      <c r="F91" s="2641"/>
      <c r="G91" s="2641"/>
      <c r="H91" s="2641"/>
      <c r="I91" s="2641"/>
      <c r="J91" s="2642"/>
    </row>
    <row r="92" spans="1:21" s="1014" customFormat="1" ht="13.5" thickBot="1" x14ac:dyDescent="0.25">
      <c r="A92" s="2633"/>
      <c r="B92" s="2643"/>
      <c r="C92" s="2644"/>
      <c r="D92" s="2644"/>
      <c r="E92" s="2644"/>
      <c r="F92" s="2644"/>
      <c r="G92" s="2644"/>
      <c r="H92" s="2644"/>
      <c r="I92" s="2644"/>
      <c r="J92" s="2645"/>
    </row>
    <row r="93" spans="1:21" s="1014" customFormat="1" ht="15.75" x14ac:dyDescent="0.2">
      <c r="A93" s="2633"/>
      <c r="B93" s="1047"/>
      <c r="C93" s="2411" t="s">
        <v>78</v>
      </c>
      <c r="D93" s="2411"/>
      <c r="E93" s="2411"/>
      <c r="F93" s="2411"/>
      <c r="G93" s="2411"/>
      <c r="H93" s="2411"/>
      <c r="I93" s="2411"/>
      <c r="J93" s="2412"/>
    </row>
    <row r="94" spans="1:21" s="1014" customFormat="1" ht="12.75" customHeight="1" x14ac:dyDescent="0.2">
      <c r="A94" s="2633"/>
      <c r="B94" s="2620" t="s">
        <v>783</v>
      </c>
      <c r="C94" s="2621" t="s">
        <v>784</v>
      </c>
      <c r="D94" s="2621" t="s">
        <v>785</v>
      </c>
      <c r="E94" s="2622" t="s">
        <v>786</v>
      </c>
      <c r="F94" s="2623" t="s">
        <v>787</v>
      </c>
      <c r="G94" s="2613" t="s">
        <v>788</v>
      </c>
      <c r="H94" s="2613" t="s">
        <v>789</v>
      </c>
      <c r="I94" s="2614" t="s">
        <v>790</v>
      </c>
      <c r="J94" s="2615" t="s">
        <v>811</v>
      </c>
    </row>
    <row r="95" spans="1:21" s="1014" customFormat="1" ht="12.75" x14ac:dyDescent="0.2">
      <c r="A95" s="2633"/>
      <c r="B95" s="2620"/>
      <c r="C95" s="2621"/>
      <c r="D95" s="2621"/>
      <c r="E95" s="2622"/>
      <c r="F95" s="2623"/>
      <c r="G95" s="2613"/>
      <c r="H95" s="2613"/>
      <c r="I95" s="2614"/>
      <c r="J95" s="2615"/>
    </row>
    <row r="96" spans="1:21" s="1014" customFormat="1" ht="15.75" customHeight="1" x14ac:dyDescent="0.2">
      <c r="A96" s="2633"/>
      <c r="B96" s="2620"/>
      <c r="C96" s="2621"/>
      <c r="D96" s="2621"/>
      <c r="E96" s="2622"/>
      <c r="F96" s="2623"/>
      <c r="G96" s="2613"/>
      <c r="H96" s="2613"/>
      <c r="I96" s="2614"/>
      <c r="J96" s="2615"/>
    </row>
    <row r="97" spans="1:10" s="1014" customFormat="1" x14ac:dyDescent="0.2">
      <c r="A97" s="2633"/>
      <c r="B97" s="64" t="s">
        <v>76</v>
      </c>
      <c r="C97" s="64" t="s">
        <v>76</v>
      </c>
      <c r="D97" s="64" t="s">
        <v>76</v>
      </c>
      <c r="E97" s="64" t="s">
        <v>76</v>
      </c>
      <c r="F97" s="64" t="s">
        <v>76</v>
      </c>
      <c r="G97" s="64" t="s">
        <v>76</v>
      </c>
      <c r="H97" s="64" t="s">
        <v>76</v>
      </c>
      <c r="I97" s="1335"/>
      <c r="J97" s="1336"/>
    </row>
    <row r="98" spans="1:10" s="1014" customFormat="1" ht="12.75" customHeight="1" x14ac:dyDescent="0.2">
      <c r="A98" s="2633"/>
      <c r="B98" s="2616">
        <v>1</v>
      </c>
      <c r="C98" s="2617">
        <v>32.5</v>
      </c>
      <c r="D98" s="2617">
        <v>53</v>
      </c>
      <c r="E98" s="2618">
        <v>2.5</v>
      </c>
      <c r="F98" s="2619">
        <v>2.5</v>
      </c>
      <c r="G98" s="2619">
        <v>5</v>
      </c>
      <c r="H98" s="2619">
        <v>5</v>
      </c>
      <c r="I98" s="2606">
        <f>(I105/J110)*J102</f>
        <v>1.7392499999999997</v>
      </c>
      <c r="J98" s="2607">
        <f>(J107/J110)*J102</f>
        <v>1.75</v>
      </c>
    </row>
    <row r="99" spans="1:10" s="1014" customFormat="1" ht="12.75" customHeight="1" x14ac:dyDescent="0.2">
      <c r="A99" s="2633"/>
      <c r="B99" s="2616"/>
      <c r="C99" s="2617"/>
      <c r="D99" s="2617"/>
      <c r="E99" s="2618"/>
      <c r="F99" s="2619"/>
      <c r="G99" s="2619"/>
      <c r="H99" s="2619"/>
      <c r="I99" s="2606"/>
      <c r="J99" s="2607"/>
    </row>
    <row r="100" spans="1:10" s="1014" customFormat="1" ht="12.75" x14ac:dyDescent="0.2">
      <c r="A100" s="2633"/>
      <c r="B100" s="1104" t="s">
        <v>19</v>
      </c>
      <c r="C100" s="1105" t="s">
        <v>24</v>
      </c>
      <c r="D100" s="1105" t="s">
        <v>25</v>
      </c>
      <c r="E100" s="1105" t="s">
        <v>43</v>
      </c>
      <c r="F100" s="1105" t="s">
        <v>31</v>
      </c>
      <c r="G100" s="1105" t="s">
        <v>35</v>
      </c>
      <c r="H100" s="1105" t="s">
        <v>40</v>
      </c>
      <c r="I100" s="1105" t="s">
        <v>45</v>
      </c>
      <c r="J100" s="1105" t="s">
        <v>159</v>
      </c>
    </row>
    <row r="101" spans="1:10" s="1014" customFormat="1" ht="12.75" x14ac:dyDescent="0.2">
      <c r="A101" s="2633"/>
      <c r="B101" s="1106">
        <f>(C98*D98)*B98</f>
        <v>1722.5</v>
      </c>
      <c r="C101" s="1107">
        <f>((C98*E98)*2)*B98+((D98*E98)*2)*B98</f>
        <v>427.5</v>
      </c>
      <c r="D101" s="1107">
        <f>((C98*G101)*2)*B98+((D98*G101)*2)*B98</f>
        <v>85.5</v>
      </c>
      <c r="E101" s="1107">
        <f>((C98*H101)*2)*B98+((D98*H101)*2)*B98</f>
        <v>85.5</v>
      </c>
      <c r="F101" s="1108">
        <f>F98/10</f>
        <v>0.25</v>
      </c>
      <c r="G101" s="1108">
        <f>G98/10</f>
        <v>0.5</v>
      </c>
      <c r="H101" s="1108">
        <f>H98/10</f>
        <v>0.5</v>
      </c>
      <c r="I101" s="1107">
        <f>SUM(B101:E101)</f>
        <v>2321</v>
      </c>
      <c r="J101" s="1109">
        <f>(B101*E98)/1000</f>
        <v>4.3062500000000004</v>
      </c>
    </row>
    <row r="102" spans="1:10" s="1014" customFormat="1" ht="13.5" thickBot="1" x14ac:dyDescent="0.25">
      <c r="A102" s="2633"/>
      <c r="B102" s="1110"/>
      <c r="C102" s="1111"/>
      <c r="D102" s="1111"/>
      <c r="E102" s="1111"/>
      <c r="F102" s="1112"/>
      <c r="G102" s="1112"/>
      <c r="H102" s="1113" t="s">
        <v>823</v>
      </c>
      <c r="I102" s="1114" t="s">
        <v>160</v>
      </c>
      <c r="J102" s="1115">
        <f>I101*F101</f>
        <v>580.25</v>
      </c>
    </row>
    <row r="103" spans="1:10" s="1014" customFormat="1" ht="15.75" x14ac:dyDescent="0.2">
      <c r="A103" s="2633"/>
      <c r="B103" s="1047"/>
      <c r="C103" s="2258" t="s">
        <v>77</v>
      </c>
      <c r="D103" s="2258"/>
      <c r="E103" s="2258"/>
      <c r="F103" s="2258"/>
      <c r="G103" s="2258"/>
      <c r="H103" s="2258"/>
      <c r="I103" s="2258"/>
      <c r="J103" s="2259"/>
    </row>
    <row r="104" spans="1:10" s="1014" customFormat="1" ht="18.75" x14ac:dyDescent="0.2">
      <c r="A104" s="2633"/>
      <c r="B104" s="2646" t="s">
        <v>830</v>
      </c>
      <c r="C104" s="2647"/>
      <c r="D104" s="2647"/>
      <c r="E104" s="2647"/>
      <c r="F104" s="2647"/>
      <c r="G104" s="2647"/>
      <c r="H104" s="2647"/>
      <c r="I104" s="2647"/>
      <c r="J104" s="1116" t="s">
        <v>76</v>
      </c>
    </row>
    <row r="105" spans="1:10" s="1014" customFormat="1" ht="12.75" customHeight="1" x14ac:dyDescent="0.2">
      <c r="A105" s="2633"/>
      <c r="B105" s="2610">
        <v>4</v>
      </c>
      <c r="C105" s="2611">
        <v>32.5</v>
      </c>
      <c r="D105" s="2611">
        <v>53</v>
      </c>
      <c r="E105" s="2612">
        <v>2.5</v>
      </c>
      <c r="F105" s="2594">
        <v>2.5</v>
      </c>
      <c r="G105" s="2594">
        <v>5</v>
      </c>
      <c r="H105" s="2594">
        <v>5</v>
      </c>
      <c r="I105" s="2595">
        <f>D121</f>
        <v>6.956999999999999</v>
      </c>
      <c r="J105" s="2596">
        <v>7</v>
      </c>
    </row>
    <row r="106" spans="1:10" s="1014" customFormat="1" ht="12.75" customHeight="1" x14ac:dyDescent="0.2">
      <c r="A106" s="2633"/>
      <c r="B106" s="2610"/>
      <c r="C106" s="2611"/>
      <c r="D106" s="2611"/>
      <c r="E106" s="2612"/>
      <c r="F106" s="2594"/>
      <c r="G106" s="2594"/>
      <c r="H106" s="2594"/>
      <c r="I106" s="2595"/>
      <c r="J106" s="2596"/>
    </row>
    <row r="107" spans="1:10" s="1014" customFormat="1" x14ac:dyDescent="0.25">
      <c r="A107" s="2633"/>
      <c r="B107" s="1117">
        <f>ROW()-2</f>
        <v>105</v>
      </c>
      <c r="C107" s="2597" t="s">
        <v>808</v>
      </c>
      <c r="D107" s="2597"/>
      <c r="E107" s="2597"/>
      <c r="F107" s="2597"/>
      <c r="G107" s="2597"/>
      <c r="H107" s="2597"/>
      <c r="I107" s="13"/>
      <c r="J107" s="1118">
        <f>IF(ISBLANK(J105),I105,J105)</f>
        <v>7</v>
      </c>
    </row>
    <row r="108" spans="1:10" s="1014" customFormat="1" ht="12.75" x14ac:dyDescent="0.2">
      <c r="A108" s="2633"/>
      <c r="B108" s="1119" t="s">
        <v>19</v>
      </c>
      <c r="C108" s="1120" t="s">
        <v>24</v>
      </c>
      <c r="D108" s="1120" t="s">
        <v>25</v>
      </c>
      <c r="E108" s="1120" t="s">
        <v>43</v>
      </c>
      <c r="F108" s="1120" t="s">
        <v>31</v>
      </c>
      <c r="G108" s="1120" t="s">
        <v>35</v>
      </c>
      <c r="H108" s="1120" t="s">
        <v>40</v>
      </c>
      <c r="I108" s="1120" t="s">
        <v>45</v>
      </c>
      <c r="J108" s="1121" t="s">
        <v>159</v>
      </c>
    </row>
    <row r="109" spans="1:10" s="1014" customFormat="1" ht="12.75" x14ac:dyDescent="0.2">
      <c r="A109" s="2633"/>
      <c r="B109" s="1106">
        <f>(C105*D105)*B105</f>
        <v>6890</v>
      </c>
      <c r="C109" s="1107">
        <f>((C105*E105)*2)*B105+((D105*E105)*2)*B105</f>
        <v>1710</v>
      </c>
      <c r="D109" s="1107">
        <f>((C105*G109)*2)*B105+((D105*G109)*2)*B105</f>
        <v>342</v>
      </c>
      <c r="E109" s="1107">
        <f>((C105*H109)*2)*B105+((D105*H109)*2)*B105</f>
        <v>342</v>
      </c>
      <c r="F109" s="1108">
        <f>F105/10</f>
        <v>0.25</v>
      </c>
      <c r="G109" s="1108">
        <f>G105/10</f>
        <v>0.5</v>
      </c>
      <c r="H109" s="1108">
        <f>H105/10</f>
        <v>0.5</v>
      </c>
      <c r="I109" s="1107">
        <f>SUM(B109:E109)</f>
        <v>9284</v>
      </c>
      <c r="J109" s="1109">
        <f>(B109*E105)/1000</f>
        <v>17.225000000000001</v>
      </c>
    </row>
    <row r="110" spans="1:10" s="1014" customFormat="1" ht="15.75" thickBot="1" x14ac:dyDescent="0.3">
      <c r="A110" s="2633"/>
      <c r="B110" s="467"/>
      <c r="C110" s="13"/>
      <c r="D110" s="13"/>
      <c r="E110" s="13"/>
      <c r="F110" s="13"/>
      <c r="G110" s="13"/>
      <c r="H110" s="1122" t="s">
        <v>810</v>
      </c>
      <c r="I110" s="1120" t="s">
        <v>160</v>
      </c>
      <c r="J110" s="1123">
        <f>I109*F109</f>
        <v>2321</v>
      </c>
    </row>
    <row r="111" spans="1:10" s="1014" customFormat="1" x14ac:dyDescent="0.25">
      <c r="A111" s="2633"/>
      <c r="B111" s="1124"/>
      <c r="C111" s="543"/>
      <c r="D111" s="543"/>
      <c r="E111" s="543"/>
      <c r="F111" s="543"/>
      <c r="G111" s="543"/>
      <c r="H111" s="1125"/>
      <c r="I111" s="1126"/>
      <c r="J111" s="1127"/>
    </row>
    <row r="112" spans="1:10" s="1014" customFormat="1" ht="12.75" customHeight="1" x14ac:dyDescent="0.2">
      <c r="A112" s="2633"/>
      <c r="B112" s="1128" t="s">
        <v>19</v>
      </c>
      <c r="C112" s="1129" t="s">
        <v>812</v>
      </c>
      <c r="D112" s="1129"/>
      <c r="E112" s="1130" t="s">
        <v>35</v>
      </c>
      <c r="F112" s="1131" t="s">
        <v>813</v>
      </c>
      <c r="G112" s="1132"/>
      <c r="H112" s="1130" t="s">
        <v>159</v>
      </c>
      <c r="I112" s="2598" t="s">
        <v>814</v>
      </c>
      <c r="J112" s="2599"/>
    </row>
    <row r="113" spans="1:10" s="1014" customFormat="1" ht="12.75" x14ac:dyDescent="0.2">
      <c r="A113" s="2633"/>
      <c r="B113" s="1130" t="s">
        <v>24</v>
      </c>
      <c r="C113" s="1129" t="s">
        <v>815</v>
      </c>
      <c r="D113" s="1129"/>
      <c r="E113" s="1130" t="s">
        <v>40</v>
      </c>
      <c r="F113" s="1129" t="s">
        <v>816</v>
      </c>
      <c r="G113" s="1043"/>
      <c r="I113" s="2598"/>
      <c r="J113" s="2599"/>
    </row>
    <row r="114" spans="1:10" s="1014" customFormat="1" ht="12.75" x14ac:dyDescent="0.2">
      <c r="A114" s="2633"/>
      <c r="B114" s="1130" t="s">
        <v>25</v>
      </c>
      <c r="C114" s="1129" t="s">
        <v>817</v>
      </c>
      <c r="D114" s="1129"/>
      <c r="E114" s="1130" t="s">
        <v>43</v>
      </c>
      <c r="F114" s="1129" t="s">
        <v>818</v>
      </c>
      <c r="G114" s="1043"/>
      <c r="H114" s="1130" t="s">
        <v>160</v>
      </c>
      <c r="I114" s="1129" t="s">
        <v>819</v>
      </c>
      <c r="J114" s="1133"/>
    </row>
    <row r="115" spans="1:10" s="1014" customFormat="1" ht="12.75" x14ac:dyDescent="0.2">
      <c r="A115" s="2633"/>
      <c r="B115" s="1130" t="s">
        <v>31</v>
      </c>
      <c r="C115" s="1129" t="s">
        <v>820</v>
      </c>
      <c r="D115" s="1131"/>
      <c r="E115" s="1130" t="s">
        <v>45</v>
      </c>
      <c r="F115" s="1129" t="s">
        <v>821</v>
      </c>
      <c r="G115" s="1043"/>
      <c r="H115" s="1043"/>
      <c r="I115" s="1134"/>
      <c r="J115" s="1133"/>
    </row>
    <row r="116" spans="1:10" s="1014" customFormat="1" ht="13.5" thickBot="1" x14ac:dyDescent="0.25">
      <c r="A116" s="2633"/>
      <c r="B116" s="1130"/>
      <c r="C116" s="1129"/>
      <c r="D116" s="1131"/>
      <c r="E116" s="1130"/>
      <c r="F116" s="1129"/>
      <c r="G116" s="1043"/>
      <c r="H116" s="1043"/>
      <c r="I116" s="1134"/>
      <c r="J116" s="1133"/>
    </row>
    <row r="117" spans="1:10" s="1014" customFormat="1" ht="15.75" x14ac:dyDescent="0.2">
      <c r="A117" s="2633"/>
      <c r="B117" s="1047"/>
      <c r="C117" s="2258" t="s">
        <v>831</v>
      </c>
      <c r="D117" s="2258"/>
      <c r="E117" s="2258"/>
      <c r="F117" s="2258"/>
      <c r="G117" s="2258"/>
      <c r="H117" s="2258"/>
      <c r="I117" s="2258"/>
      <c r="J117" s="2259"/>
    </row>
    <row r="118" spans="1:10" s="1014" customFormat="1" ht="12.75" customHeight="1" x14ac:dyDescent="0.2">
      <c r="A118" s="2633"/>
      <c r="B118" s="2600" t="s">
        <v>832</v>
      </c>
      <c r="C118" s="2601"/>
      <c r="D118" s="2601"/>
      <c r="E118" s="2601"/>
      <c r="F118" s="2601"/>
      <c r="G118" s="2601"/>
      <c r="H118" s="2601"/>
      <c r="I118" s="2601"/>
      <c r="J118" s="2602"/>
    </row>
    <row r="119" spans="1:10" s="1014" customFormat="1" ht="12.75" customHeight="1" x14ac:dyDescent="0.2">
      <c r="A119" s="2633"/>
      <c r="B119" s="2600"/>
      <c r="C119" s="2601"/>
      <c r="D119" s="2601"/>
      <c r="E119" s="2601"/>
      <c r="F119" s="2601"/>
      <c r="G119" s="2601"/>
      <c r="H119" s="2601"/>
      <c r="I119" s="2601"/>
      <c r="J119" s="2602"/>
    </row>
    <row r="120" spans="1:10" s="1014" customFormat="1" ht="12.75" x14ac:dyDescent="0.2">
      <c r="A120" s="2633"/>
      <c r="B120" s="2603"/>
      <c r="C120" s="2604"/>
      <c r="D120" s="2604"/>
      <c r="E120" s="2604"/>
      <c r="F120" s="2604"/>
      <c r="G120" s="2604"/>
      <c r="H120" s="2604"/>
      <c r="I120" s="2604"/>
      <c r="J120" s="2605"/>
    </row>
    <row r="121" spans="1:10" s="1014" customFormat="1" ht="12.75" x14ac:dyDescent="0.2">
      <c r="A121" s="2633"/>
      <c r="B121" s="1135"/>
      <c r="C121" s="1136" t="s">
        <v>833</v>
      </c>
      <c r="D121" s="1137">
        <f>SUM(D122:D124,H122:H124)</f>
        <v>6.956999999999999</v>
      </c>
      <c r="E121" s="1138"/>
      <c r="F121" s="1138"/>
      <c r="G121" s="1138"/>
      <c r="H121" s="1138"/>
      <c r="I121" s="1138"/>
      <c r="J121" s="1139"/>
    </row>
    <row r="122" spans="1:10" s="1014" customFormat="1" ht="12.75" x14ac:dyDescent="0.2">
      <c r="A122" s="2633"/>
      <c r="B122" s="1043"/>
      <c r="C122" s="1140" t="s">
        <v>834</v>
      </c>
      <c r="D122" s="1141">
        <v>3.5</v>
      </c>
      <c r="E122" s="1142"/>
      <c r="F122" s="1043"/>
      <c r="G122" s="1140" t="s">
        <v>835</v>
      </c>
      <c r="H122" s="1141">
        <v>0.55000000000000004</v>
      </c>
      <c r="I122" s="1142"/>
      <c r="J122" s="1139"/>
    </row>
    <row r="123" spans="1:10" s="1014" customFormat="1" ht="12.75" x14ac:dyDescent="0.2">
      <c r="A123" s="2633"/>
      <c r="B123" s="1043"/>
      <c r="C123" s="1140" t="s">
        <v>65</v>
      </c>
      <c r="D123" s="1141">
        <v>1.6</v>
      </c>
      <c r="E123" s="1142"/>
      <c r="F123" s="1043"/>
      <c r="G123" s="1140" t="s">
        <v>836</v>
      </c>
      <c r="H123" s="1141">
        <v>4.4999999999999998E-2</v>
      </c>
      <c r="I123" s="1142"/>
      <c r="J123" s="1139"/>
    </row>
    <row r="124" spans="1:10" s="1014" customFormat="1" ht="12.75" x14ac:dyDescent="0.2">
      <c r="A124" s="2633"/>
      <c r="B124" s="1043"/>
      <c r="C124" s="1140" t="s">
        <v>837</v>
      </c>
      <c r="D124" s="1141">
        <v>1.25</v>
      </c>
      <c r="E124" s="1142"/>
      <c r="F124" s="1043"/>
      <c r="G124" s="1143" t="s">
        <v>838</v>
      </c>
      <c r="H124" s="1141">
        <v>1.2E-2</v>
      </c>
      <c r="I124" s="1142"/>
      <c r="J124" s="1139"/>
    </row>
    <row r="125" spans="1:10" s="1014" customFormat="1" ht="12.75" x14ac:dyDescent="0.2">
      <c r="A125" s="2633"/>
      <c r="B125" s="1144" t="s">
        <v>839</v>
      </c>
      <c r="C125" s="1138"/>
      <c r="D125" s="1138"/>
      <c r="E125" s="1138"/>
      <c r="F125" s="1138"/>
      <c r="G125" s="1138"/>
      <c r="H125" s="1138"/>
      <c r="I125" s="1138"/>
      <c r="J125" s="1139"/>
    </row>
    <row r="126" spans="1:10" s="1014" customFormat="1" ht="12.75" x14ac:dyDescent="0.2">
      <c r="A126" s="2633"/>
      <c r="B126" s="2624" t="s">
        <v>840</v>
      </c>
      <c r="C126" s="2625"/>
      <c r="D126" s="2625"/>
      <c r="E126" s="2625"/>
      <c r="F126" s="2625"/>
      <c r="G126" s="2625"/>
      <c r="H126" s="2625"/>
      <c r="I126" s="2625"/>
      <c r="J126" s="2626"/>
    </row>
    <row r="127" spans="1:10" s="1014" customFormat="1" ht="12.75" x14ac:dyDescent="0.2">
      <c r="A127" s="2633"/>
      <c r="B127" s="2624"/>
      <c r="C127" s="2625"/>
      <c r="D127" s="2625"/>
      <c r="E127" s="2625"/>
      <c r="F127" s="2625"/>
      <c r="G127" s="2625"/>
      <c r="H127" s="2625"/>
      <c r="I127" s="2625"/>
      <c r="J127" s="2626"/>
    </row>
    <row r="128" spans="1:10" s="1014" customFormat="1" ht="12.75" x14ac:dyDescent="0.2">
      <c r="A128" s="2633"/>
      <c r="B128" s="1144" t="s">
        <v>841</v>
      </c>
      <c r="C128" s="1138"/>
      <c r="D128" s="1138"/>
      <c r="E128" s="1138"/>
      <c r="F128" s="1138"/>
      <c r="G128" s="1138"/>
      <c r="H128" s="1138"/>
      <c r="I128" s="1138"/>
      <c r="J128" s="1139"/>
    </row>
    <row r="129" spans="1:10" s="1014" customFormat="1" ht="12.75" x14ac:dyDescent="0.2">
      <c r="A129" s="2633"/>
      <c r="B129" s="1145" t="s">
        <v>842</v>
      </c>
      <c r="C129" s="1138"/>
      <c r="D129" s="1138"/>
      <c r="E129" s="1138"/>
      <c r="F129" s="1138"/>
      <c r="G129" s="1138"/>
      <c r="H129" s="1138"/>
      <c r="I129" s="1138"/>
      <c r="J129" s="1139"/>
    </row>
    <row r="130" spans="1:10" s="1014" customFormat="1" ht="12.75" x14ac:dyDescent="0.2">
      <c r="A130" s="2633"/>
      <c r="B130" s="1146" t="s">
        <v>843</v>
      </c>
      <c r="C130" s="1138"/>
      <c r="D130" s="1138"/>
      <c r="E130" s="1146" t="s">
        <v>844</v>
      </c>
      <c r="F130" s="1138"/>
      <c r="G130" s="1146" t="s">
        <v>845</v>
      </c>
      <c r="H130" s="1138"/>
      <c r="I130" s="1138"/>
      <c r="J130" s="1139"/>
    </row>
    <row r="131" spans="1:10" s="1014" customFormat="1" ht="12.75" x14ac:dyDescent="0.2">
      <c r="A131" s="2633"/>
      <c r="B131" s="1146" t="s">
        <v>846</v>
      </c>
      <c r="C131" s="1147" t="s">
        <v>88</v>
      </c>
      <c r="D131" s="1138"/>
      <c r="E131" s="1138"/>
      <c r="F131" s="1138"/>
      <c r="G131" s="1138"/>
      <c r="H131" s="1138"/>
      <c r="I131" s="1138"/>
      <c r="J131" s="1139"/>
    </row>
    <row r="132" spans="1:10" s="1014" customFormat="1" ht="12.75" x14ac:dyDescent="0.2">
      <c r="A132" s="2633"/>
      <c r="B132" s="1135"/>
      <c r="C132" s="1138"/>
      <c r="D132" s="1138"/>
      <c r="E132" s="1138"/>
      <c r="F132" s="1138"/>
      <c r="G132" s="1138"/>
      <c r="H132" s="1138"/>
      <c r="I132" s="1138"/>
      <c r="J132" s="1139"/>
    </row>
    <row r="133" spans="1:10" s="1014" customFormat="1" ht="12.75" customHeight="1" x14ac:dyDescent="0.2">
      <c r="A133" s="2633"/>
      <c r="B133" s="2591" t="s">
        <v>50</v>
      </c>
      <c r="C133" s="2592"/>
      <c r="D133" s="2592"/>
      <c r="E133" s="2592"/>
      <c r="F133" s="2592"/>
      <c r="G133" s="2592"/>
      <c r="H133" s="2592"/>
      <c r="I133" s="2592"/>
      <c r="J133" s="2593"/>
    </row>
    <row r="134" spans="1:10" s="1014" customFormat="1" ht="13.5" thickBot="1" x14ac:dyDescent="0.25">
      <c r="A134" s="2633"/>
      <c r="B134" s="2237"/>
      <c r="C134" s="2238"/>
      <c r="D134" s="2238"/>
      <c r="E134" s="2238"/>
      <c r="F134" s="2238"/>
      <c r="G134" s="2238"/>
      <c r="H134" s="2238"/>
      <c r="I134" s="2238"/>
      <c r="J134" s="2239"/>
    </row>
    <row r="135" spans="1:10" s="1014" customFormat="1" ht="12.75" x14ac:dyDescent="0.2">
      <c r="A135" s="1006"/>
      <c r="B135" s="1006"/>
      <c r="C135" s="1006"/>
      <c r="D135" s="1006"/>
      <c r="E135" s="1006"/>
      <c r="F135" s="1006"/>
      <c r="G135" s="1006"/>
      <c r="H135" s="1006"/>
      <c r="I135" s="1006"/>
    </row>
    <row r="136" spans="1:10" s="1014" customFormat="1" ht="13.5" thickBot="1" x14ac:dyDescent="0.25">
      <c r="A136" s="1006"/>
      <c r="B136" s="1006"/>
      <c r="C136" s="1006"/>
      <c r="D136" s="1006"/>
      <c r="E136" s="1006"/>
      <c r="F136" s="1006"/>
      <c r="G136" s="1006"/>
      <c r="H136" s="1006"/>
      <c r="I136" s="1006"/>
    </row>
    <row r="137" spans="1:10" s="1014" customFormat="1" ht="12.75" customHeight="1" x14ac:dyDescent="0.2">
      <c r="A137" s="538" t="s">
        <v>16</v>
      </c>
      <c r="B137" s="2627" t="s">
        <v>803</v>
      </c>
      <c r="C137" s="2628"/>
      <c r="D137" s="2628"/>
      <c r="E137" s="2628"/>
      <c r="F137" s="2628"/>
      <c r="G137" s="2628"/>
      <c r="H137" s="2628"/>
      <c r="I137" s="2628"/>
      <c r="J137" s="2629"/>
    </row>
    <row r="138" spans="1:10" s="1014" customFormat="1" ht="12.75" customHeight="1" x14ac:dyDescent="0.2">
      <c r="A138" s="2633" t="s">
        <v>801</v>
      </c>
      <c r="B138" s="2630"/>
      <c r="C138" s="2631"/>
      <c r="D138" s="2631"/>
      <c r="E138" s="2631"/>
      <c r="F138" s="2631"/>
      <c r="G138" s="2631"/>
      <c r="H138" s="2631"/>
      <c r="I138" s="2631"/>
      <c r="J138" s="2632"/>
    </row>
    <row r="139" spans="1:10" s="1014" customFormat="1" ht="12.75" customHeight="1" x14ac:dyDescent="0.2">
      <c r="A139" s="2633"/>
      <c r="B139" s="2630"/>
      <c r="C139" s="2631"/>
      <c r="D139" s="2631"/>
      <c r="E139" s="2631"/>
      <c r="F139" s="2631"/>
      <c r="G139" s="2631"/>
      <c r="H139" s="2631"/>
      <c r="I139" s="2631"/>
      <c r="J139" s="2632"/>
    </row>
    <row r="140" spans="1:10" s="1014" customFormat="1" ht="18.75" customHeight="1" x14ac:dyDescent="0.2">
      <c r="A140" s="2633"/>
      <c r="B140" s="2634" t="s">
        <v>806</v>
      </c>
      <c r="C140" s="2635"/>
      <c r="D140" s="2635"/>
      <c r="E140" s="2635"/>
      <c r="F140" s="2635"/>
      <c r="G140" s="2635"/>
      <c r="H140" s="2635"/>
      <c r="I140" s="2635"/>
      <c r="J140" s="2636"/>
    </row>
    <row r="141" spans="1:10" s="1014" customFormat="1" ht="15.75" customHeight="1" x14ac:dyDescent="0.2">
      <c r="A141" s="2633"/>
      <c r="B141" s="2637" t="s">
        <v>807</v>
      </c>
      <c r="C141" s="2638"/>
      <c r="D141" s="2638"/>
      <c r="E141" s="2638"/>
      <c r="F141" s="2638"/>
      <c r="G141" s="2638"/>
      <c r="H141" s="2638"/>
      <c r="I141" s="2638"/>
      <c r="J141" s="2639"/>
    </row>
    <row r="142" spans="1:10" s="1014" customFormat="1" ht="12.75" customHeight="1" x14ac:dyDescent="0.2">
      <c r="A142" s="2633"/>
      <c r="B142" s="2640" t="s">
        <v>809</v>
      </c>
      <c r="C142" s="2641"/>
      <c r="D142" s="2641"/>
      <c r="E142" s="2641"/>
      <c r="F142" s="2641"/>
      <c r="G142" s="2641"/>
      <c r="H142" s="2641"/>
      <c r="I142" s="2641"/>
      <c r="J142" s="2642"/>
    </row>
    <row r="143" spans="1:10" s="1014" customFormat="1" ht="13.5" thickBot="1" x14ac:dyDescent="0.25">
      <c r="A143" s="2633"/>
      <c r="B143" s="2643"/>
      <c r="C143" s="2644"/>
      <c r="D143" s="2644"/>
      <c r="E143" s="2644"/>
      <c r="F143" s="2644"/>
      <c r="G143" s="2644"/>
      <c r="H143" s="2644"/>
      <c r="I143" s="2644"/>
      <c r="J143" s="2645"/>
    </row>
    <row r="144" spans="1:10" s="1014" customFormat="1" ht="15.75" x14ac:dyDescent="0.2">
      <c r="A144" s="2633"/>
      <c r="B144" s="1047"/>
      <c r="C144" s="2411" t="s">
        <v>78</v>
      </c>
      <c r="D144" s="2411"/>
      <c r="E144" s="2411"/>
      <c r="F144" s="2411"/>
      <c r="G144" s="2411"/>
      <c r="H144" s="2411"/>
      <c r="I144" s="2411"/>
      <c r="J144" s="2412"/>
    </row>
    <row r="145" spans="1:10" s="1014" customFormat="1" ht="12.75" customHeight="1" x14ac:dyDescent="0.2">
      <c r="A145" s="2633"/>
      <c r="B145" s="2620" t="s">
        <v>783</v>
      </c>
      <c r="C145" s="2621" t="s">
        <v>784</v>
      </c>
      <c r="D145" s="2621" t="s">
        <v>785</v>
      </c>
      <c r="E145" s="2622" t="s">
        <v>786</v>
      </c>
      <c r="F145" s="2623" t="s">
        <v>787</v>
      </c>
      <c r="G145" s="2613" t="s">
        <v>788</v>
      </c>
      <c r="H145" s="2613" t="s">
        <v>789</v>
      </c>
      <c r="I145" s="2614" t="s">
        <v>790</v>
      </c>
      <c r="J145" s="2615" t="s">
        <v>811</v>
      </c>
    </row>
    <row r="146" spans="1:10" s="1014" customFormat="1" ht="12.75" x14ac:dyDescent="0.2">
      <c r="A146" s="2633"/>
      <c r="B146" s="2620"/>
      <c r="C146" s="2621"/>
      <c r="D146" s="2621"/>
      <c r="E146" s="2622"/>
      <c r="F146" s="2623"/>
      <c r="G146" s="2613"/>
      <c r="H146" s="2613"/>
      <c r="I146" s="2614"/>
      <c r="J146" s="2615"/>
    </row>
    <row r="147" spans="1:10" s="1014" customFormat="1" ht="12.75" x14ac:dyDescent="0.2">
      <c r="A147" s="2633"/>
      <c r="B147" s="2620"/>
      <c r="C147" s="2621"/>
      <c r="D147" s="2621"/>
      <c r="E147" s="2622"/>
      <c r="F147" s="2623"/>
      <c r="G147" s="2613"/>
      <c r="H147" s="2613"/>
      <c r="I147" s="2614"/>
      <c r="J147" s="2615"/>
    </row>
    <row r="148" spans="1:10" s="1014" customFormat="1" ht="12.75" customHeight="1" x14ac:dyDescent="0.2">
      <c r="A148" s="2633"/>
      <c r="B148" s="2616">
        <v>2</v>
      </c>
      <c r="C148" s="2617">
        <v>32.5</v>
      </c>
      <c r="D148" s="2617">
        <v>53</v>
      </c>
      <c r="E148" s="2618">
        <v>2.5</v>
      </c>
      <c r="F148" s="2619">
        <v>2.5</v>
      </c>
      <c r="G148" s="2619">
        <v>5</v>
      </c>
      <c r="H148" s="2619">
        <v>5</v>
      </c>
      <c r="I148" s="2606">
        <f>(I155/J160)*J152</f>
        <v>3.5</v>
      </c>
      <c r="J148" s="2607">
        <f>(J157/J160)*J152</f>
        <v>3</v>
      </c>
    </row>
    <row r="149" spans="1:10" s="1014" customFormat="1" ht="12.75" customHeight="1" x14ac:dyDescent="0.2">
      <c r="A149" s="2633"/>
      <c r="B149" s="2616"/>
      <c r="C149" s="2617"/>
      <c r="D149" s="2617"/>
      <c r="E149" s="2618"/>
      <c r="F149" s="2619"/>
      <c r="G149" s="2619"/>
      <c r="H149" s="2619"/>
      <c r="I149" s="2606"/>
      <c r="J149" s="2607"/>
    </row>
    <row r="150" spans="1:10" s="1014" customFormat="1" ht="12.75" x14ac:dyDescent="0.2">
      <c r="A150" s="2633"/>
      <c r="B150" s="1104" t="s">
        <v>19</v>
      </c>
      <c r="C150" s="1105" t="s">
        <v>24</v>
      </c>
      <c r="D150" s="1105" t="s">
        <v>25</v>
      </c>
      <c r="E150" s="1105" t="s">
        <v>43</v>
      </c>
      <c r="F150" s="1105" t="s">
        <v>31</v>
      </c>
      <c r="G150" s="1105" t="s">
        <v>35</v>
      </c>
      <c r="H150" s="1105" t="s">
        <v>40</v>
      </c>
      <c r="I150" s="1105" t="s">
        <v>45</v>
      </c>
      <c r="J150" s="1105" t="s">
        <v>159</v>
      </c>
    </row>
    <row r="151" spans="1:10" s="1014" customFormat="1" ht="12.75" x14ac:dyDescent="0.2">
      <c r="A151" s="2633"/>
      <c r="B151" s="1106">
        <f>(C148*D148)*B148</f>
        <v>3445</v>
      </c>
      <c r="C151" s="1107">
        <f>((C148*E148)*2)*B148+((D148*E148)*2)*B148</f>
        <v>855</v>
      </c>
      <c r="D151" s="1107">
        <f>((C148*G151)*2)*B148+((D148*G151)*2)*B148</f>
        <v>171</v>
      </c>
      <c r="E151" s="1107">
        <f>((C148*H151)*2)*B148+((D148*H151)*2)*B148</f>
        <v>171</v>
      </c>
      <c r="F151" s="1108">
        <f>F148/10</f>
        <v>0.25</v>
      </c>
      <c r="G151" s="1108">
        <f>G148/10</f>
        <v>0.5</v>
      </c>
      <c r="H151" s="1108">
        <f>H148/10</f>
        <v>0.5</v>
      </c>
      <c r="I151" s="1107">
        <f>SUM(B151:E151)</f>
        <v>4642</v>
      </c>
      <c r="J151" s="1109">
        <f>(B151*E148)/1000</f>
        <v>8.6125000000000007</v>
      </c>
    </row>
    <row r="152" spans="1:10" s="1014" customFormat="1" ht="13.5" thickBot="1" x14ac:dyDescent="0.25">
      <c r="A152" s="2633"/>
      <c r="B152" s="1110"/>
      <c r="C152" s="1111"/>
      <c r="D152" s="1111"/>
      <c r="E152" s="1111"/>
      <c r="F152" s="1112"/>
      <c r="G152" s="1112"/>
      <c r="H152" s="1113" t="s">
        <v>823</v>
      </c>
      <c r="I152" s="1114" t="s">
        <v>160</v>
      </c>
      <c r="J152" s="1115">
        <f>I151*F151</f>
        <v>1160.5</v>
      </c>
    </row>
    <row r="153" spans="1:10" s="1014" customFormat="1" ht="15.75" x14ac:dyDescent="0.2">
      <c r="A153" s="2633"/>
      <c r="B153" s="1047"/>
      <c r="C153" s="2258" t="s">
        <v>77</v>
      </c>
      <c r="D153" s="2258"/>
      <c r="E153" s="2258"/>
      <c r="F153" s="2258"/>
      <c r="G153" s="2258"/>
      <c r="H153" s="2258"/>
      <c r="I153" s="2258"/>
      <c r="J153" s="2259"/>
    </row>
    <row r="154" spans="1:10" s="1014" customFormat="1" ht="18.75" x14ac:dyDescent="0.2">
      <c r="A154" s="2633"/>
      <c r="B154" s="2608" t="s">
        <v>804</v>
      </c>
      <c r="C154" s="2609"/>
      <c r="D154" s="2609"/>
      <c r="E154" s="2609"/>
      <c r="F154" s="2609"/>
      <c r="G154" s="2609"/>
      <c r="H154" s="2609"/>
      <c r="I154" s="2609"/>
      <c r="J154" s="1116" t="s">
        <v>76</v>
      </c>
    </row>
    <row r="155" spans="1:10" s="1014" customFormat="1" ht="12.75" customHeight="1" x14ac:dyDescent="0.2">
      <c r="A155" s="2633"/>
      <c r="B155" s="2610">
        <v>1</v>
      </c>
      <c r="C155" s="2611">
        <v>32.5</v>
      </c>
      <c r="D155" s="2611">
        <v>53</v>
      </c>
      <c r="E155" s="2612">
        <v>2.5</v>
      </c>
      <c r="F155" s="2594">
        <v>2.5</v>
      </c>
      <c r="G155" s="2594">
        <v>5</v>
      </c>
      <c r="H155" s="2594">
        <v>5</v>
      </c>
      <c r="I155" s="2595">
        <v>1.75</v>
      </c>
      <c r="J155" s="2596">
        <v>1.5</v>
      </c>
    </row>
    <row r="156" spans="1:10" s="1014" customFormat="1" ht="12.75" customHeight="1" x14ac:dyDescent="0.2">
      <c r="A156" s="2633"/>
      <c r="B156" s="2610"/>
      <c r="C156" s="2611"/>
      <c r="D156" s="2611"/>
      <c r="E156" s="2612"/>
      <c r="F156" s="2594"/>
      <c r="G156" s="2594"/>
      <c r="H156" s="2594"/>
      <c r="I156" s="2595"/>
      <c r="J156" s="2596"/>
    </row>
    <row r="157" spans="1:10" s="1014" customFormat="1" x14ac:dyDescent="0.25">
      <c r="A157" s="2633"/>
      <c r="B157" s="1117">
        <f>ROW()-2</f>
        <v>155</v>
      </c>
      <c r="C157" s="2597" t="s">
        <v>808</v>
      </c>
      <c r="D157" s="2597"/>
      <c r="E157" s="2597"/>
      <c r="F157" s="2597"/>
      <c r="G157" s="2597"/>
      <c r="H157" s="2597"/>
      <c r="I157" s="13"/>
      <c r="J157" s="1118">
        <f>IF(ISBLANK(J155),I155,J155)</f>
        <v>1.5</v>
      </c>
    </row>
    <row r="158" spans="1:10" s="1014" customFormat="1" ht="12.75" x14ac:dyDescent="0.2">
      <c r="A158" s="2633"/>
      <c r="B158" s="1119" t="s">
        <v>19</v>
      </c>
      <c r="C158" s="1120" t="s">
        <v>24</v>
      </c>
      <c r="D158" s="1120" t="s">
        <v>25</v>
      </c>
      <c r="E158" s="1120" t="s">
        <v>43</v>
      </c>
      <c r="F158" s="1120" t="s">
        <v>31</v>
      </c>
      <c r="G158" s="1120" t="s">
        <v>35</v>
      </c>
      <c r="H158" s="1120" t="s">
        <v>40</v>
      </c>
      <c r="I158" s="1120" t="s">
        <v>45</v>
      </c>
      <c r="J158" s="1121" t="s">
        <v>159</v>
      </c>
    </row>
    <row r="159" spans="1:10" s="1014" customFormat="1" ht="12.75" x14ac:dyDescent="0.2">
      <c r="A159" s="2633"/>
      <c r="B159" s="1106">
        <f>(C155*D155)*B155</f>
        <v>1722.5</v>
      </c>
      <c r="C159" s="1107">
        <f>((C155*E155)*2)*B155+((D155*E155)*2)*B155</f>
        <v>427.5</v>
      </c>
      <c r="D159" s="1107">
        <f>((C155*G159)*2)*B155+((D155*G159)*2)*B155</f>
        <v>85.5</v>
      </c>
      <c r="E159" s="1107">
        <f>((C155*H159)*2)*B155+((D155*H159)*2)*B155</f>
        <v>85.5</v>
      </c>
      <c r="F159" s="1108">
        <f>F155/10</f>
        <v>0.25</v>
      </c>
      <c r="G159" s="1108">
        <f>G155/10</f>
        <v>0.5</v>
      </c>
      <c r="H159" s="1108">
        <f>H155/10</f>
        <v>0.5</v>
      </c>
      <c r="I159" s="1107">
        <f>SUM(B159:E159)</f>
        <v>2321</v>
      </c>
      <c r="J159" s="1109">
        <f>(B159*E155)/1000</f>
        <v>4.3062500000000004</v>
      </c>
    </row>
    <row r="160" spans="1:10" s="1014" customFormat="1" ht="15.75" thickBot="1" x14ac:dyDescent="0.3">
      <c r="A160" s="2633"/>
      <c r="B160" s="467"/>
      <c r="C160" s="13"/>
      <c r="D160" s="13"/>
      <c r="E160" s="13"/>
      <c r="F160" s="13"/>
      <c r="G160" s="13"/>
      <c r="H160" s="1122" t="s">
        <v>810</v>
      </c>
      <c r="I160" s="1120" t="s">
        <v>160</v>
      </c>
      <c r="J160" s="1123">
        <f>I159*F159</f>
        <v>580.25</v>
      </c>
    </row>
    <row r="161" spans="1:10" s="1014" customFormat="1" x14ac:dyDescent="0.25">
      <c r="A161" s="2633"/>
      <c r="B161" s="1124"/>
      <c r="C161" s="543"/>
      <c r="D161" s="543"/>
      <c r="E161" s="543"/>
      <c r="F161" s="543"/>
      <c r="G161" s="543"/>
      <c r="H161" s="1125"/>
      <c r="I161" s="1126"/>
      <c r="J161" s="1127"/>
    </row>
    <row r="162" spans="1:10" s="1014" customFormat="1" ht="12.75" customHeight="1" x14ac:dyDescent="0.2">
      <c r="A162" s="2633"/>
      <c r="B162" s="1128" t="s">
        <v>19</v>
      </c>
      <c r="C162" s="1129" t="s">
        <v>812</v>
      </c>
      <c r="D162" s="1129"/>
      <c r="E162" s="1130" t="s">
        <v>35</v>
      </c>
      <c r="F162" s="1131" t="s">
        <v>813</v>
      </c>
      <c r="G162" s="1132"/>
      <c r="H162" s="1130" t="s">
        <v>159</v>
      </c>
      <c r="I162" s="2598" t="s">
        <v>814</v>
      </c>
      <c r="J162" s="2599"/>
    </row>
    <row r="163" spans="1:10" s="1014" customFormat="1" ht="12.75" x14ac:dyDescent="0.2">
      <c r="A163" s="2633"/>
      <c r="B163" s="1130" t="s">
        <v>24</v>
      </c>
      <c r="C163" s="1129" t="s">
        <v>815</v>
      </c>
      <c r="D163" s="1129"/>
      <c r="E163" s="1130" t="s">
        <v>40</v>
      </c>
      <c r="F163" s="1129" t="s">
        <v>816</v>
      </c>
      <c r="G163" s="1043"/>
      <c r="I163" s="2598"/>
      <c r="J163" s="2599"/>
    </row>
    <row r="164" spans="1:10" s="1014" customFormat="1" ht="12.75" x14ac:dyDescent="0.2">
      <c r="A164" s="2633"/>
      <c r="B164" s="1130" t="s">
        <v>25</v>
      </c>
      <c r="C164" s="1129" t="s">
        <v>817</v>
      </c>
      <c r="D164" s="1129"/>
      <c r="E164" s="1130" t="s">
        <v>43</v>
      </c>
      <c r="F164" s="1129" t="s">
        <v>818</v>
      </c>
      <c r="G164" s="1043"/>
      <c r="H164" s="1130" t="s">
        <v>160</v>
      </c>
      <c r="I164" s="1129" t="s">
        <v>819</v>
      </c>
      <c r="J164" s="1133"/>
    </row>
    <row r="165" spans="1:10" s="1014" customFormat="1" ht="12.75" x14ac:dyDescent="0.2">
      <c r="A165" s="2633"/>
      <c r="B165" s="1130" t="s">
        <v>31</v>
      </c>
      <c r="C165" s="1129" t="s">
        <v>820</v>
      </c>
      <c r="D165" s="1131"/>
      <c r="E165" s="1130" t="s">
        <v>45</v>
      </c>
      <c r="F165" s="1129" t="s">
        <v>821</v>
      </c>
      <c r="G165" s="1043"/>
      <c r="H165" s="1043"/>
      <c r="I165" s="1134"/>
      <c r="J165" s="1133"/>
    </row>
    <row r="166" spans="1:10" s="1014" customFormat="1" ht="13.5" thickBot="1" x14ac:dyDescent="0.25">
      <c r="A166" s="2633"/>
      <c r="B166" s="1130"/>
      <c r="C166" s="1129"/>
      <c r="D166" s="1131"/>
      <c r="E166" s="1130"/>
      <c r="F166" s="1129"/>
      <c r="G166" s="1043"/>
      <c r="H166" s="1043"/>
      <c r="I166" s="1134"/>
      <c r="J166" s="1133"/>
    </row>
    <row r="167" spans="1:10" s="1014" customFormat="1" ht="15.75" x14ac:dyDescent="0.2">
      <c r="A167" s="2633"/>
      <c r="B167" s="1148"/>
      <c r="C167" s="1149"/>
      <c r="D167" s="1148"/>
      <c r="E167" s="1148"/>
      <c r="F167" s="1150" t="s">
        <v>822</v>
      </c>
      <c r="G167" s="1151">
        <f>B157</f>
        <v>155</v>
      </c>
      <c r="H167" s="1148"/>
      <c r="I167" s="1148"/>
      <c r="J167" s="1152"/>
    </row>
    <row r="168" spans="1:10" s="1014" customFormat="1" ht="12.75" customHeight="1" x14ac:dyDescent="0.2">
      <c r="A168" s="2633"/>
      <c r="B168" s="2600" t="s">
        <v>824</v>
      </c>
      <c r="C168" s="2601"/>
      <c r="D168" s="2601"/>
      <c r="E168" s="2601"/>
      <c r="F168" s="2601"/>
      <c r="G168" s="2601"/>
      <c r="H168" s="2601"/>
      <c r="I168" s="2601"/>
      <c r="J168" s="2602"/>
    </row>
    <row r="169" spans="1:10" s="1014" customFormat="1" ht="12.75" customHeight="1" x14ac:dyDescent="0.2">
      <c r="A169" s="2633"/>
      <c r="B169" s="2600"/>
      <c r="C169" s="2601"/>
      <c r="D169" s="2601"/>
      <c r="E169" s="2601"/>
      <c r="F169" s="2601"/>
      <c r="G169" s="2601"/>
      <c r="H169" s="2601"/>
      <c r="I169" s="2601"/>
      <c r="J169" s="2602"/>
    </row>
    <row r="170" spans="1:10" s="1014" customFormat="1" ht="12.75" x14ac:dyDescent="0.2">
      <c r="A170" s="2633"/>
      <c r="B170" s="2603"/>
      <c r="C170" s="2604"/>
      <c r="D170" s="2604"/>
      <c r="E170" s="2604"/>
      <c r="F170" s="2604"/>
      <c r="G170" s="2604"/>
      <c r="H170" s="2604"/>
      <c r="I170" s="2604"/>
      <c r="J170" s="2605"/>
    </row>
    <row r="171" spans="1:10" s="1014" customFormat="1" ht="12.75" customHeight="1" x14ac:dyDescent="0.2">
      <c r="A171" s="2633"/>
      <c r="B171" s="2591" t="s">
        <v>50</v>
      </c>
      <c r="C171" s="2592"/>
      <c r="D171" s="2592"/>
      <c r="E171" s="2592"/>
      <c r="F171" s="2592"/>
      <c r="G171" s="2592"/>
      <c r="H171" s="2592"/>
      <c r="I171" s="2592"/>
      <c r="J171" s="2593"/>
    </row>
    <row r="172" spans="1:10" s="1014" customFormat="1" ht="13.5" thickBot="1" x14ac:dyDescent="0.25">
      <c r="A172" s="2633"/>
      <c r="B172" s="2237"/>
      <c r="C172" s="2238"/>
      <c r="D172" s="2238"/>
      <c r="E172" s="2238"/>
      <c r="F172" s="2238"/>
      <c r="G172" s="2238"/>
      <c r="H172" s="2238"/>
      <c r="I172" s="2238"/>
      <c r="J172" s="2239"/>
    </row>
    <row r="173" spans="1:10" s="1014" customFormat="1" ht="12.75" x14ac:dyDescent="0.2"/>
  </sheetData>
  <mergeCells count="188">
    <mergeCell ref="C4:T5"/>
    <mergeCell ref="C8:L11"/>
    <mergeCell ref="M8:N11"/>
    <mergeCell ref="O8:P9"/>
    <mergeCell ref="Q8:R9"/>
    <mergeCell ref="S8:T9"/>
    <mergeCell ref="O10:P11"/>
    <mergeCell ref="Q10:R11"/>
    <mergeCell ref="S10:T11"/>
    <mergeCell ref="O14:P14"/>
    <mergeCell ref="Q14:R14"/>
    <mergeCell ref="C15:D17"/>
    <mergeCell ref="E15:F17"/>
    <mergeCell ref="G15:H17"/>
    <mergeCell ref="I15:J17"/>
    <mergeCell ref="K15:L17"/>
    <mergeCell ref="M15:N17"/>
    <mergeCell ref="O15:P17"/>
    <mergeCell ref="Q15:R17"/>
    <mergeCell ref="C14:D14"/>
    <mergeCell ref="E14:F14"/>
    <mergeCell ref="G14:H14"/>
    <mergeCell ref="I14:J14"/>
    <mergeCell ref="K14:L14"/>
    <mergeCell ref="M14:N14"/>
    <mergeCell ref="S15:T19"/>
    <mergeCell ref="C18:D19"/>
    <mergeCell ref="E18:F19"/>
    <mergeCell ref="G18:H19"/>
    <mergeCell ref="I18:J19"/>
    <mergeCell ref="K18:L19"/>
    <mergeCell ref="M18:N19"/>
    <mergeCell ref="O18:P19"/>
    <mergeCell ref="Q18:R19"/>
    <mergeCell ref="Q20:R20"/>
    <mergeCell ref="S20:T20"/>
    <mergeCell ref="E21:F21"/>
    <mergeCell ref="G21:H21"/>
    <mergeCell ref="I21:J21"/>
    <mergeCell ref="K21:L21"/>
    <mergeCell ref="M21:N21"/>
    <mergeCell ref="O21:P21"/>
    <mergeCell ref="Q21:R21"/>
    <mergeCell ref="E20:F20"/>
    <mergeCell ref="G20:H20"/>
    <mergeCell ref="I20:J20"/>
    <mergeCell ref="K20:L20"/>
    <mergeCell ref="M20:N20"/>
    <mergeCell ref="O20:P20"/>
    <mergeCell ref="G25:I26"/>
    <mergeCell ref="B31:W32"/>
    <mergeCell ref="A33:A56"/>
    <mergeCell ref="B33:W34"/>
    <mergeCell ref="B37:J39"/>
    <mergeCell ref="M37:T37"/>
    <mergeCell ref="L38:S38"/>
    <mergeCell ref="L39:L40"/>
    <mergeCell ref="M39:M40"/>
    <mergeCell ref="N39:N40"/>
    <mergeCell ref="V39:W40"/>
    <mergeCell ref="B40:J40"/>
    <mergeCell ref="B41:J41"/>
    <mergeCell ref="M41:R41"/>
    <mergeCell ref="B42:J43"/>
    <mergeCell ref="C44:J44"/>
    <mergeCell ref="O39:O40"/>
    <mergeCell ref="P39:P40"/>
    <mergeCell ref="Q39:Q40"/>
    <mergeCell ref="R39:R40"/>
    <mergeCell ref="S39:S40"/>
    <mergeCell ref="T39:T40"/>
    <mergeCell ref="H48:H49"/>
    <mergeCell ref="I48:I49"/>
    <mergeCell ref="J48:J49"/>
    <mergeCell ref="L52:T54"/>
    <mergeCell ref="L55:T56"/>
    <mergeCell ref="A59:A62"/>
    <mergeCell ref="H45:H47"/>
    <mergeCell ref="I45:I47"/>
    <mergeCell ref="J45:J47"/>
    <mergeCell ref="S46:T47"/>
    <mergeCell ref="B48:B49"/>
    <mergeCell ref="C48:C49"/>
    <mergeCell ref="D48:D49"/>
    <mergeCell ref="E48:E49"/>
    <mergeCell ref="F48:F49"/>
    <mergeCell ref="G48:G49"/>
    <mergeCell ref="B45:B47"/>
    <mergeCell ref="C45:C47"/>
    <mergeCell ref="D45:D47"/>
    <mergeCell ref="E45:E47"/>
    <mergeCell ref="F45:F47"/>
    <mergeCell ref="G45:G47"/>
    <mergeCell ref="H72:H74"/>
    <mergeCell ref="I72:I74"/>
    <mergeCell ref="J72:J74"/>
    <mergeCell ref="B76:J78"/>
    <mergeCell ref="B79:J79"/>
    <mergeCell ref="B86:J88"/>
    <mergeCell ref="B63:Q63"/>
    <mergeCell ref="B65:Q66"/>
    <mergeCell ref="B68:J70"/>
    <mergeCell ref="B71:J71"/>
    <mergeCell ref="B72:B74"/>
    <mergeCell ref="C72:C74"/>
    <mergeCell ref="D72:D74"/>
    <mergeCell ref="E72:E74"/>
    <mergeCell ref="F72:F74"/>
    <mergeCell ref="G72:G74"/>
    <mergeCell ref="G94:G96"/>
    <mergeCell ref="H94:H96"/>
    <mergeCell ref="I94:I96"/>
    <mergeCell ref="J94:J96"/>
    <mergeCell ref="B98:B99"/>
    <mergeCell ref="C98:C99"/>
    <mergeCell ref="D98:D99"/>
    <mergeCell ref="E98:E99"/>
    <mergeCell ref="F98:F99"/>
    <mergeCell ref="G98:G99"/>
    <mergeCell ref="B94:B96"/>
    <mergeCell ref="C94:C96"/>
    <mergeCell ref="D94:D96"/>
    <mergeCell ref="E94:E96"/>
    <mergeCell ref="F94:F96"/>
    <mergeCell ref="G105:G106"/>
    <mergeCell ref="H105:H106"/>
    <mergeCell ref="I105:I106"/>
    <mergeCell ref="J105:J106"/>
    <mergeCell ref="C107:H107"/>
    <mergeCell ref="I112:J113"/>
    <mergeCell ref="H98:H99"/>
    <mergeCell ref="I98:I99"/>
    <mergeCell ref="J98:J99"/>
    <mergeCell ref="C103:J103"/>
    <mergeCell ref="B104:I104"/>
    <mergeCell ref="B105:B106"/>
    <mergeCell ref="C105:C106"/>
    <mergeCell ref="D105:D106"/>
    <mergeCell ref="E105:E106"/>
    <mergeCell ref="F105:F106"/>
    <mergeCell ref="C117:J117"/>
    <mergeCell ref="B118:J120"/>
    <mergeCell ref="B126:J127"/>
    <mergeCell ref="B133:J134"/>
    <mergeCell ref="B137:J139"/>
    <mergeCell ref="A138:A172"/>
    <mergeCell ref="B140:J140"/>
    <mergeCell ref="B141:J141"/>
    <mergeCell ref="B142:J143"/>
    <mergeCell ref="C144:J144"/>
    <mergeCell ref="A87:A134"/>
    <mergeCell ref="B89:J89"/>
    <mergeCell ref="B90:J90"/>
    <mergeCell ref="B91:J92"/>
    <mergeCell ref="C93:J93"/>
    <mergeCell ref="H145:H147"/>
    <mergeCell ref="I145:I147"/>
    <mergeCell ref="J145:J147"/>
    <mergeCell ref="B148:B149"/>
    <mergeCell ref="C148:C149"/>
    <mergeCell ref="D148:D149"/>
    <mergeCell ref="E148:E149"/>
    <mergeCell ref="F148:F149"/>
    <mergeCell ref="G148:G149"/>
    <mergeCell ref="H148:H149"/>
    <mergeCell ref="B145:B147"/>
    <mergeCell ref="C145:C147"/>
    <mergeCell ref="D145:D147"/>
    <mergeCell ref="E145:E147"/>
    <mergeCell ref="F145:F147"/>
    <mergeCell ref="G145:G147"/>
    <mergeCell ref="B171:J172"/>
    <mergeCell ref="H155:H156"/>
    <mergeCell ref="I155:I156"/>
    <mergeCell ref="J155:J156"/>
    <mergeCell ref="C157:H157"/>
    <mergeCell ref="I162:J163"/>
    <mergeCell ref="B168:J170"/>
    <mergeCell ref="I148:I149"/>
    <mergeCell ref="J148:J149"/>
    <mergeCell ref="C153:J153"/>
    <mergeCell ref="B154:I154"/>
    <mergeCell ref="B155:B156"/>
    <mergeCell ref="C155:C156"/>
    <mergeCell ref="D155:D156"/>
    <mergeCell ref="E155:E156"/>
    <mergeCell ref="F155:F156"/>
    <mergeCell ref="G155:G156"/>
  </mergeCells>
  <conditionalFormatting sqref="A31:A32">
    <cfRule type="expression" dxfId="262" priority="11" stopIfTrue="1">
      <formula>OR(ROW()=CELL("ligne"),COLUMN()=CELL("colonne"))</formula>
    </cfRule>
  </conditionalFormatting>
  <conditionalFormatting sqref="B98">
    <cfRule type="cellIs" dxfId="261" priority="8" operator="greaterThan">
      <formula>1</formula>
    </cfRule>
  </conditionalFormatting>
  <conditionalFormatting sqref="B105">
    <cfRule type="cellIs" dxfId="260" priority="10" operator="greaterThan">
      <formula>1</formula>
    </cfRule>
  </conditionalFormatting>
  <conditionalFormatting sqref="A86">
    <cfRule type="expression" dxfId="259" priority="9" stopIfTrue="1">
      <formula>OR(ROW()=CELL("ligne"),COLUMN()=CELL("colonne"))</formula>
    </cfRule>
  </conditionalFormatting>
  <conditionalFormatting sqref="B148">
    <cfRule type="cellIs" dxfId="258" priority="5" operator="greaterThan">
      <formula>1</formula>
    </cfRule>
  </conditionalFormatting>
  <conditionalFormatting sqref="B155">
    <cfRule type="cellIs" dxfId="257" priority="7" operator="greaterThan">
      <formula>1</formula>
    </cfRule>
  </conditionalFormatting>
  <conditionalFormatting sqref="A137">
    <cfRule type="expression" dxfId="256" priority="6" stopIfTrue="1">
      <formula>OR(ROW()=CELL("ligne"),COLUMN()=CELL("colonne"))</formula>
    </cfRule>
  </conditionalFormatting>
  <conditionalFormatting sqref="B48">
    <cfRule type="cellIs" dxfId="255" priority="2" operator="greaterThan">
      <formula>1</formula>
    </cfRule>
  </conditionalFormatting>
  <conditionalFormatting sqref="C18">
    <cfRule type="cellIs" dxfId="254" priority="1" operator="greaterThan">
      <formula>1</formula>
    </cfRule>
  </conditionalFormatting>
  <conditionalFormatting sqref="L39">
    <cfRule type="cellIs" dxfId="253" priority="4" operator="greaterThan">
      <formula>1</formula>
    </cfRule>
  </conditionalFormatting>
  <conditionalFormatting sqref="A37">
    <cfRule type="expression" dxfId="252" priority="3" stopIfTrue="1">
      <formula>OR(ROW()=CELL("ligne"),COLUMN()=CELL("colonne"))</formula>
    </cfRule>
  </conditionalFormatting>
  <hyperlinks>
    <hyperlink ref="C131" r:id="rI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W351"/>
  <sheetViews>
    <sheetView workbookViewId="0">
      <selection activeCell="E107" sqref="E107"/>
    </sheetView>
  </sheetViews>
  <sheetFormatPr baseColWidth="10" defaultRowHeight="15" x14ac:dyDescent="0.25"/>
  <cols>
    <col min="1" max="1" width="3.42578125" style="752" customWidth="1"/>
    <col min="2" max="23" width="9.7109375" style="752" customWidth="1"/>
    <col min="24" max="16384" width="11.42578125" style="752"/>
  </cols>
  <sheetData>
    <row r="1" spans="1:24" s="1014" customFormat="1" ht="12.75" x14ac:dyDescent="0.2">
      <c r="A1" s="1010">
        <v>2.71</v>
      </c>
      <c r="B1" s="1011">
        <v>9</v>
      </c>
      <c r="C1" s="1011">
        <v>9</v>
      </c>
      <c r="D1" s="1011">
        <v>9</v>
      </c>
      <c r="E1" s="1011">
        <v>9</v>
      </c>
      <c r="F1" s="1011">
        <v>9</v>
      </c>
      <c r="G1" s="1011">
        <v>9</v>
      </c>
      <c r="H1" s="1011">
        <v>9</v>
      </c>
      <c r="I1" s="1011">
        <v>9</v>
      </c>
      <c r="J1" s="1012">
        <v>9</v>
      </c>
      <c r="K1" s="1012">
        <v>9</v>
      </c>
      <c r="L1" s="1012">
        <v>9</v>
      </c>
      <c r="M1" s="1012">
        <v>9</v>
      </c>
      <c r="N1" s="1012">
        <v>9</v>
      </c>
      <c r="O1" s="1012">
        <v>9</v>
      </c>
      <c r="P1" s="1012">
        <v>9</v>
      </c>
      <c r="Q1" s="1012">
        <v>9</v>
      </c>
      <c r="R1" s="1012">
        <v>9</v>
      </c>
      <c r="S1" s="1012">
        <v>9</v>
      </c>
      <c r="T1" s="1012">
        <v>9</v>
      </c>
      <c r="U1" s="1012">
        <v>9</v>
      </c>
      <c r="V1" s="1012">
        <v>9</v>
      </c>
      <c r="W1" s="1012">
        <v>9</v>
      </c>
      <c r="X1" s="1013" t="s">
        <v>776</v>
      </c>
    </row>
    <row r="2" spans="1:24" ht="15" customHeight="1" x14ac:dyDescent="0.25">
      <c r="A2" s="1015"/>
      <c r="B2" s="1015"/>
      <c r="C2" s="1015"/>
      <c r="D2" s="1015"/>
      <c r="E2" s="1015"/>
      <c r="F2" s="1015"/>
      <c r="G2" s="1015"/>
      <c r="H2" s="1015"/>
      <c r="I2" s="1015"/>
      <c r="J2" s="1015"/>
      <c r="K2" s="1015"/>
      <c r="L2" s="1015"/>
      <c r="M2" s="1015"/>
      <c r="N2" s="1015"/>
      <c r="O2" s="1015"/>
      <c r="P2" s="1015"/>
      <c r="Q2" s="1015"/>
      <c r="R2" s="1015"/>
      <c r="S2" s="1015"/>
      <c r="T2" s="1015"/>
      <c r="U2" s="1015"/>
      <c r="V2" s="1015"/>
      <c r="W2" s="1015"/>
    </row>
    <row r="3" spans="1:24" ht="15" customHeight="1" x14ac:dyDescent="0.25">
      <c r="A3" s="1015"/>
      <c r="B3" s="1015"/>
      <c r="C3" s="1015"/>
      <c r="D3" s="1015"/>
      <c r="E3" s="1015"/>
      <c r="F3" s="1015"/>
      <c r="G3" s="1015"/>
      <c r="H3" s="1015"/>
      <c r="I3" s="1015"/>
      <c r="J3" s="1015"/>
      <c r="K3" s="1015"/>
      <c r="L3" s="1015"/>
      <c r="M3" s="1015"/>
      <c r="N3" s="1015"/>
      <c r="O3" s="1015"/>
      <c r="P3" s="1015"/>
      <c r="Q3" s="1015"/>
      <c r="R3" s="1015"/>
      <c r="S3" s="1015"/>
      <c r="T3" s="1015"/>
      <c r="U3" s="1015"/>
      <c r="V3" s="1015"/>
      <c r="W3" s="1015"/>
    </row>
    <row r="4" spans="1:24" ht="15" customHeight="1" x14ac:dyDescent="0.25">
      <c r="A4" s="1015"/>
      <c r="B4" s="1015"/>
      <c r="C4" s="2728" t="s">
        <v>847</v>
      </c>
      <c r="D4" s="2728"/>
      <c r="E4" s="2728"/>
      <c r="F4" s="2728"/>
      <c r="G4" s="2728"/>
      <c r="H4" s="2728"/>
      <c r="I4" s="2728"/>
      <c r="J4" s="2728"/>
      <c r="K4" s="2728"/>
      <c r="L4" s="2728"/>
      <c r="M4" s="2728"/>
      <c r="N4" s="2728"/>
      <c r="O4" s="2728"/>
      <c r="P4" s="2728"/>
      <c r="Q4" s="2728"/>
      <c r="R4" s="2728"/>
      <c r="S4" s="2728"/>
      <c r="T4" s="2728"/>
      <c r="U4" s="1015"/>
      <c r="V4" s="1015"/>
      <c r="W4" s="1015"/>
    </row>
    <row r="5" spans="1:24" ht="15" customHeight="1" x14ac:dyDescent="0.25">
      <c r="A5" s="1015"/>
      <c r="B5" s="1015"/>
      <c r="C5" s="2728"/>
      <c r="D5" s="2728"/>
      <c r="E5" s="2728"/>
      <c r="F5" s="2728"/>
      <c r="G5" s="2728"/>
      <c r="H5" s="2728"/>
      <c r="I5" s="2728"/>
      <c r="J5" s="2728"/>
      <c r="K5" s="2728"/>
      <c r="L5" s="2728"/>
      <c r="M5" s="2728"/>
      <c r="N5" s="2728"/>
      <c r="O5" s="2728"/>
      <c r="P5" s="2728"/>
      <c r="Q5" s="2728"/>
      <c r="R5" s="2728"/>
      <c r="S5" s="2728"/>
      <c r="T5" s="2728"/>
      <c r="U5" s="1015"/>
      <c r="V5" s="1015"/>
      <c r="W5" s="1015"/>
    </row>
    <row r="6" spans="1:24" ht="15" customHeight="1" x14ac:dyDescent="0.25">
      <c r="A6" s="1015"/>
      <c r="B6" s="1015"/>
      <c r="C6" s="1016"/>
      <c r="D6" s="1016"/>
      <c r="E6" s="1016"/>
      <c r="F6" s="1016"/>
      <c r="G6" s="1016"/>
      <c r="H6" s="1016"/>
      <c r="I6" s="1016"/>
      <c r="J6" s="1016"/>
      <c r="K6" s="1016"/>
      <c r="L6" s="1016"/>
      <c r="M6" s="1016"/>
      <c r="N6" s="1016"/>
      <c r="O6" s="1016"/>
      <c r="P6" s="1016"/>
      <c r="Q6" s="1016"/>
      <c r="R6" s="1016"/>
      <c r="S6" s="1015"/>
      <c r="T6" s="1015"/>
      <c r="U6" s="1015"/>
      <c r="V6" s="1015"/>
      <c r="W6" s="1015"/>
    </row>
    <row r="7" spans="1:24" ht="15" customHeight="1" x14ac:dyDescent="0.25">
      <c r="A7" s="1015"/>
      <c r="B7" s="1015"/>
      <c r="C7" s="1016"/>
      <c r="D7" s="1016"/>
      <c r="E7" s="1016"/>
      <c r="F7" s="1016"/>
      <c r="G7" s="1016"/>
      <c r="H7" s="1016"/>
      <c r="I7" s="1016"/>
      <c r="J7" s="1016"/>
      <c r="K7" s="1016"/>
      <c r="L7" s="1016"/>
      <c r="M7" s="1016"/>
      <c r="N7" s="1016"/>
      <c r="O7" s="1016"/>
      <c r="P7" s="1016"/>
      <c r="Q7" s="1016"/>
      <c r="R7" s="1016"/>
      <c r="S7" s="1015"/>
      <c r="T7" s="1015"/>
      <c r="U7" s="1015"/>
      <c r="V7" s="1015"/>
      <c r="W7" s="1015"/>
    </row>
    <row r="8" spans="1:24" ht="15" customHeight="1" x14ac:dyDescent="0.25">
      <c r="A8" s="1015"/>
      <c r="B8" s="1015"/>
      <c r="C8" s="1016"/>
      <c r="D8" s="1016"/>
      <c r="E8" s="2729" t="s">
        <v>848</v>
      </c>
      <c r="F8" s="2729"/>
      <c r="G8" s="2729"/>
      <c r="H8" s="2729"/>
      <c r="I8" s="2729"/>
      <c r="J8" s="2729"/>
      <c r="K8" s="2729"/>
      <c r="L8" s="2729"/>
      <c r="M8" s="2729"/>
      <c r="N8" s="2729"/>
      <c r="O8" s="2729"/>
      <c r="P8" s="2730">
        <f>I39</f>
        <v>0.17608695652173911</v>
      </c>
      <c r="Q8" s="2730"/>
      <c r="R8" s="2731" t="s">
        <v>849</v>
      </c>
      <c r="S8" s="2731"/>
      <c r="T8" s="3000">
        <f>G18+I18+M18+O18</f>
        <v>28.5</v>
      </c>
      <c r="U8" s="3000"/>
      <c r="V8" s="1015"/>
      <c r="W8" s="1015"/>
    </row>
    <row r="9" spans="1:24" ht="15" customHeight="1" x14ac:dyDescent="0.25">
      <c r="A9" s="1015"/>
      <c r="B9" s="1015"/>
      <c r="C9" s="1016"/>
      <c r="D9" s="1016"/>
      <c r="E9" s="2729"/>
      <c r="F9" s="2729"/>
      <c r="G9" s="2729"/>
      <c r="H9" s="2729"/>
      <c r="I9" s="2729"/>
      <c r="J9" s="2729"/>
      <c r="K9" s="2729"/>
      <c r="L9" s="2729"/>
      <c r="M9" s="2729"/>
      <c r="N9" s="2729"/>
      <c r="O9" s="2729"/>
      <c r="P9" s="2730"/>
      <c r="Q9" s="2730"/>
      <c r="R9" s="2731"/>
      <c r="S9" s="2731"/>
      <c r="T9" s="3000"/>
      <c r="U9" s="3000"/>
      <c r="V9" s="1015"/>
      <c r="W9" s="1015"/>
    </row>
    <row r="10" spans="1:24" ht="15" customHeight="1" x14ac:dyDescent="0.25">
      <c r="A10" s="1015"/>
      <c r="B10" s="1015"/>
      <c r="C10" s="1016"/>
      <c r="D10" s="1016"/>
      <c r="E10" s="2729"/>
      <c r="F10" s="2729"/>
      <c r="G10" s="2729"/>
      <c r="H10" s="2729"/>
      <c r="I10" s="2729"/>
      <c r="J10" s="2729"/>
      <c r="K10" s="2729"/>
      <c r="L10" s="2729"/>
      <c r="M10" s="2729"/>
      <c r="N10" s="2729"/>
      <c r="O10" s="2729"/>
      <c r="P10" s="2730"/>
      <c r="Q10" s="2730"/>
      <c r="R10" s="2731" t="s">
        <v>780</v>
      </c>
      <c r="S10" s="2731"/>
      <c r="T10" s="3001">
        <f>K18</f>
        <v>1.5</v>
      </c>
      <c r="U10" s="3001"/>
      <c r="V10" s="1015"/>
      <c r="W10" s="1015"/>
    </row>
    <row r="11" spans="1:24" ht="15" customHeight="1" x14ac:dyDescent="0.25">
      <c r="A11" s="1015"/>
      <c r="B11" s="1015"/>
      <c r="C11" s="1016"/>
      <c r="D11" s="1016"/>
      <c r="E11" s="2729"/>
      <c r="F11" s="2729"/>
      <c r="G11" s="2729"/>
      <c r="H11" s="2729"/>
      <c r="I11" s="2729"/>
      <c r="J11" s="2729"/>
      <c r="K11" s="2729"/>
      <c r="L11" s="2729"/>
      <c r="M11" s="2729"/>
      <c r="N11" s="2729"/>
      <c r="O11" s="2729"/>
      <c r="P11" s="2730"/>
      <c r="Q11" s="2730"/>
      <c r="R11" s="2731"/>
      <c r="S11" s="2731"/>
      <c r="T11" s="3001"/>
      <c r="U11" s="3001"/>
      <c r="V11" s="1015"/>
      <c r="W11" s="1015"/>
    </row>
    <row r="12" spans="1:24" x14ac:dyDescent="0.25">
      <c r="A12" s="1015"/>
      <c r="B12" s="1015"/>
      <c r="C12" s="1016"/>
      <c r="D12" s="1016"/>
      <c r="E12" s="1016"/>
      <c r="F12" s="1016"/>
      <c r="G12" s="1016"/>
      <c r="H12" s="1016"/>
      <c r="I12" s="1016"/>
      <c r="J12" s="1016"/>
      <c r="K12" s="1016"/>
      <c r="L12" s="1016"/>
      <c r="M12" s="1016"/>
      <c r="N12" s="1016"/>
      <c r="O12" s="1016"/>
      <c r="P12" s="1017" t="s">
        <v>782</v>
      </c>
      <c r="Q12" s="1018">
        <f>Q18</f>
        <v>0.16728260869565217</v>
      </c>
      <c r="R12" s="1016"/>
      <c r="S12" s="1015"/>
      <c r="T12" s="1015"/>
      <c r="U12" s="1015"/>
      <c r="V12" s="1015"/>
      <c r="W12" s="1015"/>
    </row>
    <row r="13" spans="1:24" ht="15" customHeight="1" x14ac:dyDescent="0.25">
      <c r="A13" s="1015"/>
      <c r="B13" s="1015"/>
      <c r="C13" s="1016"/>
      <c r="D13" s="1016"/>
      <c r="E13" s="1016"/>
      <c r="F13" s="1016"/>
      <c r="G13" s="1016"/>
      <c r="H13" s="1016"/>
      <c r="I13" s="1016"/>
      <c r="J13" s="1016"/>
      <c r="K13" s="1016"/>
      <c r="L13" s="1016"/>
      <c r="M13" s="1016"/>
      <c r="N13" s="1016"/>
      <c r="O13" s="1016"/>
      <c r="P13" s="1016"/>
      <c r="Q13" s="1016"/>
      <c r="R13" s="1016"/>
      <c r="S13" s="1015"/>
      <c r="T13" s="1015"/>
      <c r="U13" s="1015"/>
      <c r="V13" s="1015"/>
      <c r="W13" s="1015"/>
    </row>
    <row r="14" spans="1:24" ht="22.5" customHeight="1" x14ac:dyDescent="0.25">
      <c r="A14" s="1015"/>
      <c r="B14" s="1015"/>
      <c r="C14" s="1016"/>
      <c r="D14" s="1016"/>
      <c r="E14" s="2722" t="s">
        <v>19</v>
      </c>
      <c r="F14" s="2722"/>
      <c r="G14" s="2722" t="s">
        <v>24</v>
      </c>
      <c r="H14" s="2722"/>
      <c r="I14" s="2722" t="s">
        <v>25</v>
      </c>
      <c r="J14" s="2722"/>
      <c r="K14" s="2722" t="s">
        <v>31</v>
      </c>
      <c r="L14" s="2722"/>
      <c r="M14" s="2722" t="s">
        <v>35</v>
      </c>
      <c r="N14" s="2722"/>
      <c r="O14" s="2722" t="s">
        <v>40</v>
      </c>
      <c r="P14" s="2722"/>
      <c r="Q14" s="2723" t="s">
        <v>43</v>
      </c>
      <c r="R14" s="2723"/>
      <c r="S14" s="1015"/>
      <c r="T14" s="1015"/>
      <c r="U14" s="1015"/>
      <c r="V14" s="1015"/>
      <c r="W14" s="1015"/>
    </row>
    <row r="15" spans="1:24" ht="15" customHeight="1" x14ac:dyDescent="0.25">
      <c r="A15" s="1015"/>
      <c r="B15" s="1015"/>
      <c r="C15" s="1016"/>
      <c r="D15" s="1016"/>
      <c r="E15" s="2724" t="s">
        <v>850</v>
      </c>
      <c r="F15" s="2724"/>
      <c r="G15" s="2998" t="s">
        <v>849</v>
      </c>
      <c r="H15" s="2998"/>
      <c r="I15" s="2999" t="s">
        <v>851</v>
      </c>
      <c r="J15" s="2999"/>
      <c r="K15" s="2725" t="s">
        <v>787</v>
      </c>
      <c r="L15" s="2725"/>
      <c r="M15" s="2726" t="s">
        <v>788</v>
      </c>
      <c r="N15" s="2726"/>
      <c r="O15" s="2726" t="s">
        <v>789</v>
      </c>
      <c r="P15" s="2726"/>
      <c r="Q15" s="2727" t="s">
        <v>790</v>
      </c>
      <c r="R15" s="2727"/>
      <c r="S15" s="2717" t="s">
        <v>852</v>
      </c>
      <c r="T15" s="2717"/>
      <c r="U15" s="1015"/>
      <c r="V15" s="1015"/>
      <c r="W15" s="1015"/>
    </row>
    <row r="16" spans="1:24" ht="15" customHeight="1" x14ac:dyDescent="0.25">
      <c r="A16" s="1015"/>
      <c r="B16" s="1015"/>
      <c r="C16" s="1016"/>
      <c r="D16" s="1016"/>
      <c r="E16" s="2724"/>
      <c r="F16" s="2724"/>
      <c r="G16" s="2998"/>
      <c r="H16" s="2998"/>
      <c r="I16" s="2999"/>
      <c r="J16" s="2999"/>
      <c r="K16" s="2725"/>
      <c r="L16" s="2725"/>
      <c r="M16" s="2726"/>
      <c r="N16" s="2726"/>
      <c r="O16" s="2726"/>
      <c r="P16" s="2726"/>
      <c r="Q16" s="2727"/>
      <c r="R16" s="2727"/>
      <c r="S16" s="2717"/>
      <c r="T16" s="2717"/>
      <c r="U16" s="1015"/>
      <c r="V16" s="1015"/>
      <c r="W16" s="1015"/>
    </row>
    <row r="17" spans="1:23" ht="15" customHeight="1" x14ac:dyDescent="0.25">
      <c r="A17" s="1015"/>
      <c r="B17" s="1015"/>
      <c r="C17" s="1016"/>
      <c r="D17" s="1016"/>
      <c r="E17" s="2724"/>
      <c r="F17" s="2724"/>
      <c r="G17" s="2998"/>
      <c r="H17" s="2998"/>
      <c r="I17" s="2999"/>
      <c r="J17" s="2999"/>
      <c r="K17" s="2725"/>
      <c r="L17" s="2725"/>
      <c r="M17" s="2726"/>
      <c r="N17" s="2726"/>
      <c r="O17" s="2726"/>
      <c r="P17" s="2726"/>
      <c r="Q17" s="2727"/>
      <c r="R17" s="2727"/>
      <c r="S17" s="2717"/>
      <c r="T17" s="2717"/>
      <c r="U17" s="1015"/>
      <c r="V17" s="1015"/>
      <c r="W17" s="1015"/>
    </row>
    <row r="18" spans="1:23" ht="15" customHeight="1" x14ac:dyDescent="0.25">
      <c r="A18" s="1015"/>
      <c r="B18" s="1015"/>
      <c r="C18" s="1016"/>
      <c r="D18" s="1016"/>
      <c r="E18" s="2718">
        <v>1</v>
      </c>
      <c r="F18" s="2718"/>
      <c r="G18" s="2996">
        <v>18</v>
      </c>
      <c r="H18" s="2996"/>
      <c r="I18" s="2997">
        <v>2.5</v>
      </c>
      <c r="J18" s="2997"/>
      <c r="K18" s="2719">
        <v>1.5</v>
      </c>
      <c r="L18" s="2719"/>
      <c r="M18" s="2719">
        <v>3</v>
      </c>
      <c r="N18" s="2719"/>
      <c r="O18" s="2719">
        <v>5</v>
      </c>
      <c r="P18" s="2719"/>
      <c r="Q18" s="2720">
        <f>H39</f>
        <v>0.16728260869565217</v>
      </c>
      <c r="R18" s="2720"/>
      <c r="S18" s="2717"/>
      <c r="T18" s="2717"/>
      <c r="U18" s="1015"/>
      <c r="V18" s="1015"/>
      <c r="W18" s="1015"/>
    </row>
    <row r="19" spans="1:23" ht="15" customHeight="1" thickBot="1" x14ac:dyDescent="0.3">
      <c r="A19" s="1015"/>
      <c r="B19" s="1015"/>
      <c r="C19" s="1016"/>
      <c r="D19" s="1016"/>
      <c r="E19" s="2718"/>
      <c r="F19" s="2718"/>
      <c r="G19" s="2996"/>
      <c r="H19" s="2996"/>
      <c r="I19" s="2997"/>
      <c r="J19" s="2997"/>
      <c r="K19" s="2719"/>
      <c r="L19" s="2719"/>
      <c r="M19" s="2719"/>
      <c r="N19" s="2719"/>
      <c r="O19" s="2719"/>
      <c r="P19" s="2719"/>
      <c r="Q19" s="2721"/>
      <c r="R19" s="2721"/>
      <c r="S19" s="2717"/>
      <c r="T19" s="2717"/>
      <c r="U19" s="1015"/>
      <c r="V19" s="1015"/>
      <c r="W19" s="1015"/>
    </row>
    <row r="20" spans="1:23" ht="16.5" customHeight="1" x14ac:dyDescent="0.25">
      <c r="A20" s="1015"/>
      <c r="B20" s="1015"/>
      <c r="C20" s="1022"/>
      <c r="D20" s="1022"/>
      <c r="E20" s="1022"/>
      <c r="F20" s="1023" t="s">
        <v>792</v>
      </c>
      <c r="G20" s="2992">
        <f>L41</f>
        <v>26</v>
      </c>
      <c r="H20" s="2992"/>
      <c r="I20" s="2993">
        <f>M41</f>
        <v>4</v>
      </c>
      <c r="J20" s="2993"/>
      <c r="K20" s="2994">
        <f>N41</f>
        <v>2</v>
      </c>
      <c r="L20" s="2994"/>
      <c r="M20" s="2994">
        <f>O41</f>
        <v>5</v>
      </c>
      <c r="N20" s="2994"/>
      <c r="O20" s="2994">
        <f>P41</f>
        <v>5</v>
      </c>
      <c r="P20" s="2994"/>
      <c r="Q20" s="2995" t="s">
        <v>793</v>
      </c>
      <c r="R20" s="2995"/>
      <c r="S20" s="2990">
        <v>0.5</v>
      </c>
      <c r="T20" s="2990"/>
      <c r="U20" s="1015"/>
      <c r="V20" s="1015"/>
      <c r="W20" s="1015"/>
    </row>
    <row r="21" spans="1:23" ht="15" customHeight="1" x14ac:dyDescent="0.25">
      <c r="A21" s="1015"/>
      <c r="B21" s="1015"/>
      <c r="C21" s="1016"/>
      <c r="D21" s="1016"/>
      <c r="E21" s="1015"/>
      <c r="F21" s="1024" t="s">
        <v>794</v>
      </c>
      <c r="G21" s="2713" t="str">
        <f>IF(G18=G20,"","Diamètre différent")</f>
        <v>Diamètre différent</v>
      </c>
      <c r="H21" s="2713"/>
      <c r="I21" s="2713" t="str">
        <f>IF(I18=I20,"","Hauteur différente")</f>
        <v>Hauteur différente</v>
      </c>
      <c r="J21" s="2713"/>
      <c r="K21" s="2713" t="str">
        <f>IF(K18=K20,"","Epaisseur différente")</f>
        <v>Epaisseur différente</v>
      </c>
      <c r="L21" s="2713"/>
      <c r="M21" s="2713" t="str">
        <f>IF(M18=M20,"","Hauteur différente")</f>
        <v>Hauteur différente</v>
      </c>
      <c r="N21" s="2713"/>
      <c r="O21" s="2713" t="str">
        <f>IF(O18=O20,"","Largeur différente")</f>
        <v/>
      </c>
      <c r="P21" s="2713"/>
      <c r="Q21" s="2991">
        <f>Q41</f>
        <v>0.47499999999999998</v>
      </c>
      <c r="R21" s="2991"/>
      <c r="S21" s="2990"/>
      <c r="T21" s="2990"/>
      <c r="U21" s="1015"/>
      <c r="V21" s="1015"/>
      <c r="W21" s="1015"/>
    </row>
    <row r="22" spans="1:23" ht="15.75" x14ac:dyDescent="0.25">
      <c r="A22" s="1015"/>
      <c r="B22" s="1015"/>
      <c r="C22" s="1016"/>
      <c r="D22" s="1027" t="s">
        <v>43</v>
      </c>
      <c r="E22" s="1019"/>
      <c r="F22" s="1020"/>
      <c r="G22" s="1015"/>
      <c r="H22" s="1015"/>
      <c r="I22" s="1015"/>
      <c r="J22" s="1015"/>
      <c r="K22" s="1015"/>
      <c r="L22" s="1015"/>
      <c r="M22" s="1015"/>
      <c r="N22" s="1015"/>
      <c r="O22" s="1015"/>
      <c r="P22" s="1027" t="s">
        <v>853</v>
      </c>
      <c r="Q22" s="1028" t="str">
        <f>Q36</f>
        <v>Q</v>
      </c>
      <c r="R22" s="1029">
        <f>Q43</f>
        <v>41</v>
      </c>
      <c r="S22" s="1015"/>
      <c r="T22" s="1015"/>
      <c r="U22" s="1015"/>
      <c r="V22" s="1015"/>
      <c r="W22" s="1015"/>
    </row>
    <row r="23" spans="1:23" x14ac:dyDescent="0.25">
      <c r="A23" s="1015"/>
      <c r="B23" s="1015"/>
      <c r="C23" s="1016"/>
      <c r="D23" s="1015"/>
      <c r="E23" s="1015"/>
      <c r="F23" s="1015"/>
      <c r="G23" s="1015"/>
      <c r="H23" s="1015"/>
      <c r="I23" s="1015"/>
      <c r="J23" s="1015"/>
      <c r="K23" s="1015"/>
      <c r="L23" s="1015"/>
      <c r="M23" s="1015"/>
      <c r="N23" s="1015"/>
      <c r="O23" s="1015"/>
      <c r="P23" s="1030" t="s">
        <v>796</v>
      </c>
      <c r="Q23" s="1015"/>
      <c r="R23" s="1015"/>
      <c r="S23" s="1015"/>
      <c r="T23" s="1015"/>
      <c r="U23" s="1015"/>
      <c r="V23" s="1015"/>
      <c r="W23" s="1015"/>
    </row>
    <row r="24" spans="1:23" x14ac:dyDescent="0.25">
      <c r="A24" s="1015"/>
      <c r="B24" s="1015"/>
      <c r="C24" s="1016"/>
      <c r="D24" s="1016"/>
      <c r="E24" s="1016"/>
      <c r="F24" s="1016"/>
      <c r="G24" s="1016"/>
      <c r="H24" s="1016"/>
      <c r="I24" s="1016"/>
      <c r="J24" s="1016"/>
      <c r="K24" s="1016"/>
      <c r="L24" s="1016"/>
      <c r="M24" s="1016"/>
      <c r="N24" s="1016"/>
      <c r="O24" s="1016"/>
      <c r="P24" s="1153" t="s">
        <v>854</v>
      </c>
      <c r="Q24" s="1015"/>
      <c r="R24" s="1015"/>
      <c r="S24" s="1015"/>
      <c r="T24" s="1015"/>
      <c r="U24" s="1015"/>
      <c r="V24" s="1015"/>
      <c r="W24" s="1015"/>
    </row>
    <row r="25" spans="1:23" x14ac:dyDescent="0.25">
      <c r="A25" s="1015"/>
      <c r="B25" s="1015"/>
      <c r="C25" s="1035" t="s">
        <v>19</v>
      </c>
      <c r="D25" s="1035" t="s">
        <v>24</v>
      </c>
      <c r="E25" s="1035" t="s">
        <v>25</v>
      </c>
      <c r="F25" s="2984" t="s">
        <v>798</v>
      </c>
      <c r="G25" s="2984"/>
      <c r="H25" s="2984"/>
      <c r="I25" s="1037"/>
      <c r="J25" s="1037"/>
      <c r="K25" s="1037"/>
      <c r="L25" s="1037"/>
      <c r="M25" s="1037"/>
      <c r="N25" s="1037"/>
      <c r="O25" s="1037"/>
      <c r="P25" s="1015"/>
      <c r="Q25" s="1015"/>
      <c r="R25" s="1015"/>
      <c r="S25" s="1015"/>
      <c r="T25" s="1015"/>
      <c r="U25" s="1015"/>
      <c r="V25" s="1015"/>
      <c r="W25" s="1015"/>
    </row>
    <row r="26" spans="1:23" ht="15.75" x14ac:dyDescent="0.25">
      <c r="A26" s="1015"/>
      <c r="B26" s="1015"/>
      <c r="C26" s="1035" t="s">
        <v>31</v>
      </c>
      <c r="D26" s="1035" t="s">
        <v>35</v>
      </c>
      <c r="E26" s="1035" t="s">
        <v>40</v>
      </c>
      <c r="F26" s="2984"/>
      <c r="G26" s="2984"/>
      <c r="H26" s="2984"/>
      <c r="I26" s="1154"/>
      <c r="J26" s="1015"/>
      <c r="K26" s="1015"/>
      <c r="L26" s="1015"/>
      <c r="M26" s="1015"/>
      <c r="N26" s="1015"/>
      <c r="O26" s="1015"/>
      <c r="P26" s="1015"/>
      <c r="Q26" s="1015"/>
      <c r="R26" s="1015"/>
      <c r="S26" s="1015"/>
      <c r="T26" s="1015"/>
      <c r="U26" s="1015"/>
      <c r="V26" s="1015"/>
      <c r="W26" s="1015"/>
    </row>
    <row r="27" spans="1:23" x14ac:dyDescent="0.25">
      <c r="A27" s="1015"/>
      <c r="B27" s="1015"/>
      <c r="C27" s="1016"/>
      <c r="D27" s="1016"/>
      <c r="E27" s="1016"/>
      <c r="F27" s="1016"/>
      <c r="G27" s="1016"/>
      <c r="H27" s="1016"/>
      <c r="I27" s="1016"/>
      <c r="J27" s="1016"/>
      <c r="K27" s="1016"/>
      <c r="L27" s="1016"/>
      <c r="M27" s="1016"/>
      <c r="N27" s="1016"/>
      <c r="O27" s="1016"/>
      <c r="P27" s="1015"/>
      <c r="Q27" s="1015"/>
      <c r="R27" s="1015"/>
      <c r="S27" s="1015"/>
      <c r="T27" s="1015"/>
      <c r="U27" s="1015"/>
      <c r="V27" s="1015"/>
      <c r="W27" s="1015"/>
    </row>
    <row r="28" spans="1:23" ht="15.75" x14ac:dyDescent="0.25">
      <c r="A28" s="1015"/>
      <c r="B28" s="1015"/>
      <c r="C28" s="1039" t="s">
        <v>799</v>
      </c>
      <c r="D28" s="1040">
        <f>A59</f>
        <v>59</v>
      </c>
      <c r="E28" s="1041" t="s">
        <v>800</v>
      </c>
      <c r="F28" s="1042"/>
      <c r="G28" s="1042"/>
      <c r="H28" s="1042"/>
      <c r="I28" s="1042"/>
      <c r="J28" s="1016"/>
      <c r="K28" s="1016"/>
      <c r="L28" s="1155" t="s">
        <v>855</v>
      </c>
      <c r="M28" s="1156" t="s">
        <v>856</v>
      </c>
      <c r="N28" s="1016"/>
      <c r="O28" s="1016"/>
      <c r="P28" s="1016"/>
      <c r="Q28" s="1016"/>
      <c r="R28" s="1016"/>
      <c r="S28" s="1015"/>
      <c r="T28" s="1015"/>
      <c r="U28" s="1015"/>
      <c r="V28" s="1015"/>
      <c r="W28" s="1015"/>
    </row>
    <row r="29" spans="1:23" ht="15" customHeight="1" x14ac:dyDescent="0.25">
      <c r="A29" s="1015"/>
      <c r="B29" s="1015"/>
      <c r="C29" s="1016"/>
      <c r="D29" s="1016"/>
      <c r="E29" s="1016"/>
      <c r="F29" s="1016"/>
      <c r="G29" s="1016"/>
      <c r="H29" s="1016"/>
      <c r="I29" s="1016"/>
      <c r="J29" s="1016"/>
      <c r="K29" s="1016"/>
      <c r="L29" s="1016"/>
      <c r="M29" s="1016"/>
      <c r="N29" s="1016"/>
      <c r="O29" s="1016"/>
      <c r="P29" s="1016"/>
      <c r="Q29" s="1016"/>
      <c r="R29" s="1016"/>
      <c r="S29" s="1015"/>
      <c r="T29" s="1015"/>
      <c r="U29" s="1015"/>
      <c r="V29" s="1015"/>
      <c r="W29" s="1015"/>
    </row>
    <row r="30" spans="1:23" s="1044" customFormat="1" ht="15" customHeight="1" x14ac:dyDescent="0.25">
      <c r="A30" s="755"/>
      <c r="B30" s="755"/>
      <c r="C30" s="1043"/>
      <c r="D30" s="1043"/>
      <c r="E30" s="1043"/>
      <c r="F30" s="1043"/>
      <c r="G30" s="1043"/>
      <c r="H30" s="1043"/>
      <c r="I30" s="1043"/>
      <c r="J30" s="1043"/>
      <c r="K30" s="1043"/>
      <c r="L30" s="1043"/>
      <c r="M30" s="1043"/>
      <c r="N30" s="1043"/>
      <c r="O30" s="1043"/>
      <c r="P30" s="1043"/>
      <c r="Q30" s="1043"/>
      <c r="R30" s="1043"/>
      <c r="S30" s="755"/>
      <c r="T30" s="755"/>
      <c r="U30" s="755"/>
      <c r="V30" s="755"/>
      <c r="W30" s="755"/>
    </row>
    <row r="31" spans="1:23" s="1014" customFormat="1" ht="12.75" customHeight="1" x14ac:dyDescent="0.2">
      <c r="A31" s="538" t="s">
        <v>16</v>
      </c>
      <c r="B31" s="2630" t="s">
        <v>857</v>
      </c>
      <c r="C31" s="2631"/>
      <c r="D31" s="2631"/>
      <c r="E31" s="2631"/>
      <c r="F31" s="2631"/>
      <c r="G31" s="2631"/>
      <c r="H31" s="2631"/>
      <c r="I31" s="2631"/>
      <c r="J31" s="2631"/>
      <c r="K31" s="2631"/>
      <c r="L31" s="2631"/>
      <c r="M31" s="2631"/>
      <c r="N31" s="2631"/>
      <c r="O31" s="2631"/>
      <c r="P31" s="2631"/>
      <c r="Q31" s="2631"/>
      <c r="R31" s="2631"/>
    </row>
    <row r="32" spans="1:23" s="1014" customFormat="1" ht="12.75" customHeight="1" x14ac:dyDescent="0.2">
      <c r="A32" s="2633" t="s">
        <v>801</v>
      </c>
      <c r="B32" s="2696" t="s">
        <v>802</v>
      </c>
      <c r="C32" s="2697"/>
      <c r="D32" s="2697"/>
      <c r="E32" s="2697"/>
      <c r="F32" s="2697"/>
      <c r="G32" s="2697"/>
      <c r="H32" s="2697"/>
      <c r="I32" s="2697"/>
      <c r="J32" s="2697"/>
      <c r="K32" s="2697"/>
      <c r="L32" s="2697"/>
      <c r="M32" s="2697"/>
      <c r="N32" s="2697"/>
      <c r="O32" s="2697"/>
      <c r="P32" s="2697"/>
      <c r="Q32" s="2697"/>
      <c r="R32" s="2697"/>
    </row>
    <row r="33" spans="1:27" s="1014" customFormat="1" ht="18.75" customHeight="1" x14ac:dyDescent="0.2">
      <c r="A33" s="2633"/>
      <c r="B33" s="2696"/>
      <c r="C33" s="2697"/>
      <c r="D33" s="2697"/>
      <c r="E33" s="2697"/>
      <c r="F33" s="2697"/>
      <c r="G33" s="2697"/>
      <c r="H33" s="2697"/>
      <c r="I33" s="2697"/>
      <c r="J33" s="2697"/>
      <c r="K33" s="2697"/>
      <c r="L33" s="2697"/>
      <c r="M33" s="2697"/>
      <c r="N33" s="2697"/>
      <c r="O33" s="2697"/>
      <c r="P33" s="2697"/>
      <c r="Q33" s="2697"/>
      <c r="R33" s="2697"/>
    </row>
    <row r="34" spans="1:27" s="1014" customFormat="1" ht="18.75" customHeight="1" thickBot="1" x14ac:dyDescent="0.25">
      <c r="A34" s="2633"/>
      <c r="B34" s="2985" t="s">
        <v>858</v>
      </c>
      <c r="C34" s="2986"/>
      <c r="D34" s="2986"/>
      <c r="E34" s="2986"/>
      <c r="F34" s="2986"/>
      <c r="G34" s="2986"/>
      <c r="H34" s="2986"/>
      <c r="I34" s="2986"/>
      <c r="J34" s="2986"/>
      <c r="K34" s="2986"/>
      <c r="L34" s="2986"/>
      <c r="M34" s="2986"/>
      <c r="N34" s="2986"/>
      <c r="O34" s="2986"/>
      <c r="P34" s="2986"/>
      <c r="Q34" s="2986"/>
      <c r="R34" s="2986"/>
    </row>
    <row r="35" spans="1:27" s="1014" customFormat="1" ht="12.75" customHeight="1" x14ac:dyDescent="0.2">
      <c r="A35" s="2633"/>
      <c r="B35" s="2987" t="s">
        <v>78</v>
      </c>
      <c r="C35" s="2988"/>
      <c r="D35" s="2988"/>
      <c r="E35" s="2988"/>
      <c r="F35" s="2988"/>
      <c r="G35" s="2988"/>
      <c r="H35" s="2988"/>
      <c r="I35" s="2989"/>
      <c r="J35" s="1157"/>
      <c r="K35" s="2257" t="s">
        <v>77</v>
      </c>
      <c r="L35" s="2258"/>
      <c r="M35" s="2258"/>
      <c r="N35" s="2258"/>
      <c r="O35" s="2258"/>
      <c r="P35" s="2258"/>
      <c r="Q35" s="2258"/>
      <c r="R35" s="2259"/>
    </row>
    <row r="36" spans="1:27" s="1014" customFormat="1" ht="12.75" customHeight="1" x14ac:dyDescent="0.2">
      <c r="A36" s="2633"/>
      <c r="B36" s="2982" t="s">
        <v>850</v>
      </c>
      <c r="C36" s="2983" t="s">
        <v>849</v>
      </c>
      <c r="D36" s="2983" t="s">
        <v>851</v>
      </c>
      <c r="E36" s="2979" t="s">
        <v>787</v>
      </c>
      <c r="F36" s="2972" t="s">
        <v>788</v>
      </c>
      <c r="G36" s="2972" t="s">
        <v>789</v>
      </c>
      <c r="H36" s="2973" t="s">
        <v>790</v>
      </c>
      <c r="I36" s="2974" t="s">
        <v>811</v>
      </c>
      <c r="J36" s="1157"/>
      <c r="K36" s="1158"/>
      <c r="L36" s="1159"/>
      <c r="M36" s="1159"/>
      <c r="N36" s="1159"/>
      <c r="O36" s="1159"/>
      <c r="P36" s="1159"/>
      <c r="Q36" s="1160" t="str">
        <f>LEFT(ADDRESS(1,COLUMN(),4),LEN(ADDRESS(1,COLUMN(),4))-1)</f>
        <v>Q</v>
      </c>
      <c r="R36" s="1161"/>
    </row>
    <row r="37" spans="1:27" s="1014" customFormat="1" ht="18.75" x14ac:dyDescent="0.2">
      <c r="A37" s="2633"/>
      <c r="B37" s="2982"/>
      <c r="C37" s="2983"/>
      <c r="D37" s="2983"/>
      <c r="E37" s="2979"/>
      <c r="F37" s="2972"/>
      <c r="G37" s="2972"/>
      <c r="H37" s="2973"/>
      <c r="I37" s="2974"/>
      <c r="J37" s="1157"/>
      <c r="K37" s="2980" t="s">
        <v>859</v>
      </c>
      <c r="L37" s="2981"/>
      <c r="M37" s="2981"/>
      <c r="N37" s="2981"/>
      <c r="O37" s="2981"/>
      <c r="P37" s="2981"/>
      <c r="Q37" s="2981"/>
      <c r="R37" s="1162" t="s">
        <v>76</v>
      </c>
    </row>
    <row r="38" spans="1:27" s="1014" customFormat="1" ht="12.75" customHeight="1" x14ac:dyDescent="0.2">
      <c r="A38" s="2633"/>
      <c r="B38" s="2982"/>
      <c r="C38" s="2983"/>
      <c r="D38" s="2983"/>
      <c r="E38" s="2979"/>
      <c r="F38" s="2972"/>
      <c r="G38" s="2972"/>
      <c r="H38" s="2973"/>
      <c r="I38" s="2974"/>
      <c r="J38" s="1157"/>
      <c r="K38" s="2982" t="s">
        <v>850</v>
      </c>
      <c r="L38" s="2983" t="s">
        <v>849</v>
      </c>
      <c r="M38" s="2983" t="s">
        <v>851</v>
      </c>
      <c r="N38" s="2979" t="s">
        <v>787</v>
      </c>
      <c r="O38" s="2972" t="s">
        <v>788</v>
      </c>
      <c r="P38" s="2972" t="s">
        <v>789</v>
      </c>
      <c r="Q38" s="2973" t="s">
        <v>790</v>
      </c>
      <c r="R38" s="2974" t="s">
        <v>811</v>
      </c>
    </row>
    <row r="39" spans="1:27" s="1014" customFormat="1" ht="12.75" customHeight="1" x14ac:dyDescent="0.2">
      <c r="A39" s="2633"/>
      <c r="B39" s="2975">
        <f>E18</f>
        <v>1</v>
      </c>
      <c r="C39" s="2976">
        <f>G18</f>
        <v>18</v>
      </c>
      <c r="D39" s="2977">
        <f>I18</f>
        <v>2.5</v>
      </c>
      <c r="E39" s="2978">
        <f>K18</f>
        <v>1.5</v>
      </c>
      <c r="F39" s="2978">
        <f>M18</f>
        <v>3</v>
      </c>
      <c r="G39" s="2978">
        <f>O18</f>
        <v>5</v>
      </c>
      <c r="H39" s="2965">
        <f>(Q41/R46)*I43</f>
        <v>0.16728260869565217</v>
      </c>
      <c r="I39" s="2962">
        <f>(R43/R46)*I43</f>
        <v>0.17608695652173911</v>
      </c>
      <c r="J39" s="1157"/>
      <c r="K39" s="2982"/>
      <c r="L39" s="2983"/>
      <c r="M39" s="2983"/>
      <c r="N39" s="2979"/>
      <c r="O39" s="2972"/>
      <c r="P39" s="2972"/>
      <c r="Q39" s="2973"/>
      <c r="R39" s="2974"/>
    </row>
    <row r="40" spans="1:27" s="1014" customFormat="1" ht="12.75" customHeight="1" thickBot="1" x14ac:dyDescent="0.25">
      <c r="A40" s="2633"/>
      <c r="B40" s="2975"/>
      <c r="C40" s="2976"/>
      <c r="D40" s="2977"/>
      <c r="E40" s="2978"/>
      <c r="F40" s="2978"/>
      <c r="G40" s="2978"/>
      <c r="H40" s="2965"/>
      <c r="I40" s="2962"/>
      <c r="J40" s="1157"/>
      <c r="K40" s="2982"/>
      <c r="L40" s="2983"/>
      <c r="M40" s="2983"/>
      <c r="N40" s="2979"/>
      <c r="O40" s="2972"/>
      <c r="P40" s="2972"/>
      <c r="Q40" s="2973"/>
      <c r="R40" s="2974"/>
    </row>
    <row r="41" spans="1:27" s="1014" customFormat="1" ht="13.5" thickTop="1" x14ac:dyDescent="0.2">
      <c r="A41" s="2633"/>
      <c r="B41" s="1163" t="s">
        <v>19</v>
      </c>
      <c r="C41" s="1164" t="s">
        <v>24</v>
      </c>
      <c r="D41" s="1164" t="s">
        <v>25</v>
      </c>
      <c r="E41" s="1164" t="s">
        <v>31</v>
      </c>
      <c r="F41" s="1164" t="s">
        <v>35</v>
      </c>
      <c r="G41" s="1164" t="s">
        <v>40</v>
      </c>
      <c r="H41" s="1164" t="s">
        <v>43</v>
      </c>
      <c r="I41" s="1165" t="s">
        <v>45</v>
      </c>
      <c r="J41" s="1157"/>
      <c r="K41" s="2966">
        <v>1</v>
      </c>
      <c r="L41" s="2968">
        <v>26</v>
      </c>
      <c r="M41" s="2970">
        <v>4</v>
      </c>
      <c r="N41" s="2958">
        <v>2</v>
      </c>
      <c r="O41" s="2958">
        <v>5</v>
      </c>
      <c r="P41" s="2958">
        <v>5</v>
      </c>
      <c r="Q41" s="2960">
        <v>0.47499999999999998</v>
      </c>
      <c r="R41" s="2962">
        <f>S20</f>
        <v>0.5</v>
      </c>
    </row>
    <row r="42" spans="1:27" s="1014" customFormat="1" ht="13.5" thickBot="1" x14ac:dyDescent="0.25">
      <c r="A42" s="2633"/>
      <c r="B42" s="1166">
        <f>(((C39/2)*(C39/2)*PI()))*B39</f>
        <v>254.46900494077323</v>
      </c>
      <c r="C42" s="1167">
        <f>(C39*PI()*D39)*B39</f>
        <v>141.37166941154069</v>
      </c>
      <c r="D42" s="1167">
        <f>((C39*PI()*F42)*B39)</f>
        <v>16.964600329384883</v>
      </c>
      <c r="E42" s="1168">
        <f>E39/10</f>
        <v>0.15</v>
      </c>
      <c r="F42" s="1168">
        <f>F39/10</f>
        <v>0.3</v>
      </c>
      <c r="G42" s="1168">
        <f>G39/10</f>
        <v>0.5</v>
      </c>
      <c r="H42" s="1167">
        <f>((C39*PI())*G42*B39)*B39</f>
        <v>28.274333882308138</v>
      </c>
      <c r="I42" s="1169">
        <f>SUM(B42:D42,H42)</f>
        <v>441.079608564007</v>
      </c>
      <c r="J42" s="1157"/>
      <c r="K42" s="2967"/>
      <c r="L42" s="2969"/>
      <c r="M42" s="2971"/>
      <c r="N42" s="2959"/>
      <c r="O42" s="2959"/>
      <c r="P42" s="2959"/>
      <c r="Q42" s="2961"/>
      <c r="R42" s="2962"/>
    </row>
    <row r="43" spans="1:27" s="1014" customFormat="1" ht="14.25" thickTop="1" thickBot="1" x14ac:dyDescent="0.25">
      <c r="A43" s="2633"/>
      <c r="B43" s="1170"/>
      <c r="C43" s="1171"/>
      <c r="D43" s="1171"/>
      <c r="E43" s="1172"/>
      <c r="F43" s="1172"/>
      <c r="G43" s="1172"/>
      <c r="H43" s="1173" t="s">
        <v>823</v>
      </c>
      <c r="I43" s="1174">
        <f>I42*E42</f>
        <v>66.161941284601042</v>
      </c>
      <c r="J43" s="1157"/>
      <c r="K43" s="1175">
        <f>ROW()-2</f>
        <v>41</v>
      </c>
      <c r="L43" s="2963" t="s">
        <v>808</v>
      </c>
      <c r="M43" s="2963"/>
      <c r="N43" s="2963"/>
      <c r="O43" s="2963"/>
      <c r="P43" s="2963"/>
      <c r="Q43" s="1176">
        <f>ROW()-2</f>
        <v>41</v>
      </c>
      <c r="R43" s="1177">
        <f>IF(R41=0,Q41,R41)</f>
        <v>0.5</v>
      </c>
    </row>
    <row r="44" spans="1:27" s="1014" customFormat="1" x14ac:dyDescent="0.25">
      <c r="A44" s="2633"/>
      <c r="B44" s="1178" t="s">
        <v>19</v>
      </c>
      <c r="C44" s="1179" t="s">
        <v>860</v>
      </c>
      <c r="D44" s="1180"/>
      <c r="E44" s="1180"/>
      <c r="F44" s="1181" t="s">
        <v>35</v>
      </c>
      <c r="G44" s="1179" t="s">
        <v>816</v>
      </c>
      <c r="H44" s="1182"/>
      <c r="I44" s="1183"/>
      <c r="J44" s="1184"/>
      <c r="K44" s="1163" t="s">
        <v>19</v>
      </c>
      <c r="L44" s="1164" t="s">
        <v>24</v>
      </c>
      <c r="M44" s="1164" t="s">
        <v>25</v>
      </c>
      <c r="N44" s="1164" t="s">
        <v>31</v>
      </c>
      <c r="O44" s="1164" t="s">
        <v>35</v>
      </c>
      <c r="P44" s="1164" t="s">
        <v>40</v>
      </c>
      <c r="Q44" s="1164" t="s">
        <v>43</v>
      </c>
      <c r="R44" s="1165" t="s">
        <v>45</v>
      </c>
      <c r="T44" s="2964" t="s">
        <v>861</v>
      </c>
      <c r="U44" s="2964"/>
      <c r="V44" s="2964"/>
      <c r="W44" s="2964"/>
      <c r="X44" s="2964"/>
      <c r="Y44" s="2964"/>
      <c r="Z44" s="2964"/>
      <c r="AA44" s="2964"/>
    </row>
    <row r="45" spans="1:27" s="1014" customFormat="1" ht="12.75" customHeight="1" x14ac:dyDescent="0.25">
      <c r="A45" s="2633"/>
      <c r="B45" s="1185" t="s">
        <v>24</v>
      </c>
      <c r="C45" s="1186" t="s">
        <v>862</v>
      </c>
      <c r="D45" s="1187"/>
      <c r="E45" s="1187"/>
      <c r="F45" s="1185" t="s">
        <v>40</v>
      </c>
      <c r="G45" s="1186" t="s">
        <v>818</v>
      </c>
      <c r="H45" s="1188"/>
      <c r="I45" s="1189"/>
      <c r="J45" s="1184"/>
      <c r="K45" s="1166">
        <f>(((L41/2)*(L41/2)*PI()))*K41</f>
        <v>530.92915845667505</v>
      </c>
      <c r="L45" s="1167">
        <f>(L41*PI()*M41)*K41</f>
        <v>326.72563597333851</v>
      </c>
      <c r="M45" s="1167">
        <f>((L41*PI()*O45)*K41)</f>
        <v>40.840704496667314</v>
      </c>
      <c r="N45" s="1168">
        <f>N41/10</f>
        <v>0.2</v>
      </c>
      <c r="O45" s="1168">
        <f>O41/10</f>
        <v>0.5</v>
      </c>
      <c r="P45" s="1168">
        <f>P41/10</f>
        <v>0.5</v>
      </c>
      <c r="Q45" s="1167">
        <f>((L41*PI())*P45*K41)*K41</f>
        <v>40.840704496667314</v>
      </c>
      <c r="R45" s="1169">
        <f>SUM(K45:M45,Q45)</f>
        <v>939.33620342334814</v>
      </c>
      <c r="T45" s="2954" t="s">
        <v>863</v>
      </c>
      <c r="U45" s="2954"/>
      <c r="V45" s="2954"/>
      <c r="W45" s="2954"/>
      <c r="X45" s="2954"/>
      <c r="Y45" s="2954"/>
      <c r="Z45" s="2954"/>
      <c r="AA45" s="2954"/>
    </row>
    <row r="46" spans="1:27" s="1014" customFormat="1" ht="12.75" customHeight="1" thickBot="1" x14ac:dyDescent="0.3">
      <c r="A46" s="2633"/>
      <c r="B46" s="1185" t="s">
        <v>25</v>
      </c>
      <c r="C46" s="1186" t="s">
        <v>817</v>
      </c>
      <c r="D46" s="1187"/>
      <c r="E46" s="1187"/>
      <c r="F46" s="1185" t="s">
        <v>43</v>
      </c>
      <c r="G46" s="1186" t="s">
        <v>820</v>
      </c>
      <c r="H46" s="1188"/>
      <c r="I46" s="1189"/>
      <c r="J46" s="1184"/>
      <c r="K46" s="1190"/>
      <c r="L46" s="1191"/>
      <c r="M46" s="1191"/>
      <c r="N46" s="1191"/>
      <c r="O46" s="1191"/>
      <c r="P46" s="1191"/>
      <c r="Q46" s="1173" t="s">
        <v>810</v>
      </c>
      <c r="R46" s="1192">
        <f>R45*N45</f>
        <v>187.86724068466964</v>
      </c>
      <c r="T46" s="2954"/>
      <c r="U46" s="2954"/>
      <c r="V46" s="2954"/>
      <c r="W46" s="2954"/>
      <c r="X46" s="2954"/>
      <c r="Y46" s="2954"/>
      <c r="Z46" s="2954"/>
      <c r="AA46" s="2954"/>
    </row>
    <row r="47" spans="1:27" s="1014" customFormat="1" ht="12.75" customHeight="1" x14ac:dyDescent="0.25">
      <c r="A47" s="2633"/>
      <c r="B47" s="1185" t="s">
        <v>31</v>
      </c>
      <c r="C47" s="1193" t="s">
        <v>813</v>
      </c>
      <c r="D47" s="1187"/>
      <c r="E47" s="1187"/>
      <c r="F47" s="1185" t="s">
        <v>45</v>
      </c>
      <c r="G47" s="1186" t="s">
        <v>821</v>
      </c>
      <c r="H47" s="1188"/>
      <c r="I47" s="1189"/>
      <c r="J47" s="1184"/>
      <c r="K47" s="2896" t="s">
        <v>854</v>
      </c>
      <c r="L47" s="2897"/>
      <c r="M47" s="2897"/>
      <c r="N47" s="2897"/>
      <c r="O47" s="2897"/>
      <c r="P47" s="2897"/>
      <c r="Q47" s="2897"/>
      <c r="R47" s="2898"/>
      <c r="T47" s="2954"/>
      <c r="U47" s="2954"/>
      <c r="V47" s="2954"/>
      <c r="W47" s="2954"/>
      <c r="X47" s="2954"/>
      <c r="Y47" s="2954"/>
      <c r="Z47" s="2954"/>
      <c r="AA47" s="2954"/>
    </row>
    <row r="48" spans="1:27" s="1014" customFormat="1" ht="12.75" customHeight="1" x14ac:dyDescent="0.2">
      <c r="A48" s="2633"/>
      <c r="B48" s="2955" t="s">
        <v>50</v>
      </c>
      <c r="C48" s="2956"/>
      <c r="D48" s="2956"/>
      <c r="E48" s="2956"/>
      <c r="F48" s="2956"/>
      <c r="G48" s="2956"/>
      <c r="H48" s="2956"/>
      <c r="I48" s="2957"/>
      <c r="J48" s="1184"/>
      <c r="K48" s="2899"/>
      <c r="L48" s="2900"/>
      <c r="M48" s="2900"/>
      <c r="N48" s="2900"/>
      <c r="O48" s="2900"/>
      <c r="P48" s="2900"/>
      <c r="Q48" s="2900"/>
      <c r="R48" s="2901"/>
      <c r="T48" s="2954"/>
      <c r="U48" s="2954"/>
      <c r="V48" s="2954"/>
      <c r="W48" s="2954"/>
      <c r="X48" s="2954"/>
      <c r="Y48" s="2954"/>
      <c r="Z48" s="2954"/>
      <c r="AA48" s="2954"/>
    </row>
    <row r="49" spans="1:1297" s="1014" customFormat="1" ht="13.5" thickBot="1" x14ac:dyDescent="0.25">
      <c r="A49" s="2633"/>
      <c r="B49" s="2659"/>
      <c r="C49" s="2660"/>
      <c r="D49" s="2660"/>
      <c r="E49" s="2660"/>
      <c r="F49" s="2660"/>
      <c r="G49" s="2660"/>
      <c r="H49" s="2660"/>
      <c r="I49" s="2661"/>
      <c r="J49" s="1184"/>
      <c r="T49" s="2954"/>
      <c r="U49" s="2954"/>
      <c r="V49" s="2954"/>
      <c r="W49" s="2954"/>
      <c r="X49" s="2954"/>
      <c r="Y49" s="2954"/>
      <c r="Z49" s="2954"/>
      <c r="AA49" s="2954"/>
    </row>
    <row r="50" spans="1:1297" s="1014" customFormat="1" ht="12.75" x14ac:dyDescent="0.2"/>
    <row r="51" spans="1:1297" s="1014" customFormat="1" ht="12.75" x14ac:dyDescent="0.2"/>
    <row r="52" spans="1:1297" s="1014" customFormat="1" ht="12.75" x14ac:dyDescent="0.2">
      <c r="A52" s="1006"/>
      <c r="B52" s="1006"/>
      <c r="C52" s="1006"/>
      <c r="D52" s="1006"/>
      <c r="E52" s="1006"/>
      <c r="F52" s="1006"/>
      <c r="G52" s="1006"/>
      <c r="H52" s="1006"/>
      <c r="I52" s="1006"/>
    </row>
    <row r="53" spans="1:1297" s="1014" customFormat="1" ht="12.75" x14ac:dyDescent="0.2"/>
    <row r="54" spans="1:1297" s="1014" customFormat="1" ht="12.75" x14ac:dyDescent="0.2">
      <c r="A54" s="1010">
        <v>2.71</v>
      </c>
      <c r="B54" s="1089">
        <v>9</v>
      </c>
      <c r="C54" s="1089">
        <v>9</v>
      </c>
      <c r="D54" s="1089">
        <v>9</v>
      </c>
      <c r="E54" s="1089">
        <v>9</v>
      </c>
      <c r="F54" s="1089">
        <v>9</v>
      </c>
      <c r="G54" s="1089">
        <v>9</v>
      </c>
      <c r="H54" s="1089">
        <v>9</v>
      </c>
      <c r="I54" s="1089">
        <v>9</v>
      </c>
      <c r="J54" s="1089">
        <v>9</v>
      </c>
      <c r="K54" s="1089">
        <v>9</v>
      </c>
      <c r="L54" s="1089">
        <v>9</v>
      </c>
      <c r="M54" s="1089">
        <v>9</v>
      </c>
      <c r="N54" s="1089">
        <v>9</v>
      </c>
      <c r="O54" s="1089">
        <v>9</v>
      </c>
      <c r="P54" s="1089">
        <v>9</v>
      </c>
      <c r="Q54" s="1089">
        <v>11</v>
      </c>
      <c r="R54" s="1090">
        <v>2.71</v>
      </c>
      <c r="S54" s="1091" t="s">
        <v>776</v>
      </c>
      <c r="T54" s="1092"/>
      <c r="U54" s="1092"/>
    </row>
    <row r="55" spans="1:1297" s="1014" customFormat="1" ht="12.75" x14ac:dyDescent="0.2">
      <c r="A55" s="2662"/>
      <c r="B55" s="1091" t="s">
        <v>825</v>
      </c>
      <c r="C55" s="1089"/>
      <c r="D55" s="1089"/>
      <c r="E55" s="1089"/>
      <c r="F55" s="1089"/>
      <c r="G55" s="1089"/>
      <c r="H55" s="1089"/>
      <c r="I55" s="1089"/>
      <c r="J55" s="1089"/>
      <c r="K55" s="1089"/>
      <c r="L55" s="1089"/>
      <c r="M55" s="1089"/>
      <c r="N55" s="1089"/>
      <c r="O55" s="1089"/>
      <c r="P55" s="1089"/>
      <c r="Q55" s="1089"/>
      <c r="R55" s="1090"/>
      <c r="S55" s="1091"/>
      <c r="T55" s="1092"/>
      <c r="U55" s="1092"/>
    </row>
    <row r="56" spans="1:1297" s="1014" customFormat="1" ht="12.75" x14ac:dyDescent="0.2">
      <c r="A56" s="2662"/>
      <c r="B56" s="1093" t="s">
        <v>826</v>
      </c>
      <c r="C56" s="1089"/>
      <c r="D56" s="1089"/>
      <c r="E56" s="1089"/>
      <c r="F56" s="1089"/>
      <c r="G56" s="1089"/>
      <c r="H56" s="1089"/>
      <c r="I56" s="1089"/>
      <c r="J56" s="1089"/>
      <c r="K56" s="1089"/>
      <c r="L56" s="1089"/>
      <c r="M56" s="1089"/>
      <c r="N56" s="1089"/>
      <c r="O56" s="1089"/>
      <c r="P56" s="1089"/>
      <c r="Q56" s="1089"/>
      <c r="R56" s="1090"/>
      <c r="S56" s="1091"/>
      <c r="T56" s="1092"/>
      <c r="U56" s="1092"/>
    </row>
    <row r="57" spans="1:1297" s="1014" customFormat="1" ht="12.75" x14ac:dyDescent="0.2">
      <c r="A57" s="2662"/>
      <c r="B57" s="1094">
        <v>15</v>
      </c>
      <c r="C57" s="1094">
        <v>15</v>
      </c>
      <c r="D57" s="1094">
        <v>15</v>
      </c>
      <c r="E57" s="1094">
        <v>15</v>
      </c>
      <c r="F57" s="1094">
        <v>15</v>
      </c>
      <c r="G57" s="1094">
        <v>15</v>
      </c>
      <c r="H57" s="1094">
        <v>15</v>
      </c>
      <c r="I57" s="1094">
        <v>15</v>
      </c>
      <c r="J57" s="1092"/>
      <c r="K57" s="1092"/>
      <c r="L57" s="1092"/>
      <c r="M57" s="1092"/>
      <c r="N57" s="1092"/>
      <c r="O57" s="1092"/>
      <c r="P57" s="1092"/>
      <c r="Q57" s="1092"/>
      <c r="R57" s="1092"/>
      <c r="S57" s="1092"/>
      <c r="T57" s="1092"/>
      <c r="U57" s="1092"/>
    </row>
    <row r="58" spans="1:1297" s="1014" customFormat="1" ht="12.75" x14ac:dyDescent="0.2">
      <c r="A58" s="2662"/>
      <c r="B58" s="1092"/>
      <c r="C58" s="1092"/>
      <c r="D58" s="1092"/>
      <c r="E58" s="1092"/>
      <c r="F58" s="1092"/>
      <c r="G58" s="1092"/>
      <c r="H58" s="1092"/>
      <c r="I58" s="1092"/>
      <c r="J58" s="1092"/>
      <c r="K58" s="1092"/>
      <c r="L58" s="1092"/>
      <c r="M58" s="1092"/>
      <c r="N58" s="1092"/>
      <c r="O58" s="1092"/>
      <c r="P58" s="1092"/>
      <c r="Q58" s="1092"/>
      <c r="R58" s="1092"/>
      <c r="S58" s="1092"/>
      <c r="T58" s="1092"/>
      <c r="U58" s="1092"/>
    </row>
    <row r="59" spans="1:1297" s="1100" customFormat="1" ht="23.25" customHeight="1" x14ac:dyDescent="0.25">
      <c r="A59" s="1095">
        <f>ROW()</f>
        <v>59</v>
      </c>
      <c r="B59" s="2648" t="s">
        <v>827</v>
      </c>
      <c r="C59" s="2648"/>
      <c r="D59" s="2648"/>
      <c r="E59" s="2648"/>
      <c r="F59" s="2648"/>
      <c r="G59" s="2648"/>
      <c r="H59" s="2648"/>
      <c r="I59" s="2648"/>
      <c r="J59" s="2648"/>
      <c r="K59" s="2648"/>
      <c r="L59" s="2648"/>
      <c r="M59" s="2648"/>
      <c r="N59" s="2648"/>
      <c r="O59" s="2648"/>
      <c r="P59" s="2648"/>
      <c r="Q59" s="2648"/>
      <c r="R59" s="1096">
        <v>1</v>
      </c>
      <c r="S59" s="1097"/>
      <c r="T59" s="1097"/>
      <c r="U59" s="1097"/>
      <c r="V59" s="1098"/>
      <c r="W59" s="1098"/>
      <c r="X59" s="1098"/>
      <c r="Y59" s="1098"/>
      <c r="Z59" s="1098"/>
      <c r="AA59" s="1098"/>
      <c r="AB59" s="1098"/>
      <c r="AC59" s="1098"/>
      <c r="AD59" s="1098"/>
      <c r="AE59" s="1098"/>
      <c r="AF59" s="1098"/>
      <c r="AG59" s="1098"/>
      <c r="AH59" s="1098"/>
      <c r="AI59" s="1099"/>
      <c r="AJ59" s="1099"/>
      <c r="AK59" s="1099"/>
      <c r="AL59" s="1099"/>
      <c r="AM59" s="1099"/>
      <c r="AN59" s="1099"/>
      <c r="AO59" s="1099"/>
      <c r="AP59" s="1099"/>
      <c r="AQ59" s="1099"/>
      <c r="AR59" s="1099"/>
      <c r="AS59" s="1099"/>
      <c r="AT59" s="1099"/>
      <c r="AU59" s="1099"/>
      <c r="AV59" s="1099"/>
      <c r="AW59" s="1099"/>
      <c r="AX59" s="1099"/>
      <c r="AY59" s="1099"/>
      <c r="AZ59" s="1099"/>
      <c r="BA59" s="1099"/>
      <c r="BB59" s="1099"/>
      <c r="BC59" s="1099"/>
      <c r="BD59" s="1099"/>
      <c r="BE59" s="1099"/>
      <c r="BF59" s="1099"/>
      <c r="BG59" s="1099"/>
      <c r="BH59" s="1099"/>
      <c r="BI59" s="1099"/>
      <c r="BJ59" s="1099"/>
      <c r="BK59" s="1099"/>
      <c r="BL59" s="1099"/>
      <c r="BM59" s="1099"/>
      <c r="BN59" s="1099"/>
      <c r="BO59" s="1099"/>
      <c r="BP59" s="1099"/>
      <c r="BQ59" s="1099"/>
      <c r="BR59" s="1099"/>
      <c r="BS59" s="1099"/>
      <c r="BT59" s="1099"/>
      <c r="BU59" s="1099"/>
      <c r="BV59" s="1099"/>
      <c r="BW59" s="1099"/>
      <c r="BX59" s="1099"/>
      <c r="BY59" s="1099"/>
      <c r="BZ59" s="1099"/>
      <c r="CA59" s="1099"/>
      <c r="CB59" s="1099"/>
      <c r="CC59" s="1099"/>
      <c r="CD59" s="1099"/>
      <c r="CE59" s="1099"/>
      <c r="CF59" s="1099"/>
      <c r="CG59" s="1099"/>
      <c r="CH59" s="1099"/>
      <c r="CI59" s="1099"/>
      <c r="CJ59" s="1099"/>
      <c r="CK59" s="1099"/>
      <c r="CL59" s="1099"/>
      <c r="CM59" s="1099"/>
      <c r="CN59" s="1099"/>
      <c r="CO59" s="1099"/>
      <c r="CP59" s="1099"/>
      <c r="CQ59" s="1099"/>
      <c r="CR59" s="1099"/>
      <c r="CS59" s="1099"/>
      <c r="CT59" s="1099"/>
      <c r="CU59" s="1099"/>
      <c r="CV59" s="1099"/>
      <c r="CW59" s="1099"/>
      <c r="CX59" s="1099"/>
      <c r="CY59" s="1099"/>
      <c r="CZ59" s="1099"/>
      <c r="DA59" s="1099"/>
      <c r="DB59" s="1099"/>
      <c r="DC59" s="1099"/>
      <c r="DD59" s="1099"/>
      <c r="DE59" s="1099"/>
      <c r="DF59" s="1099"/>
      <c r="DG59" s="1099"/>
      <c r="DH59" s="1099"/>
      <c r="DI59" s="1099"/>
      <c r="DJ59" s="1099"/>
      <c r="DK59" s="1099"/>
      <c r="DL59" s="1099"/>
      <c r="DM59" s="1099"/>
      <c r="DN59" s="1099"/>
      <c r="DO59" s="1099"/>
      <c r="DP59" s="1099"/>
      <c r="DQ59" s="1099"/>
      <c r="DR59" s="1099"/>
      <c r="DS59" s="1099"/>
      <c r="DT59" s="1099"/>
      <c r="DU59" s="1099"/>
      <c r="DV59" s="1099"/>
      <c r="DW59" s="1099"/>
      <c r="DX59" s="1099"/>
      <c r="DY59" s="1099"/>
      <c r="DZ59" s="1099"/>
      <c r="EA59" s="1099"/>
      <c r="EB59" s="1099"/>
      <c r="EC59" s="1099"/>
      <c r="ED59" s="1099"/>
      <c r="EE59" s="1099"/>
      <c r="EF59" s="1099"/>
      <c r="EG59" s="1099"/>
      <c r="EH59" s="1099"/>
      <c r="EI59" s="1099"/>
      <c r="EJ59" s="1099"/>
      <c r="EK59" s="1099"/>
      <c r="EL59" s="1099"/>
      <c r="EM59" s="1099"/>
      <c r="EN59" s="1099"/>
      <c r="EO59" s="1099"/>
      <c r="EP59" s="1099"/>
      <c r="EQ59" s="1099"/>
      <c r="ER59" s="1099"/>
      <c r="ES59" s="1099"/>
      <c r="ET59" s="1099"/>
      <c r="EU59" s="1099"/>
      <c r="EV59" s="1099"/>
      <c r="EW59" s="1099"/>
      <c r="EX59" s="1099"/>
      <c r="EY59" s="1099"/>
      <c r="EZ59" s="1099"/>
      <c r="FA59" s="1099"/>
      <c r="FB59" s="1099"/>
      <c r="FC59" s="1099"/>
      <c r="FD59" s="1099"/>
      <c r="FE59" s="1099"/>
      <c r="FF59" s="1099"/>
      <c r="FG59" s="1099"/>
      <c r="FH59" s="1099"/>
      <c r="FI59" s="1099"/>
      <c r="FJ59" s="1099"/>
      <c r="FK59" s="1099"/>
      <c r="FL59" s="1099"/>
      <c r="FM59" s="1099"/>
      <c r="FN59" s="1099"/>
      <c r="FO59" s="1099"/>
      <c r="FP59" s="1099"/>
      <c r="FQ59" s="1099"/>
      <c r="FR59" s="1099"/>
      <c r="FS59" s="1099"/>
      <c r="FT59" s="1099"/>
      <c r="FU59" s="1099"/>
      <c r="FV59" s="1099"/>
      <c r="FW59" s="1099"/>
      <c r="FX59" s="1099"/>
      <c r="FY59" s="1099"/>
      <c r="FZ59" s="1099"/>
      <c r="GA59" s="1099"/>
      <c r="GB59" s="1099"/>
      <c r="GC59" s="1099"/>
      <c r="GD59" s="1099"/>
      <c r="GE59" s="1099"/>
      <c r="GF59" s="1099"/>
      <c r="GG59" s="1099"/>
      <c r="GH59" s="1099"/>
      <c r="GI59" s="1099"/>
      <c r="GJ59" s="1099"/>
      <c r="GK59" s="1099"/>
      <c r="GL59" s="1099"/>
      <c r="GM59" s="1099"/>
      <c r="GN59" s="1099"/>
      <c r="GO59" s="1099"/>
      <c r="GP59" s="1099"/>
      <c r="GQ59" s="1099"/>
      <c r="GR59" s="1099"/>
      <c r="GS59" s="1099"/>
      <c r="GT59" s="1099"/>
      <c r="GU59" s="1099"/>
      <c r="GV59" s="1099"/>
      <c r="GW59" s="1099"/>
      <c r="GX59" s="1099"/>
      <c r="GY59" s="1099"/>
      <c r="GZ59" s="1099"/>
      <c r="HA59" s="1099"/>
      <c r="HB59" s="1099"/>
      <c r="HC59" s="1099"/>
      <c r="HD59" s="1099"/>
      <c r="HE59" s="1099"/>
      <c r="HF59" s="1099"/>
      <c r="HG59" s="1099"/>
      <c r="HH59" s="1099"/>
      <c r="HI59" s="1099"/>
      <c r="HJ59" s="1099"/>
      <c r="HK59" s="1099"/>
      <c r="HL59" s="1099"/>
      <c r="HM59" s="1099"/>
      <c r="HN59" s="1099"/>
      <c r="HO59" s="1099"/>
      <c r="HP59" s="1099"/>
      <c r="HQ59" s="1099"/>
      <c r="HR59" s="1099"/>
      <c r="HS59" s="1099"/>
      <c r="HT59" s="1099"/>
      <c r="HU59" s="1099"/>
      <c r="HV59" s="1099"/>
      <c r="HW59" s="1099"/>
      <c r="HX59" s="1099"/>
      <c r="HY59" s="1099"/>
      <c r="HZ59" s="1099"/>
      <c r="IA59" s="1099"/>
      <c r="IB59" s="1099"/>
      <c r="IC59" s="1099"/>
      <c r="ID59" s="1099"/>
      <c r="IE59" s="1099"/>
      <c r="IF59" s="1099"/>
      <c r="IG59" s="1099"/>
      <c r="IH59" s="1099"/>
      <c r="II59" s="1099"/>
      <c r="IJ59" s="1099"/>
      <c r="IK59" s="1099"/>
      <c r="IL59" s="1099"/>
      <c r="IM59" s="1099"/>
      <c r="IN59" s="1099"/>
      <c r="IO59" s="1099"/>
      <c r="IP59" s="1099"/>
      <c r="IQ59" s="1099"/>
      <c r="IR59" s="1099"/>
      <c r="IS59" s="1099"/>
      <c r="IT59" s="1099"/>
      <c r="IU59" s="1099"/>
      <c r="IV59" s="1099"/>
      <c r="IW59" s="1099"/>
      <c r="IX59" s="1099"/>
      <c r="IY59" s="1099"/>
      <c r="IZ59" s="1099"/>
      <c r="JA59" s="1099"/>
      <c r="JB59" s="1099"/>
      <c r="JC59" s="1099"/>
      <c r="JD59" s="1099"/>
      <c r="JE59" s="1099"/>
      <c r="JF59" s="1099"/>
      <c r="JG59" s="1099"/>
      <c r="JH59" s="1099"/>
      <c r="JI59" s="1099"/>
      <c r="JJ59" s="1099"/>
      <c r="JK59" s="1099"/>
      <c r="JL59" s="1099"/>
      <c r="JM59" s="1099"/>
      <c r="JN59" s="1099"/>
      <c r="JO59" s="1099"/>
      <c r="JP59" s="1099"/>
      <c r="JQ59" s="1099"/>
      <c r="JR59" s="1099"/>
      <c r="JS59" s="1099"/>
      <c r="JT59" s="1099"/>
      <c r="JU59" s="1099"/>
      <c r="JV59" s="1099"/>
      <c r="JW59" s="1099"/>
      <c r="JX59" s="1099"/>
      <c r="JY59" s="1099"/>
      <c r="JZ59" s="1099"/>
      <c r="KA59" s="1099"/>
      <c r="KB59" s="1099"/>
      <c r="KC59" s="1099"/>
      <c r="KD59" s="1099"/>
      <c r="KE59" s="1099"/>
      <c r="KF59" s="1099"/>
      <c r="KG59" s="1099"/>
      <c r="KH59" s="1099"/>
      <c r="KI59" s="1099"/>
      <c r="KJ59" s="1099"/>
      <c r="KK59" s="1099"/>
      <c r="KL59" s="1099"/>
      <c r="KM59" s="1099"/>
      <c r="KN59" s="1099"/>
      <c r="KO59" s="1099"/>
      <c r="KP59" s="1099"/>
      <c r="KQ59" s="1099"/>
      <c r="KR59" s="1099"/>
      <c r="KS59" s="1099"/>
      <c r="KT59" s="1099"/>
      <c r="KU59" s="1099"/>
      <c r="KV59" s="1099"/>
      <c r="KW59" s="1099"/>
      <c r="KX59" s="1099"/>
      <c r="KY59" s="1099"/>
      <c r="KZ59" s="1099"/>
      <c r="LA59" s="1099"/>
      <c r="LB59" s="1099"/>
      <c r="LC59" s="1099"/>
      <c r="LD59" s="1099"/>
      <c r="LE59" s="1099"/>
      <c r="LF59" s="1099"/>
      <c r="LG59" s="1099"/>
      <c r="LH59" s="1099"/>
      <c r="LI59" s="1099"/>
      <c r="LJ59" s="1099"/>
      <c r="LK59" s="1099"/>
      <c r="LL59" s="1099"/>
      <c r="LM59" s="1099"/>
      <c r="LN59" s="1099"/>
      <c r="LO59" s="1099"/>
      <c r="LP59" s="1099"/>
      <c r="LQ59" s="1099"/>
      <c r="LR59" s="1099"/>
      <c r="LS59" s="1099"/>
      <c r="LT59" s="1099"/>
      <c r="LU59" s="1099"/>
      <c r="LV59" s="1099"/>
      <c r="LW59" s="1099"/>
      <c r="LX59" s="1099"/>
      <c r="LY59" s="1099"/>
      <c r="LZ59" s="1099"/>
      <c r="MA59" s="1099"/>
      <c r="MB59" s="1099"/>
      <c r="MC59" s="1099"/>
      <c r="MD59" s="1099"/>
      <c r="ME59" s="1099"/>
      <c r="MF59" s="1099"/>
      <c r="MG59" s="1099"/>
      <c r="MH59" s="1099"/>
      <c r="MI59" s="1099"/>
      <c r="MJ59" s="1099"/>
      <c r="MK59" s="1099"/>
      <c r="ML59" s="1099"/>
      <c r="MM59" s="1099"/>
      <c r="MN59" s="1099"/>
      <c r="MO59" s="1099"/>
      <c r="MP59" s="1099"/>
      <c r="MQ59" s="1099"/>
      <c r="MR59" s="1099"/>
      <c r="MS59" s="1099"/>
      <c r="MT59" s="1099"/>
      <c r="MU59" s="1099"/>
      <c r="MV59" s="1099"/>
      <c r="MW59" s="1099"/>
      <c r="MX59" s="1099"/>
      <c r="MY59" s="1099"/>
      <c r="MZ59" s="1099"/>
      <c r="NA59" s="1099"/>
      <c r="NB59" s="1099"/>
      <c r="NC59" s="1099"/>
      <c r="ND59" s="1099"/>
      <c r="NE59" s="1099"/>
      <c r="NF59" s="1099"/>
      <c r="NG59" s="1099"/>
      <c r="NH59" s="1099"/>
      <c r="NI59" s="1099"/>
      <c r="NJ59" s="1099"/>
      <c r="NK59" s="1099"/>
      <c r="NL59" s="1099"/>
      <c r="NM59" s="1099"/>
      <c r="NN59" s="1099"/>
      <c r="NO59" s="1099"/>
      <c r="NP59" s="1099"/>
      <c r="NQ59" s="1099"/>
      <c r="NR59" s="1099"/>
      <c r="NS59" s="1099"/>
      <c r="NT59" s="1099"/>
      <c r="NU59" s="1099"/>
      <c r="NV59" s="1099"/>
      <c r="NW59" s="1099"/>
      <c r="NX59" s="1099"/>
      <c r="NY59" s="1099"/>
      <c r="NZ59" s="1099"/>
      <c r="OA59" s="1099"/>
      <c r="OB59" s="1099"/>
      <c r="OC59" s="1099"/>
      <c r="OD59" s="1099"/>
      <c r="OE59" s="1099"/>
      <c r="OF59" s="1099"/>
      <c r="OG59" s="1099"/>
      <c r="OH59" s="1099"/>
      <c r="OI59" s="1099"/>
      <c r="OJ59" s="1099"/>
      <c r="OK59" s="1099"/>
      <c r="OL59" s="1099"/>
      <c r="OM59" s="1099"/>
      <c r="ON59" s="1099"/>
      <c r="OO59" s="1099"/>
      <c r="OP59" s="1099"/>
      <c r="OQ59" s="1099"/>
      <c r="OR59" s="1099"/>
      <c r="OS59" s="1099"/>
      <c r="OT59" s="1099"/>
      <c r="OU59" s="1099"/>
      <c r="OV59" s="1099"/>
      <c r="OW59" s="1099"/>
      <c r="OX59" s="1099"/>
      <c r="OY59" s="1099"/>
      <c r="OZ59" s="1099"/>
      <c r="PA59" s="1099"/>
      <c r="PB59" s="1099"/>
      <c r="PC59" s="1099"/>
      <c r="PD59" s="1099"/>
      <c r="PE59" s="1099"/>
      <c r="PF59" s="1099"/>
      <c r="PG59" s="1099"/>
      <c r="PH59" s="1099"/>
      <c r="PI59" s="1099"/>
      <c r="PJ59" s="1099"/>
      <c r="PK59" s="1099"/>
      <c r="PL59" s="1099"/>
      <c r="PM59" s="1099"/>
      <c r="PN59" s="1099"/>
      <c r="PO59" s="1099"/>
      <c r="PP59" s="1099"/>
      <c r="PQ59" s="1099"/>
      <c r="PR59" s="1099"/>
      <c r="PS59" s="1099"/>
      <c r="PT59" s="1099"/>
      <c r="PU59" s="1099"/>
      <c r="PV59" s="1099"/>
      <c r="PW59" s="1099"/>
      <c r="PX59" s="1099"/>
      <c r="PY59" s="1099"/>
      <c r="PZ59" s="1099"/>
      <c r="QA59" s="1099"/>
      <c r="QB59" s="1099"/>
      <c r="QC59" s="1099"/>
      <c r="QD59" s="1099"/>
      <c r="QE59" s="1099"/>
      <c r="QF59" s="1099"/>
      <c r="QG59" s="1099"/>
      <c r="QH59" s="1099"/>
      <c r="QI59" s="1099"/>
      <c r="QJ59" s="1099"/>
      <c r="QK59" s="1099"/>
      <c r="QL59" s="1099"/>
      <c r="QM59" s="1099"/>
      <c r="QN59" s="1099"/>
      <c r="QO59" s="1099"/>
      <c r="QP59" s="1099"/>
      <c r="QQ59" s="1099"/>
      <c r="QR59" s="1099"/>
      <c r="QS59" s="1099"/>
      <c r="QT59" s="1099"/>
      <c r="QU59" s="1099"/>
      <c r="QV59" s="1099"/>
      <c r="QW59" s="1099"/>
      <c r="QX59" s="1099"/>
      <c r="QY59" s="1099"/>
      <c r="QZ59" s="1099"/>
      <c r="RA59" s="1099"/>
      <c r="RB59" s="1099"/>
      <c r="RC59" s="1099"/>
      <c r="RD59" s="1099"/>
      <c r="RE59" s="1099"/>
      <c r="RF59" s="1099"/>
      <c r="RG59" s="1099"/>
      <c r="RH59" s="1099"/>
      <c r="RI59" s="1099"/>
      <c r="RJ59" s="1099"/>
      <c r="RK59" s="1099"/>
      <c r="RL59" s="1099"/>
      <c r="RM59" s="1099"/>
      <c r="RN59" s="1099"/>
      <c r="RO59" s="1099"/>
      <c r="RP59" s="1099"/>
      <c r="RQ59" s="1099"/>
      <c r="RR59" s="1099"/>
      <c r="RS59" s="1099"/>
      <c r="RT59" s="1099"/>
      <c r="RU59" s="1099"/>
      <c r="RV59" s="1099"/>
      <c r="RW59" s="1099"/>
      <c r="RX59" s="1099"/>
      <c r="RY59" s="1099"/>
      <c r="RZ59" s="1099"/>
      <c r="SA59" s="1099"/>
      <c r="SB59" s="1099"/>
      <c r="SC59" s="1099"/>
      <c r="SD59" s="1099"/>
      <c r="SE59" s="1099"/>
      <c r="SF59" s="1099"/>
      <c r="SG59" s="1099"/>
      <c r="SH59" s="1099"/>
      <c r="SI59" s="1099"/>
      <c r="SJ59" s="1099"/>
      <c r="SK59" s="1099"/>
      <c r="SL59" s="1099"/>
      <c r="SM59" s="1099"/>
      <c r="SN59" s="1099"/>
      <c r="SO59" s="1099"/>
      <c r="SP59" s="1099"/>
      <c r="SQ59" s="1099"/>
      <c r="SR59" s="1099"/>
      <c r="SS59" s="1099"/>
      <c r="ST59" s="1099"/>
      <c r="SU59" s="1099"/>
      <c r="SV59" s="1099"/>
      <c r="SW59" s="1099"/>
      <c r="SX59" s="1099"/>
      <c r="SY59" s="1099"/>
      <c r="SZ59" s="1099"/>
      <c r="TA59" s="1099"/>
      <c r="TB59" s="1099"/>
      <c r="TC59" s="1099"/>
      <c r="TD59" s="1099"/>
      <c r="TE59" s="1099"/>
      <c r="TF59" s="1099"/>
      <c r="TG59" s="1099"/>
      <c r="TH59" s="1099"/>
      <c r="TI59" s="1099"/>
      <c r="TJ59" s="1099"/>
      <c r="TK59" s="1099"/>
      <c r="TL59" s="1099"/>
      <c r="TM59" s="1099"/>
      <c r="TN59" s="1099"/>
      <c r="TO59" s="1099"/>
      <c r="TP59" s="1099"/>
      <c r="TQ59" s="1099"/>
      <c r="TR59" s="1099"/>
      <c r="TS59" s="1099"/>
      <c r="TT59" s="1099"/>
      <c r="TU59" s="1099"/>
      <c r="TV59" s="1099"/>
      <c r="TW59" s="1099"/>
      <c r="TX59" s="1099"/>
      <c r="TY59" s="1099"/>
      <c r="TZ59" s="1099"/>
      <c r="UA59" s="1099"/>
      <c r="UB59" s="1099"/>
      <c r="UC59" s="1099"/>
      <c r="UD59" s="1099"/>
      <c r="UE59" s="1099"/>
      <c r="UF59" s="1099"/>
      <c r="UG59" s="1099"/>
      <c r="UH59" s="1099"/>
      <c r="UI59" s="1099"/>
      <c r="UJ59" s="1099"/>
      <c r="UK59" s="1099"/>
      <c r="UL59" s="1099"/>
      <c r="UM59" s="1099"/>
      <c r="UN59" s="1099"/>
      <c r="UO59" s="1099"/>
      <c r="UP59" s="1099"/>
      <c r="UQ59" s="1099"/>
      <c r="UR59" s="1099"/>
      <c r="US59" s="1099"/>
      <c r="UT59" s="1099"/>
      <c r="UU59" s="1099"/>
      <c r="UV59" s="1099"/>
      <c r="UW59" s="1099"/>
      <c r="UX59" s="1099"/>
      <c r="UY59" s="1099"/>
      <c r="UZ59" s="1099"/>
      <c r="VA59" s="1099"/>
      <c r="VB59" s="1099"/>
      <c r="VC59" s="1099"/>
      <c r="VD59" s="1099"/>
      <c r="VE59" s="1099"/>
      <c r="VF59" s="1099"/>
      <c r="VG59" s="1099"/>
      <c r="VH59" s="1099"/>
      <c r="VI59" s="1099"/>
      <c r="VJ59" s="1099"/>
      <c r="VK59" s="1099"/>
      <c r="VL59" s="1099"/>
      <c r="VM59" s="1099"/>
      <c r="VN59" s="1099"/>
      <c r="VO59" s="1099"/>
      <c r="VP59" s="1099"/>
      <c r="VQ59" s="1099"/>
      <c r="VR59" s="1099"/>
      <c r="VS59" s="1099"/>
      <c r="VT59" s="1099"/>
      <c r="VU59" s="1099"/>
      <c r="VV59" s="1099"/>
      <c r="VW59" s="1099"/>
      <c r="VX59" s="1099"/>
      <c r="VY59" s="1099"/>
      <c r="VZ59" s="1099"/>
      <c r="WA59" s="1099"/>
      <c r="WB59" s="1099"/>
      <c r="WC59" s="1099"/>
      <c r="WD59" s="1099"/>
      <c r="WE59" s="1099"/>
      <c r="WF59" s="1099"/>
      <c r="WG59" s="1099"/>
      <c r="WH59" s="1099"/>
      <c r="WI59" s="1099"/>
      <c r="WJ59" s="1099"/>
      <c r="WK59" s="1099"/>
      <c r="WL59" s="1099"/>
      <c r="WM59" s="1099"/>
      <c r="WN59" s="1099"/>
      <c r="WO59" s="1099"/>
      <c r="WP59" s="1099"/>
      <c r="WQ59" s="1099"/>
      <c r="WR59" s="1099"/>
      <c r="WS59" s="1099"/>
      <c r="WT59" s="1099"/>
      <c r="WU59" s="1099"/>
      <c r="WV59" s="1099"/>
      <c r="WW59" s="1099"/>
      <c r="WX59" s="1099"/>
      <c r="WY59" s="1099"/>
      <c r="WZ59" s="1099"/>
      <c r="XA59" s="1099"/>
      <c r="XB59" s="1099"/>
      <c r="XC59" s="1099"/>
      <c r="XD59" s="1099"/>
      <c r="XE59" s="1099"/>
      <c r="XF59" s="1099"/>
      <c r="XG59" s="1099"/>
      <c r="XH59" s="1099"/>
      <c r="XI59" s="1099"/>
      <c r="XJ59" s="1099"/>
      <c r="XK59" s="1099"/>
      <c r="XL59" s="1099"/>
      <c r="XM59" s="1099"/>
      <c r="XN59" s="1099"/>
      <c r="XO59" s="1099"/>
      <c r="XP59" s="1099"/>
      <c r="XQ59" s="1099"/>
      <c r="XR59" s="1099"/>
      <c r="XS59" s="1099"/>
      <c r="XT59" s="1099"/>
      <c r="XU59" s="1099"/>
      <c r="XV59" s="1099"/>
      <c r="XW59" s="1099"/>
      <c r="XX59" s="1099"/>
      <c r="XY59" s="1099"/>
      <c r="XZ59" s="1099"/>
      <c r="YA59" s="1099"/>
      <c r="YB59" s="1099"/>
      <c r="YC59" s="1099"/>
      <c r="YD59" s="1099"/>
      <c r="YE59" s="1099"/>
      <c r="YF59" s="1099"/>
      <c r="YG59" s="1099"/>
      <c r="YH59" s="1099"/>
      <c r="YI59" s="1099"/>
      <c r="YJ59" s="1099"/>
      <c r="YK59" s="1099"/>
      <c r="YL59" s="1099"/>
      <c r="YM59" s="1099"/>
      <c r="YN59" s="1099"/>
      <c r="YO59" s="1099"/>
      <c r="YP59" s="1099"/>
      <c r="YQ59" s="1099"/>
      <c r="YR59" s="1099"/>
      <c r="YS59" s="1099"/>
      <c r="YT59" s="1099"/>
      <c r="YU59" s="1099"/>
      <c r="YV59" s="1099"/>
      <c r="YW59" s="1099"/>
      <c r="YX59" s="1099"/>
      <c r="YY59" s="1099"/>
      <c r="YZ59" s="1099"/>
      <c r="ZA59" s="1099"/>
      <c r="ZB59" s="1099"/>
      <c r="ZC59" s="1099"/>
      <c r="ZD59" s="1099"/>
      <c r="ZE59" s="1099"/>
      <c r="ZF59" s="1099"/>
      <c r="ZG59" s="1099"/>
      <c r="ZH59" s="1099"/>
      <c r="ZI59" s="1099"/>
      <c r="ZJ59" s="1099"/>
      <c r="ZK59" s="1099"/>
      <c r="ZL59" s="1099"/>
      <c r="ZM59" s="1099"/>
      <c r="ZN59" s="1099"/>
      <c r="ZO59" s="1099"/>
      <c r="ZP59" s="1099"/>
      <c r="ZQ59" s="1099"/>
      <c r="ZR59" s="1099"/>
      <c r="ZS59" s="1099"/>
      <c r="ZT59" s="1099"/>
      <c r="ZU59" s="1099"/>
      <c r="ZV59" s="1099"/>
      <c r="ZW59" s="1099"/>
      <c r="ZX59" s="1099"/>
      <c r="ZY59" s="1099"/>
      <c r="ZZ59" s="1099"/>
      <c r="AAA59" s="1099"/>
      <c r="AAB59" s="1099"/>
      <c r="AAC59" s="1099"/>
      <c r="AAD59" s="1099"/>
      <c r="AAE59" s="1099"/>
      <c r="AAF59" s="1099"/>
      <c r="AAG59" s="1099"/>
      <c r="AAH59" s="1099"/>
      <c r="AAI59" s="1099"/>
      <c r="AAJ59" s="1099"/>
      <c r="AAK59" s="1099"/>
      <c r="AAL59" s="1099"/>
      <c r="AAM59" s="1099"/>
      <c r="AAN59" s="1099"/>
      <c r="AAO59" s="1099"/>
      <c r="AAP59" s="1099"/>
      <c r="AAQ59" s="1099"/>
      <c r="AAR59" s="1099"/>
      <c r="AAS59" s="1099"/>
      <c r="AAT59" s="1099"/>
      <c r="AAU59" s="1099"/>
      <c r="AAV59" s="1099"/>
      <c r="AAW59" s="1099"/>
      <c r="AAX59" s="1099"/>
      <c r="AAY59" s="1099"/>
      <c r="AAZ59" s="1099"/>
      <c r="ABA59" s="1099"/>
      <c r="ABB59" s="1099"/>
      <c r="ABC59" s="1099"/>
      <c r="ABD59" s="1099"/>
      <c r="ABE59" s="1099"/>
      <c r="ABF59" s="1099"/>
      <c r="ABG59" s="1099"/>
      <c r="ABH59" s="1099"/>
      <c r="ABI59" s="1099"/>
      <c r="ABJ59" s="1099"/>
      <c r="ABK59" s="1099"/>
      <c r="ABL59" s="1099"/>
      <c r="ABM59" s="1099"/>
      <c r="ABN59" s="1099"/>
      <c r="ABO59" s="1099"/>
      <c r="ABP59" s="1099"/>
      <c r="ABQ59" s="1099"/>
      <c r="ABR59" s="1099"/>
      <c r="ABS59" s="1099"/>
      <c r="ABT59" s="1099"/>
      <c r="ABU59" s="1099"/>
      <c r="ABV59" s="1099"/>
      <c r="ABW59" s="1099"/>
      <c r="ABX59" s="1099"/>
      <c r="ABY59" s="1099"/>
      <c r="ABZ59" s="1099"/>
      <c r="ACA59" s="1099"/>
      <c r="ACB59" s="1099"/>
      <c r="ACC59" s="1099"/>
      <c r="ACD59" s="1099"/>
      <c r="ACE59" s="1099"/>
      <c r="ACF59" s="1099"/>
      <c r="ACG59" s="1099"/>
      <c r="ACH59" s="1099"/>
      <c r="ACI59" s="1099"/>
      <c r="ACJ59" s="1099"/>
      <c r="ACK59" s="1099"/>
      <c r="ACL59" s="1099"/>
      <c r="ACM59" s="1099"/>
      <c r="ACN59" s="1099"/>
      <c r="ACO59" s="1099"/>
      <c r="ACP59" s="1099"/>
      <c r="ACQ59" s="1099"/>
      <c r="ACR59" s="1099"/>
      <c r="ACS59" s="1099"/>
      <c r="ACT59" s="1099"/>
      <c r="ACU59" s="1099"/>
      <c r="ACV59" s="1099"/>
      <c r="ACW59" s="1099"/>
      <c r="ACX59" s="1099"/>
      <c r="ACY59" s="1099"/>
      <c r="ACZ59" s="1099"/>
      <c r="ADA59" s="1099"/>
      <c r="ADB59" s="1099"/>
      <c r="ADC59" s="1099"/>
      <c r="ADD59" s="1099"/>
      <c r="ADE59" s="1099"/>
      <c r="ADF59" s="1099"/>
      <c r="ADG59" s="1099"/>
      <c r="ADH59" s="1099"/>
      <c r="ADI59" s="1099"/>
      <c r="ADJ59" s="1099"/>
      <c r="ADK59" s="1099"/>
      <c r="ADL59" s="1099"/>
      <c r="ADM59" s="1099"/>
      <c r="ADN59" s="1099"/>
      <c r="ADO59" s="1099"/>
      <c r="ADP59" s="1099"/>
      <c r="ADQ59" s="1099"/>
      <c r="ADR59" s="1099"/>
      <c r="ADS59" s="1099"/>
      <c r="ADT59" s="1099"/>
      <c r="ADU59" s="1099"/>
      <c r="ADV59" s="1099"/>
      <c r="ADW59" s="1099"/>
      <c r="ADX59" s="1099"/>
      <c r="ADY59" s="1099"/>
      <c r="ADZ59" s="1099"/>
      <c r="AEA59" s="1099"/>
      <c r="AEB59" s="1099"/>
      <c r="AEC59" s="1099"/>
      <c r="AED59" s="1099"/>
      <c r="AEE59" s="1099"/>
      <c r="AEF59" s="1099"/>
      <c r="AEG59" s="1099"/>
      <c r="AEH59" s="1099"/>
      <c r="AEI59" s="1099"/>
      <c r="AEJ59" s="1099"/>
      <c r="AEK59" s="1099"/>
      <c r="AEL59" s="1099"/>
      <c r="AEM59" s="1099"/>
      <c r="AEN59" s="1099"/>
      <c r="AEO59" s="1099"/>
      <c r="AEP59" s="1099"/>
      <c r="AEQ59" s="1099"/>
      <c r="AER59" s="1099"/>
      <c r="AES59" s="1099"/>
      <c r="AET59" s="1099"/>
      <c r="AEU59" s="1099"/>
      <c r="AEV59" s="1099"/>
      <c r="AEW59" s="1099"/>
      <c r="AEX59" s="1099"/>
      <c r="AEY59" s="1099"/>
      <c r="AEZ59" s="1099"/>
      <c r="AFA59" s="1099"/>
      <c r="AFB59" s="1099"/>
      <c r="AFC59" s="1099"/>
      <c r="AFD59" s="1099"/>
      <c r="AFE59" s="1099"/>
      <c r="AFF59" s="1099"/>
      <c r="AFG59" s="1099"/>
      <c r="AFH59" s="1099"/>
      <c r="AFI59" s="1099"/>
      <c r="AFJ59" s="1099"/>
      <c r="AFK59" s="1099"/>
      <c r="AFL59" s="1099"/>
      <c r="AFM59" s="1099"/>
      <c r="AFN59" s="1099"/>
      <c r="AFO59" s="1099"/>
      <c r="AFP59" s="1099"/>
      <c r="AFQ59" s="1099"/>
      <c r="AFR59" s="1099"/>
      <c r="AFS59" s="1099"/>
      <c r="AFT59" s="1099"/>
      <c r="AFU59" s="1099"/>
      <c r="AFV59" s="1099"/>
      <c r="AFW59" s="1099"/>
      <c r="AFX59" s="1099"/>
      <c r="AFY59" s="1099"/>
      <c r="AFZ59" s="1099"/>
      <c r="AGA59" s="1099"/>
      <c r="AGB59" s="1099"/>
      <c r="AGC59" s="1099"/>
      <c r="AGD59" s="1099"/>
      <c r="AGE59" s="1099"/>
      <c r="AGF59" s="1099"/>
      <c r="AGG59" s="1099"/>
      <c r="AGH59" s="1099"/>
      <c r="AGI59" s="1099"/>
      <c r="AGJ59" s="1099"/>
      <c r="AGK59" s="1099"/>
      <c r="AGL59" s="1099"/>
      <c r="AGM59" s="1099"/>
      <c r="AGN59" s="1099"/>
      <c r="AGO59" s="1099"/>
      <c r="AGP59" s="1099"/>
      <c r="AGQ59" s="1099"/>
      <c r="AGR59" s="1099"/>
      <c r="AGS59" s="1099"/>
      <c r="AGT59" s="1099"/>
      <c r="AGU59" s="1099"/>
      <c r="AGV59" s="1099"/>
      <c r="AGW59" s="1099"/>
      <c r="AGX59" s="1099"/>
      <c r="AGY59" s="1099"/>
      <c r="AGZ59" s="1099"/>
      <c r="AHA59" s="1099"/>
      <c r="AHB59" s="1099"/>
      <c r="AHC59" s="1099"/>
      <c r="AHD59" s="1099"/>
      <c r="AHE59" s="1099"/>
      <c r="AHF59" s="1099"/>
      <c r="AHG59" s="1099"/>
      <c r="AHH59" s="1099"/>
      <c r="AHI59" s="1099"/>
      <c r="AHJ59" s="1099"/>
      <c r="AHK59" s="1099"/>
      <c r="AHL59" s="1099"/>
      <c r="AHM59" s="1099"/>
      <c r="AHN59" s="1099"/>
      <c r="AHO59" s="1099"/>
      <c r="AHP59" s="1099"/>
      <c r="AHQ59" s="1099"/>
      <c r="AHR59" s="1099"/>
      <c r="AHS59" s="1099"/>
      <c r="AHT59" s="1099"/>
      <c r="AHU59" s="1099"/>
      <c r="AHV59" s="1099"/>
      <c r="AHW59" s="1099"/>
      <c r="AHX59" s="1099"/>
      <c r="AHY59" s="1099"/>
      <c r="AHZ59" s="1099"/>
      <c r="AIA59" s="1099"/>
      <c r="AIB59" s="1099"/>
      <c r="AIC59" s="1099"/>
      <c r="AID59" s="1099"/>
      <c r="AIE59" s="1099"/>
      <c r="AIF59" s="1099"/>
      <c r="AIG59" s="1099"/>
      <c r="AIH59" s="1099"/>
      <c r="AII59" s="1099"/>
      <c r="AIJ59" s="1099"/>
      <c r="AIK59" s="1099"/>
      <c r="AIL59" s="1099"/>
      <c r="AIM59" s="1099"/>
      <c r="AIN59" s="1099"/>
      <c r="AIO59" s="1099"/>
      <c r="AIP59" s="1099"/>
      <c r="AIQ59" s="1099"/>
      <c r="AIR59" s="1099"/>
      <c r="AIS59" s="1099"/>
      <c r="AIT59" s="1099"/>
      <c r="AIU59" s="1099"/>
      <c r="AIV59" s="1099"/>
      <c r="AIW59" s="1099"/>
      <c r="AIX59" s="1099"/>
      <c r="AIY59" s="1099"/>
      <c r="AIZ59" s="1099"/>
      <c r="AJA59" s="1099"/>
      <c r="AJB59" s="1099"/>
      <c r="AJC59" s="1099"/>
      <c r="AJD59" s="1099"/>
      <c r="AJE59" s="1099"/>
      <c r="AJF59" s="1099"/>
      <c r="AJG59" s="1099"/>
      <c r="AJH59" s="1099"/>
      <c r="AJI59" s="1099"/>
      <c r="AJJ59" s="1099"/>
      <c r="AJK59" s="1099"/>
      <c r="AJL59" s="1099"/>
      <c r="AJM59" s="1099"/>
      <c r="AJN59" s="1099"/>
      <c r="AJO59" s="1099"/>
      <c r="AJP59" s="1099"/>
      <c r="AJQ59" s="1099"/>
      <c r="AJR59" s="1099"/>
      <c r="AJS59" s="1099"/>
      <c r="AJT59" s="1099"/>
      <c r="AJU59" s="1099"/>
      <c r="AJV59" s="1099"/>
      <c r="AJW59" s="1099"/>
      <c r="AJX59" s="1099"/>
      <c r="AJY59" s="1099"/>
      <c r="AJZ59" s="1099"/>
      <c r="AKA59" s="1099"/>
      <c r="AKB59" s="1099"/>
      <c r="AKC59" s="1099"/>
      <c r="AKD59" s="1099"/>
      <c r="AKE59" s="1099"/>
      <c r="AKF59" s="1099"/>
      <c r="AKG59" s="1099"/>
      <c r="AKH59" s="1099"/>
      <c r="AKI59" s="1099"/>
      <c r="AKJ59" s="1099"/>
      <c r="AKK59" s="1099"/>
      <c r="AKL59" s="1099"/>
      <c r="AKM59" s="1099"/>
      <c r="AKN59" s="1099"/>
      <c r="AKO59" s="1099"/>
      <c r="AKP59" s="1099"/>
      <c r="AKQ59" s="1099"/>
      <c r="AKR59" s="1099"/>
      <c r="AKS59" s="1099"/>
      <c r="AKT59" s="1099"/>
      <c r="AKU59" s="1099"/>
      <c r="AKV59" s="1099"/>
      <c r="AKW59" s="1099"/>
      <c r="AKX59" s="1099"/>
      <c r="AKY59" s="1099"/>
      <c r="AKZ59" s="1099"/>
      <c r="ALA59" s="1099"/>
      <c r="ALB59" s="1099"/>
      <c r="ALC59" s="1099"/>
      <c r="ALD59" s="1099"/>
      <c r="ALE59" s="1099"/>
      <c r="ALF59" s="1099"/>
      <c r="ALG59" s="1099"/>
      <c r="ALH59" s="1099"/>
      <c r="ALI59" s="1099"/>
      <c r="ALJ59" s="1099"/>
      <c r="ALK59" s="1099"/>
      <c r="ALL59" s="1099"/>
      <c r="ALM59" s="1099"/>
      <c r="ALN59" s="1099"/>
      <c r="ALO59" s="1099"/>
      <c r="ALP59" s="1099"/>
      <c r="ALQ59" s="1099"/>
      <c r="ALR59" s="1099"/>
      <c r="ALS59" s="1099"/>
      <c r="ALT59" s="1099"/>
      <c r="ALU59" s="1099"/>
      <c r="ALV59" s="1099"/>
      <c r="ALW59" s="1099"/>
      <c r="ALX59" s="1099"/>
      <c r="ALY59" s="1099"/>
      <c r="ALZ59" s="1099"/>
      <c r="AMA59" s="1099"/>
      <c r="AMB59" s="1099"/>
      <c r="AMC59" s="1099"/>
      <c r="AMD59" s="1099"/>
      <c r="AME59" s="1099"/>
      <c r="AMF59" s="1099"/>
      <c r="AMG59" s="1099"/>
      <c r="AMH59" s="1099"/>
      <c r="AMI59" s="1099"/>
      <c r="AMJ59" s="1099"/>
      <c r="AMK59" s="1099"/>
      <c r="AML59" s="1099"/>
      <c r="AMM59" s="1099"/>
      <c r="AMN59" s="1099"/>
      <c r="AMO59" s="1099"/>
      <c r="AMP59" s="1099"/>
      <c r="AMQ59" s="1099"/>
      <c r="AMR59" s="1099"/>
      <c r="AMS59" s="1099"/>
      <c r="AMT59" s="1099"/>
      <c r="AMU59" s="1099"/>
      <c r="AMV59" s="1099"/>
      <c r="AMW59" s="1099"/>
      <c r="AMX59" s="1099"/>
      <c r="AMY59" s="1099"/>
      <c r="AMZ59" s="1099"/>
      <c r="ANA59" s="1099"/>
      <c r="ANB59" s="1099"/>
      <c r="ANC59" s="1099"/>
      <c r="AND59" s="1099"/>
      <c r="ANE59" s="1099"/>
      <c r="ANF59" s="1099"/>
      <c r="ANG59" s="1099"/>
      <c r="ANH59" s="1099"/>
      <c r="ANI59" s="1099"/>
      <c r="ANJ59" s="1099"/>
      <c r="ANK59" s="1099"/>
      <c r="ANL59" s="1099"/>
      <c r="ANM59" s="1099"/>
      <c r="ANN59" s="1099"/>
      <c r="ANO59" s="1099"/>
      <c r="ANP59" s="1099"/>
      <c r="ANQ59" s="1099"/>
      <c r="ANR59" s="1099"/>
      <c r="ANS59" s="1099"/>
      <c r="ANT59" s="1099"/>
      <c r="ANU59" s="1099"/>
      <c r="ANV59" s="1099"/>
      <c r="ANW59" s="1099"/>
      <c r="ANX59" s="1099"/>
      <c r="ANY59" s="1099"/>
      <c r="ANZ59" s="1099"/>
      <c r="AOA59" s="1099"/>
      <c r="AOB59" s="1099"/>
      <c r="AOC59" s="1099"/>
      <c r="AOD59" s="1099"/>
      <c r="AOE59" s="1099"/>
      <c r="AOF59" s="1099"/>
      <c r="AOG59" s="1099"/>
      <c r="AOH59" s="1099"/>
      <c r="AOI59" s="1099"/>
      <c r="AOJ59" s="1099"/>
      <c r="AOK59" s="1099"/>
      <c r="AOL59" s="1099"/>
      <c r="AOM59" s="1099"/>
      <c r="AON59" s="1099"/>
      <c r="AOO59" s="1099"/>
      <c r="AOP59" s="1099"/>
      <c r="AOQ59" s="1099"/>
      <c r="AOR59" s="1099"/>
      <c r="AOS59" s="1099"/>
      <c r="AOT59" s="1099"/>
      <c r="AOU59" s="1099"/>
      <c r="AOV59" s="1099"/>
      <c r="AOW59" s="1099"/>
      <c r="AOX59" s="1099"/>
      <c r="AOY59" s="1099"/>
      <c r="AOZ59" s="1099"/>
      <c r="APA59" s="1099"/>
      <c r="APB59" s="1099"/>
      <c r="APC59" s="1099"/>
      <c r="APD59" s="1099"/>
      <c r="APE59" s="1099"/>
      <c r="APF59" s="1099"/>
      <c r="APG59" s="1099"/>
      <c r="APH59" s="1099"/>
      <c r="API59" s="1099"/>
      <c r="APJ59" s="1099"/>
      <c r="APK59" s="1099"/>
      <c r="APL59" s="1099"/>
      <c r="APM59" s="1099"/>
      <c r="APN59" s="1099"/>
      <c r="APO59" s="1099"/>
      <c r="APP59" s="1099"/>
      <c r="APQ59" s="1099"/>
      <c r="APR59" s="1099"/>
      <c r="APS59" s="1099"/>
      <c r="APT59" s="1099"/>
      <c r="APU59" s="1099"/>
      <c r="APV59" s="1099"/>
      <c r="APW59" s="1099"/>
      <c r="APX59" s="1099"/>
      <c r="APY59" s="1099"/>
      <c r="APZ59" s="1099"/>
      <c r="AQA59" s="1099"/>
      <c r="AQB59" s="1099"/>
      <c r="AQC59" s="1099"/>
      <c r="AQD59" s="1099"/>
      <c r="AQE59" s="1099"/>
      <c r="AQF59" s="1099"/>
      <c r="AQG59" s="1099"/>
      <c r="AQH59" s="1099"/>
      <c r="AQI59" s="1099"/>
      <c r="AQJ59" s="1099"/>
      <c r="AQK59" s="1099"/>
      <c r="AQL59" s="1099"/>
      <c r="AQM59" s="1099"/>
      <c r="AQN59" s="1099"/>
      <c r="AQO59" s="1099"/>
      <c r="AQP59" s="1099"/>
      <c r="AQQ59" s="1099"/>
      <c r="AQR59" s="1099"/>
      <c r="AQS59" s="1099"/>
      <c r="AQT59" s="1099"/>
      <c r="AQU59" s="1099"/>
      <c r="AQV59" s="1099"/>
      <c r="AQW59" s="1099"/>
      <c r="AQX59" s="1099"/>
      <c r="AQY59" s="1099"/>
      <c r="AQZ59" s="1099"/>
      <c r="ARA59" s="1099"/>
      <c r="ARB59" s="1099"/>
      <c r="ARC59" s="1099"/>
      <c r="ARD59" s="1099"/>
      <c r="ARE59" s="1099"/>
      <c r="ARF59" s="1099"/>
      <c r="ARG59" s="1099"/>
      <c r="ARH59" s="1099"/>
      <c r="ARI59" s="1099"/>
      <c r="ARJ59" s="1099"/>
      <c r="ARK59" s="1099"/>
      <c r="ARL59" s="1099"/>
      <c r="ARM59" s="1099"/>
      <c r="ARN59" s="1099"/>
      <c r="ARO59" s="1099"/>
      <c r="ARP59" s="1099"/>
      <c r="ARQ59" s="1099"/>
      <c r="ARR59" s="1099"/>
      <c r="ARS59" s="1099"/>
      <c r="ART59" s="1099"/>
      <c r="ARU59" s="1099"/>
      <c r="ARV59" s="1099"/>
      <c r="ARW59" s="1099"/>
      <c r="ARX59" s="1099"/>
      <c r="ARY59" s="1099"/>
      <c r="ARZ59" s="1099"/>
      <c r="ASA59" s="1099"/>
      <c r="ASB59" s="1099"/>
      <c r="ASC59" s="1099"/>
      <c r="ASD59" s="1099"/>
      <c r="ASE59" s="1099"/>
      <c r="ASF59" s="1099"/>
      <c r="ASG59" s="1099"/>
      <c r="ASH59" s="1099"/>
      <c r="ASI59" s="1099"/>
      <c r="ASJ59" s="1099"/>
      <c r="ASK59" s="1099"/>
      <c r="ASL59" s="1099"/>
      <c r="ASM59" s="1099"/>
      <c r="ASN59" s="1099"/>
      <c r="ASO59" s="1099"/>
      <c r="ASP59" s="1099"/>
      <c r="ASQ59" s="1099"/>
      <c r="ASR59" s="1099"/>
      <c r="ASS59" s="1099"/>
      <c r="AST59" s="1099"/>
      <c r="ASU59" s="1099"/>
      <c r="ASV59" s="1099"/>
      <c r="ASW59" s="1099"/>
      <c r="ASX59" s="1099"/>
      <c r="ASY59" s="1099"/>
      <c r="ASZ59" s="1099"/>
      <c r="ATA59" s="1099"/>
      <c r="ATB59" s="1099"/>
      <c r="ATC59" s="1099"/>
      <c r="ATD59" s="1099"/>
      <c r="ATE59" s="1099"/>
      <c r="ATF59" s="1099"/>
      <c r="ATG59" s="1099"/>
      <c r="ATH59" s="1099"/>
      <c r="ATI59" s="1099"/>
      <c r="ATJ59" s="1099"/>
      <c r="ATK59" s="1099"/>
      <c r="ATL59" s="1099"/>
      <c r="ATM59" s="1099"/>
      <c r="ATN59" s="1099"/>
      <c r="ATO59" s="1099"/>
      <c r="ATP59" s="1099"/>
      <c r="ATQ59" s="1099"/>
      <c r="ATR59" s="1099"/>
      <c r="ATS59" s="1099"/>
      <c r="ATT59" s="1099"/>
      <c r="ATU59" s="1099"/>
      <c r="ATV59" s="1099"/>
      <c r="ATW59" s="1099"/>
      <c r="ATX59" s="1099"/>
      <c r="ATY59" s="1099"/>
      <c r="ATZ59" s="1099"/>
      <c r="AUA59" s="1099"/>
      <c r="AUB59" s="1099"/>
      <c r="AUC59" s="1099"/>
      <c r="AUD59" s="1099"/>
      <c r="AUE59" s="1099"/>
      <c r="AUF59" s="1099"/>
      <c r="AUG59" s="1099"/>
      <c r="AUH59" s="1099"/>
      <c r="AUI59" s="1099"/>
      <c r="AUJ59" s="1099"/>
      <c r="AUK59" s="1099"/>
      <c r="AUL59" s="1099"/>
      <c r="AUM59" s="1099"/>
      <c r="AUN59" s="1099"/>
      <c r="AUO59" s="1099"/>
      <c r="AUP59" s="1099"/>
      <c r="AUQ59" s="1099"/>
      <c r="AUR59" s="1099"/>
      <c r="AUS59" s="1099"/>
      <c r="AUT59" s="1099"/>
      <c r="AUU59" s="1099"/>
      <c r="AUV59" s="1099"/>
      <c r="AUW59" s="1099"/>
      <c r="AUX59" s="1099"/>
      <c r="AUY59" s="1099"/>
      <c r="AUZ59" s="1099"/>
      <c r="AVA59" s="1099"/>
      <c r="AVB59" s="1099"/>
      <c r="AVC59" s="1099"/>
      <c r="AVD59" s="1099"/>
      <c r="AVE59" s="1099"/>
      <c r="AVF59" s="1099"/>
      <c r="AVG59" s="1099"/>
      <c r="AVH59" s="1099"/>
      <c r="AVI59" s="1099"/>
      <c r="AVJ59" s="1099"/>
      <c r="AVK59" s="1099"/>
      <c r="AVL59" s="1099"/>
      <c r="AVM59" s="1099"/>
      <c r="AVN59" s="1099"/>
      <c r="AVO59" s="1099"/>
      <c r="AVP59" s="1099"/>
      <c r="AVQ59" s="1099"/>
      <c r="AVR59" s="1099"/>
      <c r="AVS59" s="1099"/>
      <c r="AVT59" s="1099"/>
      <c r="AVU59" s="1099"/>
      <c r="AVV59" s="1099"/>
      <c r="AVW59" s="1099"/>
      <c r="AVX59" s="1099"/>
      <c r="AVY59" s="1099"/>
      <c r="AVZ59" s="1099"/>
      <c r="AWA59" s="1099"/>
      <c r="AWB59" s="1099"/>
      <c r="AWC59" s="1099"/>
      <c r="AWD59" s="1099"/>
      <c r="AWE59" s="1099"/>
      <c r="AWF59" s="1099"/>
      <c r="AWG59" s="1099"/>
      <c r="AWH59" s="1099"/>
      <c r="AWI59" s="1099"/>
      <c r="AWJ59" s="1099"/>
      <c r="AWK59" s="1099"/>
      <c r="AWL59" s="1099"/>
      <c r="AWM59" s="1099"/>
      <c r="AWN59" s="1099"/>
      <c r="AWO59" s="1099"/>
      <c r="AWP59" s="1099"/>
      <c r="AWQ59" s="1099"/>
      <c r="AWR59" s="1099"/>
      <c r="AWS59" s="1099"/>
      <c r="AWT59" s="1099"/>
      <c r="AWU59" s="1099"/>
      <c r="AWV59" s="1099"/>
      <c r="AWW59" s="1099"/>
    </row>
    <row r="60" spans="1:1297" ht="15.75" x14ac:dyDescent="0.25">
      <c r="A60" s="1101"/>
      <c r="B60" s="1101"/>
      <c r="C60" s="1101"/>
      <c r="D60" s="1101"/>
      <c r="E60" s="1101"/>
      <c r="F60" s="1101"/>
      <c r="G60" s="1101"/>
      <c r="H60" s="1101"/>
      <c r="I60" s="1101"/>
      <c r="J60" s="1101"/>
      <c r="K60" s="1101"/>
      <c r="L60" s="1101"/>
      <c r="M60" s="1101"/>
      <c r="N60" s="1101"/>
      <c r="O60" s="1101"/>
      <c r="P60" s="1101"/>
      <c r="Q60" s="1101"/>
      <c r="R60" s="1101"/>
      <c r="S60" s="1102"/>
      <c r="T60" s="1102"/>
      <c r="U60" s="1102"/>
    </row>
    <row r="61" spans="1:1297" ht="15.75" x14ac:dyDescent="0.25">
      <c r="A61" s="1101"/>
      <c r="B61" s="2649" t="s">
        <v>828</v>
      </c>
      <c r="C61" s="2649"/>
      <c r="D61" s="2649"/>
      <c r="E61" s="2649"/>
      <c r="F61" s="2649"/>
      <c r="G61" s="2649"/>
      <c r="H61" s="2649"/>
      <c r="I61" s="2649"/>
      <c r="J61" s="2649"/>
      <c r="K61" s="2649"/>
      <c r="L61" s="2649"/>
      <c r="M61" s="2649"/>
      <c r="N61" s="2649"/>
      <c r="O61" s="2649"/>
      <c r="P61" s="2649"/>
      <c r="Q61" s="2649"/>
      <c r="R61" s="1101"/>
      <c r="S61" s="1102"/>
      <c r="T61" s="1102"/>
      <c r="U61" s="1102"/>
    </row>
    <row r="62" spans="1:1297" ht="15.75" x14ac:dyDescent="0.25">
      <c r="A62" s="1101"/>
      <c r="B62" s="2649"/>
      <c r="C62" s="2649"/>
      <c r="D62" s="2649"/>
      <c r="E62" s="2649"/>
      <c r="F62" s="2649"/>
      <c r="G62" s="2649"/>
      <c r="H62" s="2649"/>
      <c r="I62" s="2649"/>
      <c r="J62" s="2649"/>
      <c r="K62" s="2649"/>
      <c r="L62" s="2649"/>
      <c r="M62" s="2649"/>
      <c r="N62" s="2649"/>
      <c r="O62" s="2649"/>
      <c r="P62" s="2649"/>
      <c r="Q62" s="2649"/>
      <c r="R62" s="1101"/>
      <c r="S62" s="1102"/>
      <c r="T62" s="1102"/>
      <c r="U62" s="1102"/>
    </row>
    <row r="63" spans="1:1297" ht="15.75" x14ac:dyDescent="0.25">
      <c r="A63" s="1101"/>
      <c r="B63" s="1101"/>
      <c r="C63" s="1103"/>
      <c r="D63" s="1103"/>
      <c r="E63" s="1103"/>
      <c r="F63" s="1103"/>
      <c r="G63" s="1103"/>
      <c r="H63" s="1103"/>
      <c r="I63" s="1103"/>
      <c r="J63" s="1101"/>
      <c r="K63" s="1101"/>
      <c r="L63" s="1101"/>
      <c r="M63" s="1101"/>
      <c r="N63" s="1101"/>
      <c r="O63" s="1101"/>
      <c r="P63" s="1101"/>
      <c r="Q63" s="1101"/>
      <c r="R63" s="1101"/>
      <c r="S63" s="1102"/>
      <c r="T63" s="1102"/>
      <c r="U63" s="1102"/>
    </row>
    <row r="64" spans="1:1297" ht="15.75" x14ac:dyDescent="0.25">
      <c r="A64" s="1101"/>
      <c r="B64" s="2946" t="s">
        <v>847</v>
      </c>
      <c r="C64" s="2946"/>
      <c r="D64" s="2946"/>
      <c r="E64" s="2946"/>
      <c r="F64" s="2946"/>
      <c r="G64" s="2946"/>
      <c r="H64" s="2946"/>
      <c r="I64" s="2946"/>
      <c r="J64" s="1101"/>
      <c r="K64" s="1101"/>
      <c r="L64" s="1101"/>
      <c r="M64" s="1101"/>
      <c r="N64" s="1101"/>
      <c r="O64" s="1101"/>
      <c r="P64" s="1101"/>
      <c r="Q64" s="1101"/>
      <c r="R64" s="1101"/>
      <c r="S64" s="1102"/>
      <c r="T64" s="1102"/>
      <c r="U64" s="1102"/>
    </row>
    <row r="65" spans="1:21" ht="15.75" x14ac:dyDescent="0.25">
      <c r="A65" s="1101"/>
      <c r="B65" s="2946"/>
      <c r="C65" s="2946"/>
      <c r="D65" s="2946"/>
      <c r="E65" s="2946"/>
      <c r="F65" s="2946"/>
      <c r="G65" s="2946"/>
      <c r="H65" s="2946"/>
      <c r="I65" s="2946"/>
      <c r="J65" s="1101"/>
      <c r="K65" s="1101"/>
      <c r="L65" s="1101"/>
      <c r="M65" s="1101"/>
      <c r="N65" s="1101"/>
      <c r="O65" s="1101"/>
      <c r="P65" s="1101"/>
      <c r="Q65" s="1101"/>
      <c r="R65" s="1101"/>
      <c r="S65" s="1102"/>
      <c r="T65" s="1102"/>
      <c r="U65" s="1102"/>
    </row>
    <row r="66" spans="1:21" ht="15.75" x14ac:dyDescent="0.25">
      <c r="A66" s="1101"/>
      <c r="B66" s="2952" t="s">
        <v>850</v>
      </c>
      <c r="C66" s="2882" t="s">
        <v>849</v>
      </c>
      <c r="D66" s="2883" t="s">
        <v>851</v>
      </c>
      <c r="E66" s="2623" t="s">
        <v>787</v>
      </c>
      <c r="F66" s="2613" t="s">
        <v>788</v>
      </c>
      <c r="G66" s="2919" t="s">
        <v>789</v>
      </c>
      <c r="H66" s="2920" t="s">
        <v>864</v>
      </c>
      <c r="I66" s="2953" t="s">
        <v>865</v>
      </c>
      <c r="J66" s="1101"/>
      <c r="K66" s="1101"/>
      <c r="L66" s="1101"/>
      <c r="M66" s="1101"/>
      <c r="N66" s="1101"/>
      <c r="O66" s="1101"/>
      <c r="P66" s="1101"/>
      <c r="Q66" s="1101"/>
      <c r="R66" s="1101"/>
      <c r="S66" s="1102"/>
      <c r="T66" s="1102"/>
      <c r="U66" s="1102"/>
    </row>
    <row r="67" spans="1:21" ht="15.75" x14ac:dyDescent="0.25">
      <c r="A67" s="1101"/>
      <c r="B67" s="2952"/>
      <c r="C67" s="2882"/>
      <c r="D67" s="2883"/>
      <c r="E67" s="2623"/>
      <c r="F67" s="2613"/>
      <c r="G67" s="2919"/>
      <c r="H67" s="2920"/>
      <c r="I67" s="2953"/>
      <c r="J67" s="1101"/>
      <c r="K67" s="1101"/>
      <c r="L67" s="1101"/>
      <c r="M67" s="1101"/>
      <c r="N67" s="1101"/>
      <c r="O67" s="1101"/>
      <c r="P67" s="1101"/>
      <c r="Q67" s="1101"/>
      <c r="R67" s="1101"/>
      <c r="S67" s="1102"/>
      <c r="T67" s="1102"/>
      <c r="U67" s="1102"/>
    </row>
    <row r="68" spans="1:21" ht="15.75" x14ac:dyDescent="0.25">
      <c r="A68" s="1101"/>
      <c r="B68" s="2952"/>
      <c r="C68" s="2882"/>
      <c r="D68" s="2883"/>
      <c r="E68" s="2623"/>
      <c r="F68" s="2613"/>
      <c r="G68" s="2919"/>
      <c r="H68" s="2920"/>
      <c r="I68" s="2953"/>
      <c r="J68" s="1101"/>
      <c r="K68" s="1101"/>
      <c r="L68" s="1101"/>
      <c r="M68" s="1101"/>
      <c r="N68" s="1101"/>
      <c r="O68" s="1101"/>
      <c r="P68" s="1101"/>
      <c r="Q68" s="1101"/>
      <c r="R68" s="1101"/>
      <c r="S68" s="1102"/>
      <c r="T68" s="1102"/>
      <c r="U68" s="1102"/>
    </row>
    <row r="69" spans="1:21" ht="15.75" x14ac:dyDescent="0.25">
      <c r="A69" s="1101"/>
      <c r="B69" s="1194"/>
      <c r="C69" s="1194"/>
      <c r="D69" s="1194"/>
      <c r="E69" s="1194"/>
      <c r="F69" s="1194"/>
      <c r="G69" s="1195"/>
      <c r="H69" s="2920"/>
      <c r="I69" s="2953"/>
      <c r="J69" s="1101"/>
      <c r="K69" s="1101"/>
      <c r="L69" s="1101"/>
      <c r="M69" s="1101"/>
      <c r="N69" s="1101"/>
      <c r="O69" s="1101"/>
      <c r="P69" s="1101"/>
      <c r="Q69" s="1101"/>
      <c r="R69" s="1101"/>
      <c r="S69" s="1102"/>
      <c r="T69" s="1102"/>
      <c r="U69" s="1102"/>
    </row>
    <row r="70" spans="1:21" ht="18.75" customHeight="1" x14ac:dyDescent="0.25">
      <c r="A70" s="1101"/>
      <c r="B70" s="2635" t="s">
        <v>866</v>
      </c>
      <c r="C70" s="2635"/>
      <c r="D70" s="2635"/>
      <c r="E70" s="2635"/>
      <c r="F70" s="2635"/>
      <c r="G70" s="2635"/>
      <c r="H70" s="2635"/>
      <c r="I70" s="2635"/>
      <c r="J70" s="1101"/>
      <c r="K70" s="1101"/>
      <c r="L70" s="1101"/>
      <c r="M70" s="1101"/>
      <c r="N70" s="1101"/>
      <c r="O70" s="1101"/>
      <c r="P70" s="1101"/>
      <c r="Q70" s="1101"/>
      <c r="R70" s="1101"/>
      <c r="S70" s="1102"/>
      <c r="T70" s="1102"/>
      <c r="U70" s="1102"/>
    </row>
    <row r="71" spans="1:21" ht="18.75" customHeight="1" x14ac:dyDescent="0.25">
      <c r="A71" s="1101"/>
      <c r="B71" s="2635" t="s">
        <v>867</v>
      </c>
      <c r="C71" s="2635"/>
      <c r="D71" s="2635"/>
      <c r="E71" s="2635"/>
      <c r="F71" s="2635"/>
      <c r="G71" s="2635"/>
      <c r="H71" s="2635"/>
      <c r="I71" s="2635"/>
      <c r="J71" s="1101"/>
      <c r="K71" s="1101"/>
      <c r="L71" s="1101"/>
      <c r="M71" s="1101"/>
      <c r="N71" s="1101"/>
      <c r="O71" s="1101"/>
      <c r="P71" s="1101"/>
      <c r="Q71" s="1101"/>
      <c r="R71" s="1101"/>
      <c r="S71" s="1102"/>
      <c r="T71" s="1102"/>
      <c r="U71" s="1102"/>
    </row>
    <row r="72" spans="1:21" ht="18.75" customHeight="1" x14ac:dyDescent="0.25">
      <c r="A72" s="1101"/>
      <c r="B72" s="1101"/>
      <c r="C72" s="1101"/>
      <c r="D72" s="1101"/>
      <c r="E72" s="1101"/>
      <c r="F72" s="1101"/>
      <c r="G72" s="1101"/>
      <c r="H72" s="1101"/>
      <c r="I72" s="1101"/>
      <c r="J72" s="1101"/>
      <c r="K72" s="1101"/>
      <c r="L72" s="1101"/>
      <c r="M72" s="1101"/>
      <c r="N72" s="1101"/>
      <c r="O72" s="1101"/>
      <c r="P72" s="1101"/>
      <c r="Q72" s="1101"/>
      <c r="R72" s="1101"/>
      <c r="S72" s="1102"/>
      <c r="T72" s="1102"/>
      <c r="U72" s="1102"/>
    </row>
    <row r="73" spans="1:21" ht="15.75" x14ac:dyDescent="0.25">
      <c r="A73" s="1101"/>
      <c r="B73" s="2946" t="s">
        <v>801</v>
      </c>
      <c r="C73" s="2946"/>
      <c r="D73" s="2946"/>
      <c r="E73" s="2946"/>
      <c r="F73" s="2946"/>
      <c r="G73" s="2946"/>
      <c r="H73" s="2946"/>
      <c r="I73" s="2946"/>
      <c r="J73" s="1101"/>
      <c r="K73" s="1101"/>
      <c r="L73" s="1101"/>
      <c r="M73" s="1101"/>
      <c r="N73" s="1101"/>
      <c r="O73" s="1101"/>
      <c r="P73" s="1101"/>
      <c r="Q73" s="1101"/>
      <c r="R73" s="1101"/>
      <c r="S73" s="1102"/>
      <c r="T73" s="1102"/>
      <c r="U73" s="1102"/>
    </row>
    <row r="74" spans="1:21" ht="15.75" x14ac:dyDescent="0.25">
      <c r="A74" s="1101"/>
      <c r="B74" s="2946"/>
      <c r="C74" s="2946"/>
      <c r="D74" s="2946"/>
      <c r="E74" s="2946"/>
      <c r="F74" s="2946"/>
      <c r="G74" s="2946"/>
      <c r="H74" s="2946"/>
      <c r="I74" s="2946"/>
      <c r="J74" s="1101"/>
      <c r="K74" s="1101"/>
      <c r="L74" s="1101"/>
      <c r="M74" s="1101"/>
      <c r="N74" s="1101"/>
      <c r="O74" s="1101"/>
      <c r="P74" s="1101"/>
      <c r="Q74" s="1101"/>
      <c r="R74" s="1101"/>
      <c r="S74" s="1102"/>
      <c r="T74" s="1102"/>
      <c r="U74" s="1102"/>
    </row>
    <row r="75" spans="1:21" ht="15.75" x14ac:dyDescent="0.25">
      <c r="A75" s="1101"/>
      <c r="B75" s="2951" t="s">
        <v>850</v>
      </c>
      <c r="C75" s="2859" t="s">
        <v>849</v>
      </c>
      <c r="D75" s="2860" t="s">
        <v>868</v>
      </c>
      <c r="E75" s="2860" t="s">
        <v>787</v>
      </c>
      <c r="F75" s="2861" t="s">
        <v>788</v>
      </c>
      <c r="G75" s="2862" t="s">
        <v>789</v>
      </c>
      <c r="H75" s="2864" t="s">
        <v>869</v>
      </c>
      <c r="I75" s="2940" t="s">
        <v>870</v>
      </c>
      <c r="J75" s="1101"/>
      <c r="K75" s="1101"/>
      <c r="L75" s="1101"/>
      <c r="M75" s="1101"/>
      <c r="N75" s="1101"/>
      <c r="O75" s="1101"/>
      <c r="P75" s="1101"/>
      <c r="Q75" s="1101"/>
      <c r="R75" s="1101"/>
      <c r="S75" s="1102"/>
      <c r="T75" s="1102"/>
      <c r="U75" s="1102"/>
    </row>
    <row r="76" spans="1:21" ht="15.75" x14ac:dyDescent="0.25">
      <c r="A76" s="1101"/>
      <c r="B76" s="2620"/>
      <c r="C76" s="2800"/>
      <c r="D76" s="2623"/>
      <c r="E76" s="2623"/>
      <c r="F76" s="2613"/>
      <c r="G76" s="2863"/>
      <c r="H76" s="2865"/>
      <c r="I76" s="2941"/>
      <c r="J76" s="1101"/>
      <c r="K76" s="1101"/>
      <c r="L76" s="1101"/>
      <c r="M76" s="1101"/>
      <c r="N76" s="1101"/>
      <c r="O76" s="1101"/>
      <c r="P76" s="1101"/>
      <c r="Q76" s="1101"/>
      <c r="R76" s="1101"/>
      <c r="S76" s="1102"/>
      <c r="T76" s="1102"/>
      <c r="U76" s="1102"/>
    </row>
    <row r="77" spans="1:21" ht="15.75" x14ac:dyDescent="0.25">
      <c r="A77" s="1101"/>
      <c r="B77" s="2620"/>
      <c r="C77" s="2800"/>
      <c r="D77" s="2623"/>
      <c r="E77" s="2623"/>
      <c r="F77" s="2613"/>
      <c r="G77" s="2863"/>
      <c r="H77" s="2865"/>
      <c r="I77" s="2941"/>
      <c r="J77" s="1101"/>
      <c r="K77" s="1101"/>
      <c r="L77" s="1101"/>
      <c r="M77" s="1101"/>
      <c r="N77" s="1101"/>
      <c r="O77" s="1101"/>
      <c r="P77" s="1101"/>
      <c r="Q77" s="1101"/>
      <c r="R77" s="1101"/>
      <c r="S77" s="1102"/>
      <c r="T77" s="1102"/>
      <c r="U77" s="1102"/>
    </row>
    <row r="78" spans="1:21" ht="16.5" thickBot="1" x14ac:dyDescent="0.3">
      <c r="A78" s="1101"/>
      <c r="B78" s="1101"/>
      <c r="C78" s="1103"/>
      <c r="D78" s="1103"/>
      <c r="E78" s="1103"/>
      <c r="F78" s="1103"/>
      <c r="G78" s="1103"/>
      <c r="H78" s="1103"/>
      <c r="I78" s="1103"/>
      <c r="J78" s="1101"/>
      <c r="K78" s="1101"/>
      <c r="L78" s="1101"/>
      <c r="M78" s="1101"/>
      <c r="N78" s="1101"/>
      <c r="O78" s="1101"/>
      <c r="P78" s="1101"/>
      <c r="Q78" s="1101"/>
      <c r="R78" s="1101"/>
      <c r="S78" s="1102"/>
      <c r="T78" s="1102"/>
      <c r="U78" s="1102"/>
    </row>
    <row r="79" spans="1:21" ht="15.75" x14ac:dyDescent="0.25">
      <c r="A79" s="1101"/>
      <c r="B79" s="2942" t="s">
        <v>801</v>
      </c>
      <c r="C79" s="2943"/>
      <c r="D79" s="2943"/>
      <c r="E79" s="2943"/>
      <c r="F79" s="2943"/>
      <c r="G79" s="2943"/>
      <c r="H79" s="2944"/>
      <c r="I79" s="1103"/>
      <c r="J79" s="1101"/>
      <c r="K79" s="1101"/>
      <c r="L79" s="1101"/>
      <c r="M79" s="1101"/>
      <c r="N79" s="1101"/>
      <c r="O79" s="1101"/>
      <c r="P79" s="1101"/>
      <c r="Q79" s="1101"/>
      <c r="R79" s="1101"/>
      <c r="S79" s="1102"/>
      <c r="T79" s="1102"/>
      <c r="U79" s="1102"/>
    </row>
    <row r="80" spans="1:21" ht="15.75" x14ac:dyDescent="0.25">
      <c r="A80" s="1101"/>
      <c r="B80" s="2945"/>
      <c r="C80" s="2946"/>
      <c r="D80" s="2946"/>
      <c r="E80" s="2946"/>
      <c r="F80" s="2946"/>
      <c r="G80" s="2946"/>
      <c r="H80" s="2947"/>
      <c r="I80" s="1103"/>
      <c r="J80" s="1101"/>
      <c r="K80" s="1101"/>
      <c r="L80" s="1101"/>
      <c r="M80" s="1101"/>
      <c r="N80" s="1101"/>
      <c r="O80" s="1101"/>
      <c r="P80" s="1101"/>
      <c r="Q80" s="1101"/>
      <c r="R80" s="1101"/>
      <c r="S80" s="1102"/>
      <c r="T80" s="1102"/>
      <c r="U80" s="1102"/>
    </row>
    <row r="81" spans="1:21" ht="15.75" x14ac:dyDescent="0.25">
      <c r="A81" s="1101"/>
      <c r="B81" s="2858" t="s">
        <v>850</v>
      </c>
      <c r="C81" s="2859" t="s">
        <v>849</v>
      </c>
      <c r="D81" s="2948" t="s">
        <v>851</v>
      </c>
      <c r="E81" s="2860" t="s">
        <v>787</v>
      </c>
      <c r="F81" s="2860"/>
      <c r="G81" s="2949" t="s">
        <v>871</v>
      </c>
      <c r="H81" s="2950"/>
      <c r="I81" s="1103"/>
      <c r="J81" s="1101"/>
      <c r="K81" s="1101"/>
      <c r="L81" s="1101"/>
      <c r="M81" s="1101"/>
      <c r="N81" s="1101"/>
      <c r="O81" s="1101"/>
      <c r="P81" s="1101"/>
      <c r="Q81" s="1101"/>
      <c r="R81" s="1101"/>
      <c r="S81" s="1102"/>
      <c r="T81" s="1102"/>
      <c r="U81" s="1102"/>
    </row>
    <row r="82" spans="1:21" ht="15.75" x14ac:dyDescent="0.25">
      <c r="A82" s="1101"/>
      <c r="B82" s="2799"/>
      <c r="C82" s="2800"/>
      <c r="D82" s="2801"/>
      <c r="E82" s="2623"/>
      <c r="F82" s="2623"/>
      <c r="G82" s="2802"/>
      <c r="H82" s="2803"/>
      <c r="I82" s="1103"/>
      <c r="J82" s="1101"/>
      <c r="K82" s="1101"/>
      <c r="L82" s="1101"/>
      <c r="M82" s="1101"/>
      <c r="N82" s="1101"/>
      <c r="O82" s="1101"/>
      <c r="P82" s="1101"/>
      <c r="Q82" s="1101"/>
      <c r="R82" s="1101"/>
      <c r="S82" s="1102"/>
      <c r="T82" s="1102"/>
      <c r="U82" s="1102"/>
    </row>
    <row r="83" spans="1:21" ht="15.75" x14ac:dyDescent="0.25">
      <c r="A83" s="1101"/>
      <c r="B83" s="2799"/>
      <c r="C83" s="2800"/>
      <c r="D83" s="2801"/>
      <c r="E83" s="2623"/>
      <c r="F83" s="2623"/>
      <c r="G83" s="2802"/>
      <c r="H83" s="2803"/>
      <c r="I83" s="1103"/>
      <c r="J83" s="1101"/>
      <c r="K83" s="1101"/>
      <c r="L83" s="1101"/>
      <c r="M83" s="1101"/>
      <c r="N83" s="1101"/>
      <c r="O83" s="1101"/>
      <c r="P83" s="1101"/>
      <c r="Q83" s="1101"/>
      <c r="R83" s="1101"/>
      <c r="S83" s="1102"/>
      <c r="T83" s="1102"/>
      <c r="U83" s="1102"/>
    </row>
    <row r="84" spans="1:21" ht="15.75" x14ac:dyDescent="0.25">
      <c r="A84" s="1101"/>
      <c r="B84" s="1101"/>
      <c r="C84" s="1103"/>
      <c r="D84" s="1103"/>
      <c r="E84" s="1103"/>
      <c r="F84" s="1103"/>
      <c r="G84" s="1103"/>
      <c r="H84" s="1103"/>
      <c r="I84" s="1103"/>
      <c r="J84" s="1101"/>
      <c r="K84" s="1101"/>
      <c r="L84" s="1101"/>
      <c r="M84" s="1101"/>
      <c r="N84" s="1101"/>
      <c r="O84" s="1101"/>
      <c r="P84" s="1101"/>
      <c r="Q84" s="1101"/>
      <c r="R84" s="1101"/>
      <c r="S84" s="1102"/>
      <c r="T84" s="1102"/>
      <c r="U84" s="1102"/>
    </row>
    <row r="85" spans="1:21" ht="19.5" thickBot="1" x14ac:dyDescent="0.3">
      <c r="A85" s="1101"/>
      <c r="B85" s="2630" t="s">
        <v>872</v>
      </c>
      <c r="C85" s="2631"/>
      <c r="D85" s="2631"/>
      <c r="E85" s="2631"/>
      <c r="F85" s="2631"/>
      <c r="G85" s="2631"/>
      <c r="H85" s="2631"/>
      <c r="I85" s="2631"/>
      <c r="J85" s="2631"/>
      <c r="K85" s="2632"/>
      <c r="L85" s="1101"/>
      <c r="M85" s="1101"/>
      <c r="N85" s="1101"/>
      <c r="O85" s="1101"/>
      <c r="P85" s="1101"/>
      <c r="Q85" s="1101"/>
      <c r="R85" s="1101"/>
      <c r="S85" s="1102"/>
      <c r="T85" s="1102"/>
      <c r="U85" s="1102"/>
    </row>
    <row r="86" spans="1:21" ht="15.75" x14ac:dyDescent="0.25">
      <c r="A86" s="1101"/>
      <c r="B86" s="2770" t="s">
        <v>850</v>
      </c>
      <c r="C86" s="2773" t="s">
        <v>849</v>
      </c>
      <c r="D86" s="2776" t="s">
        <v>787</v>
      </c>
      <c r="E86" s="2777"/>
      <c r="F86" s="2778"/>
      <c r="G86" s="2782" t="s">
        <v>628</v>
      </c>
      <c r="H86" s="2783"/>
      <c r="I86" s="2784"/>
      <c r="J86" s="2788" t="s">
        <v>873</v>
      </c>
      <c r="K86" s="2789"/>
      <c r="L86" s="1101"/>
      <c r="M86" s="1101"/>
      <c r="N86" s="1101"/>
      <c r="O86" s="1101"/>
      <c r="P86" s="1101"/>
      <c r="Q86" s="1101"/>
      <c r="R86" s="1101"/>
      <c r="S86" s="1102"/>
      <c r="T86" s="1102"/>
      <c r="U86" s="1102"/>
    </row>
    <row r="87" spans="1:21" ht="15.75" x14ac:dyDescent="0.25">
      <c r="A87" s="1101"/>
      <c r="B87" s="2771"/>
      <c r="C87" s="2774"/>
      <c r="D87" s="2779"/>
      <c r="E87" s="2780"/>
      <c r="F87" s="2781"/>
      <c r="G87" s="2785"/>
      <c r="H87" s="2786"/>
      <c r="I87" s="2787"/>
      <c r="J87" s="2790"/>
      <c r="K87" s="2791"/>
      <c r="L87" s="1101"/>
      <c r="M87" s="1101"/>
      <c r="N87" s="1101"/>
      <c r="O87" s="1101"/>
      <c r="P87" s="1101"/>
      <c r="Q87" s="1101"/>
      <c r="R87" s="1101"/>
      <c r="S87" s="1102"/>
      <c r="T87" s="1102"/>
      <c r="U87" s="1102"/>
    </row>
    <row r="88" spans="1:21" ht="15.75" x14ac:dyDescent="0.25">
      <c r="A88" s="1101"/>
      <c r="B88" s="2771"/>
      <c r="C88" s="2774"/>
      <c r="D88" s="2779"/>
      <c r="E88" s="2780"/>
      <c r="F88" s="2781"/>
      <c r="G88" s="2749" t="s">
        <v>874</v>
      </c>
      <c r="H88" s="2751" t="s">
        <v>875</v>
      </c>
      <c r="I88" s="2752"/>
      <c r="J88" s="2755" t="s">
        <v>876</v>
      </c>
      <c r="K88" s="2757" t="s">
        <v>877</v>
      </c>
      <c r="L88" s="1101"/>
      <c r="M88" s="1101"/>
      <c r="N88" s="1101"/>
      <c r="O88" s="1101"/>
      <c r="P88" s="1101"/>
      <c r="Q88" s="1101"/>
      <c r="R88" s="1101"/>
      <c r="S88" s="1102"/>
      <c r="T88" s="1102"/>
      <c r="U88" s="1102"/>
    </row>
    <row r="89" spans="1:21" ht="16.5" thickBot="1" x14ac:dyDescent="0.3">
      <c r="A89" s="1101"/>
      <c r="B89" s="2772"/>
      <c r="C89" s="2775"/>
      <c r="D89" s="1196" t="s">
        <v>878</v>
      </c>
      <c r="E89" s="1197" t="s">
        <v>879</v>
      </c>
      <c r="F89" s="1198" t="s">
        <v>874</v>
      </c>
      <c r="G89" s="2750"/>
      <c r="H89" s="2753"/>
      <c r="I89" s="2754"/>
      <c r="J89" s="2756"/>
      <c r="K89" s="2758"/>
      <c r="L89" s="1101"/>
      <c r="M89" s="1101"/>
      <c r="N89" s="1101"/>
      <c r="O89" s="1101"/>
      <c r="P89" s="1101"/>
      <c r="Q89" s="1101"/>
      <c r="R89" s="1101"/>
      <c r="S89" s="1102"/>
      <c r="T89" s="1102"/>
      <c r="U89" s="1102"/>
    </row>
    <row r="90" spans="1:21" ht="15.75" x14ac:dyDescent="0.25">
      <c r="A90" s="1101"/>
      <c r="B90" s="1101"/>
      <c r="C90" s="1103"/>
      <c r="D90" s="1103"/>
      <c r="E90" s="1103"/>
      <c r="F90" s="1103"/>
      <c r="G90" s="1103"/>
      <c r="H90" s="1103"/>
      <c r="I90" s="1103"/>
      <c r="J90" s="1101"/>
      <c r="K90" s="1101"/>
      <c r="L90" s="1101"/>
      <c r="M90" s="1101"/>
      <c r="N90" s="1101"/>
      <c r="O90" s="1101"/>
      <c r="P90" s="1101"/>
      <c r="Q90" s="1101"/>
      <c r="R90" s="1101"/>
      <c r="S90" s="1102"/>
      <c r="T90" s="1102"/>
      <c r="U90" s="1102"/>
    </row>
    <row r="91" spans="1:21" ht="15.75" x14ac:dyDescent="0.25">
      <c r="A91" s="1101"/>
      <c r="B91" s="1101"/>
      <c r="C91" s="1103"/>
      <c r="D91" s="1103"/>
      <c r="E91" s="1103"/>
      <c r="F91" s="1103"/>
      <c r="G91" s="1103"/>
      <c r="H91" s="1103"/>
      <c r="I91" s="1103"/>
      <c r="J91" s="1101"/>
      <c r="K91" s="1101"/>
      <c r="L91" s="1101"/>
      <c r="M91" s="1101"/>
      <c r="N91" s="1101"/>
      <c r="O91" s="1101"/>
      <c r="P91" s="1101"/>
      <c r="Q91" s="1101"/>
      <c r="R91" s="1101"/>
      <c r="S91" s="1102"/>
      <c r="T91" s="1102"/>
      <c r="U91" s="1102"/>
    </row>
    <row r="92" spans="1:21" ht="15.75" x14ac:dyDescent="0.25">
      <c r="A92" s="1101"/>
      <c r="B92" s="1101"/>
      <c r="C92" s="1103"/>
      <c r="D92" s="1103"/>
      <c r="E92" s="1103"/>
      <c r="F92" s="1103"/>
      <c r="G92" s="1103"/>
      <c r="H92" s="1103"/>
      <c r="I92" s="1103"/>
      <c r="J92" s="1101"/>
      <c r="K92" s="1101"/>
      <c r="L92" s="1101"/>
      <c r="M92" s="1101"/>
      <c r="N92" s="1101"/>
      <c r="O92" s="1101"/>
      <c r="P92" s="1101"/>
      <c r="Q92" s="1101"/>
      <c r="R92" s="1101"/>
      <c r="S92" s="1102"/>
      <c r="T92" s="1102"/>
      <c r="U92" s="1102"/>
    </row>
    <row r="93" spans="1:21" s="1014" customFormat="1" ht="13.5" thickBot="1" x14ac:dyDescent="0.25">
      <c r="B93" s="1043"/>
      <c r="C93" s="1043"/>
      <c r="D93" s="1043"/>
      <c r="E93" s="1043"/>
      <c r="F93" s="1043"/>
      <c r="G93" s="1043"/>
      <c r="H93" s="1043"/>
      <c r="I93" s="1043"/>
    </row>
    <row r="94" spans="1:21" ht="15" customHeight="1" x14ac:dyDescent="0.25">
      <c r="A94" s="538" t="s">
        <v>16</v>
      </c>
      <c r="B94" s="2627" t="s">
        <v>857</v>
      </c>
      <c r="C94" s="2628"/>
      <c r="D94" s="2628"/>
      <c r="E94" s="2628"/>
      <c r="F94" s="2628"/>
      <c r="G94" s="2628"/>
      <c r="H94" s="2628"/>
      <c r="I94" s="2629"/>
    </row>
    <row r="95" spans="1:21" ht="15" customHeight="1" x14ac:dyDescent="0.25">
      <c r="A95" s="2633" t="s">
        <v>801</v>
      </c>
      <c r="B95" s="2630"/>
      <c r="C95" s="2631"/>
      <c r="D95" s="2631"/>
      <c r="E95" s="2631"/>
      <c r="F95" s="2631"/>
      <c r="G95" s="2631"/>
      <c r="H95" s="2631"/>
      <c r="I95" s="2632"/>
    </row>
    <row r="96" spans="1:21" ht="15" customHeight="1" x14ac:dyDescent="0.25">
      <c r="A96" s="2633"/>
      <c r="B96" s="2630"/>
      <c r="C96" s="2631"/>
      <c r="D96" s="2631"/>
      <c r="E96" s="2631"/>
      <c r="F96" s="2631"/>
      <c r="G96" s="2631"/>
      <c r="H96" s="2631"/>
      <c r="I96" s="2632"/>
    </row>
    <row r="97" spans="1:9" ht="15" customHeight="1" x14ac:dyDescent="0.25">
      <c r="A97" s="2633"/>
      <c r="B97" s="2634" t="s">
        <v>866</v>
      </c>
      <c r="C97" s="2635"/>
      <c r="D97" s="2635"/>
      <c r="E97" s="2635"/>
      <c r="F97" s="2635"/>
      <c r="G97" s="2635"/>
      <c r="H97" s="2635"/>
      <c r="I97" s="2636"/>
    </row>
    <row r="98" spans="1:9" ht="15" customHeight="1" x14ac:dyDescent="0.25">
      <c r="A98" s="2633"/>
      <c r="B98" s="2928" t="s">
        <v>807</v>
      </c>
      <c r="C98" s="2929"/>
      <c r="D98" s="2929"/>
      <c r="E98" s="2929"/>
      <c r="F98" s="2929"/>
      <c r="G98" s="2929"/>
      <c r="H98" s="2929"/>
      <c r="I98" s="2930"/>
    </row>
    <row r="99" spans="1:9" ht="15" customHeight="1" x14ac:dyDescent="0.25">
      <c r="A99" s="2633"/>
      <c r="B99" s="2931" t="s">
        <v>880</v>
      </c>
      <c r="C99" s="2932"/>
      <c r="D99" s="2932"/>
      <c r="E99" s="2932"/>
      <c r="F99" s="2932"/>
      <c r="G99" s="2932"/>
      <c r="H99" s="2932"/>
      <c r="I99" s="2933"/>
    </row>
    <row r="100" spans="1:9" ht="15" customHeight="1" thickBot="1" x14ac:dyDescent="0.3">
      <c r="A100" s="2633"/>
      <c r="B100" s="2934"/>
      <c r="C100" s="2935"/>
      <c r="D100" s="2935"/>
      <c r="E100" s="2935"/>
      <c r="F100" s="2935"/>
      <c r="G100" s="2935"/>
      <c r="H100" s="2935"/>
      <c r="I100" s="2936"/>
    </row>
    <row r="101" spans="1:9" ht="15" customHeight="1" x14ac:dyDescent="0.25">
      <c r="A101" s="2633"/>
      <c r="B101" s="2937" t="s">
        <v>24</v>
      </c>
      <c r="C101" s="2938"/>
      <c r="D101" s="2938"/>
      <c r="E101" s="2938"/>
      <c r="F101" s="2938"/>
      <c r="G101" s="2938"/>
      <c r="H101" s="2938"/>
      <c r="I101" s="2939"/>
    </row>
    <row r="102" spans="1:9" ht="15" customHeight="1" x14ac:dyDescent="0.25">
      <c r="A102" s="2633"/>
      <c r="B102" s="2876" t="s">
        <v>78</v>
      </c>
      <c r="C102" s="2391"/>
      <c r="D102" s="2391"/>
      <c r="E102" s="2391"/>
      <c r="F102" s="2391"/>
      <c r="G102" s="2391"/>
      <c r="H102" s="2391"/>
      <c r="I102" s="2877"/>
    </row>
    <row r="103" spans="1:9" ht="15" customHeight="1" x14ac:dyDescent="0.25">
      <c r="A103" s="2633"/>
      <c r="B103" s="2881" t="s">
        <v>850</v>
      </c>
      <c r="C103" s="2882" t="s">
        <v>849</v>
      </c>
      <c r="D103" s="2883" t="s">
        <v>851</v>
      </c>
      <c r="E103" s="2623" t="s">
        <v>787</v>
      </c>
      <c r="F103" s="2613" t="s">
        <v>788</v>
      </c>
      <c r="G103" s="2919" t="s">
        <v>789</v>
      </c>
      <c r="H103" s="2920" t="s">
        <v>864</v>
      </c>
      <c r="I103" s="2927" t="s">
        <v>811</v>
      </c>
    </row>
    <row r="104" spans="1:9" ht="15" customHeight="1" x14ac:dyDescent="0.25">
      <c r="A104" s="2633"/>
      <c r="B104" s="2881"/>
      <c r="C104" s="2882"/>
      <c r="D104" s="2883"/>
      <c r="E104" s="2623"/>
      <c r="F104" s="2613"/>
      <c r="G104" s="2919"/>
      <c r="H104" s="2920"/>
      <c r="I104" s="2927"/>
    </row>
    <row r="105" spans="1:9" ht="15" customHeight="1" x14ac:dyDescent="0.25">
      <c r="A105" s="2633"/>
      <c r="B105" s="2881"/>
      <c r="C105" s="2882"/>
      <c r="D105" s="2883"/>
      <c r="E105" s="2623"/>
      <c r="F105" s="2613"/>
      <c r="G105" s="2919"/>
      <c r="H105" s="2920"/>
      <c r="I105" s="2927"/>
    </row>
    <row r="106" spans="1:9" ht="15" customHeight="1" x14ac:dyDescent="0.25">
      <c r="A106" s="2633"/>
      <c r="B106" s="1199"/>
      <c r="C106" s="1194"/>
      <c r="D106" s="1194"/>
      <c r="E106" s="1194"/>
      <c r="F106" s="1194"/>
      <c r="G106" s="1195"/>
      <c r="H106" s="2920"/>
      <c r="I106" s="2927"/>
    </row>
    <row r="107" spans="1:9" ht="15" customHeight="1" x14ac:dyDescent="0.25">
      <c r="A107" s="2633"/>
      <c r="B107" s="64" t="s">
        <v>76</v>
      </c>
      <c r="C107" s="64" t="s">
        <v>76</v>
      </c>
      <c r="D107" s="64" t="s">
        <v>76</v>
      </c>
      <c r="E107" s="64" t="s">
        <v>76</v>
      </c>
      <c r="F107" s="64" t="s">
        <v>76</v>
      </c>
      <c r="G107" s="64" t="s">
        <v>76</v>
      </c>
      <c r="H107" s="1200"/>
      <c r="I107" s="1201"/>
    </row>
    <row r="108" spans="1:9" ht="15" customHeight="1" x14ac:dyDescent="0.25">
      <c r="A108" s="2633"/>
      <c r="B108" s="2616">
        <v>1</v>
      </c>
      <c r="C108" s="2617">
        <v>18</v>
      </c>
      <c r="D108" s="2618">
        <v>2.5</v>
      </c>
      <c r="E108" s="2619">
        <v>1.5</v>
      </c>
      <c r="F108" s="2619">
        <v>3</v>
      </c>
      <c r="G108" s="2619">
        <v>5</v>
      </c>
      <c r="H108" s="2606">
        <f>(H121/F129)*I129</f>
        <v>0.16728260869565217</v>
      </c>
      <c r="I108" s="2607">
        <f>(I123/F129)*I129</f>
        <v>0.16728260869565217</v>
      </c>
    </row>
    <row r="109" spans="1:9" ht="15" customHeight="1" x14ac:dyDescent="0.25">
      <c r="A109" s="2633"/>
      <c r="B109" s="2616"/>
      <c r="C109" s="2617"/>
      <c r="D109" s="2618"/>
      <c r="E109" s="2619"/>
      <c r="F109" s="2619"/>
      <c r="G109" s="2619"/>
      <c r="H109" s="2606"/>
      <c r="I109" s="2607"/>
    </row>
    <row r="110" spans="1:9" ht="15" customHeight="1" thickBot="1" x14ac:dyDescent="0.3">
      <c r="A110" s="2633"/>
      <c r="B110" s="1202"/>
      <c r="C110" s="1203"/>
      <c r="D110" s="1204"/>
      <c r="E110" s="1205"/>
      <c r="F110" s="1206"/>
      <c r="G110" s="1206"/>
      <c r="H110" s="1207"/>
      <c r="I110" s="1208"/>
    </row>
    <row r="111" spans="1:9" ht="15" customHeight="1" x14ac:dyDescent="0.25">
      <c r="A111" s="2633"/>
      <c r="B111" s="2921" t="s">
        <v>19</v>
      </c>
      <c r="C111" s="2922"/>
      <c r="D111" s="2922"/>
      <c r="E111" s="2922"/>
      <c r="F111" s="2922"/>
      <c r="G111" s="2922"/>
      <c r="H111" s="2922"/>
      <c r="I111" s="2923"/>
    </row>
    <row r="112" spans="1:9" ht="15" customHeight="1" x14ac:dyDescent="0.25">
      <c r="A112" s="2633"/>
      <c r="B112" s="2924" t="s">
        <v>77</v>
      </c>
      <c r="C112" s="2925"/>
      <c r="D112" s="2925"/>
      <c r="E112" s="2925"/>
      <c r="F112" s="2925"/>
      <c r="G112" s="2925"/>
      <c r="H112" s="2925"/>
      <c r="I112" s="2926"/>
    </row>
    <row r="113" spans="1:9" ht="15" customHeight="1" x14ac:dyDescent="0.25">
      <c r="A113" s="2633"/>
      <c r="B113" s="2855" t="s">
        <v>881</v>
      </c>
      <c r="C113" s="2856"/>
      <c r="D113" s="2856"/>
      <c r="E113" s="2856"/>
      <c r="F113" s="2856"/>
      <c r="G113" s="2856"/>
      <c r="H113" s="2856"/>
      <c r="I113" s="2857"/>
    </row>
    <row r="114" spans="1:9" ht="15" customHeight="1" x14ac:dyDescent="0.25">
      <c r="A114" s="2633"/>
      <c r="B114" s="2855"/>
      <c r="C114" s="2856"/>
      <c r="D114" s="2856"/>
      <c r="E114" s="2856"/>
      <c r="F114" s="2856"/>
      <c r="G114" s="2856"/>
      <c r="H114" s="2856"/>
      <c r="I114" s="2857"/>
    </row>
    <row r="115" spans="1:9" ht="15" customHeight="1" x14ac:dyDescent="0.25">
      <c r="A115" s="2633"/>
      <c r="B115" s="2855" t="s">
        <v>882</v>
      </c>
      <c r="C115" s="2856"/>
      <c r="D115" s="2856"/>
      <c r="E115" s="2856"/>
      <c r="F115" s="2856"/>
      <c r="G115" s="2856"/>
      <c r="H115" s="2856"/>
      <c r="I115" s="2857"/>
    </row>
    <row r="116" spans="1:9" ht="15" customHeight="1" x14ac:dyDescent="0.25">
      <c r="A116" s="2633"/>
      <c r="B116" s="2855"/>
      <c r="C116" s="2856"/>
      <c r="D116" s="2856"/>
      <c r="E116" s="2856"/>
      <c r="F116" s="2856"/>
      <c r="G116" s="2856"/>
      <c r="H116" s="2856"/>
      <c r="I116" s="2857"/>
    </row>
    <row r="117" spans="1:9" ht="15" customHeight="1" x14ac:dyDescent="0.25">
      <c r="A117" s="2633"/>
      <c r="B117" s="2881" t="s">
        <v>850</v>
      </c>
      <c r="C117" s="2882" t="s">
        <v>849</v>
      </c>
      <c r="D117" s="2883" t="s">
        <v>851</v>
      </c>
      <c r="E117" s="2623" t="s">
        <v>787</v>
      </c>
      <c r="F117" s="2613" t="s">
        <v>788</v>
      </c>
      <c r="G117" s="2919" t="s">
        <v>789</v>
      </c>
      <c r="H117" s="2920" t="s">
        <v>864</v>
      </c>
      <c r="I117" s="2866" t="s">
        <v>811</v>
      </c>
    </row>
    <row r="118" spans="1:9" ht="15" customHeight="1" x14ac:dyDescent="0.25">
      <c r="A118" s="2633"/>
      <c r="B118" s="2881"/>
      <c r="C118" s="2882"/>
      <c r="D118" s="2883"/>
      <c r="E118" s="2623"/>
      <c r="F118" s="2613"/>
      <c r="G118" s="2919"/>
      <c r="H118" s="2920"/>
      <c r="I118" s="2866"/>
    </row>
    <row r="119" spans="1:9" ht="15" customHeight="1" x14ac:dyDescent="0.25">
      <c r="A119" s="2633"/>
      <c r="B119" s="2881"/>
      <c r="C119" s="2882"/>
      <c r="D119" s="2883"/>
      <c r="E119" s="2623"/>
      <c r="F119" s="2613"/>
      <c r="G119" s="2919"/>
      <c r="H119" s="2920"/>
      <c r="I119" s="2866"/>
    </row>
    <row r="120" spans="1:9" ht="15" customHeight="1" x14ac:dyDescent="0.25">
      <c r="A120" s="2633"/>
      <c r="B120" s="1209" t="s">
        <v>76</v>
      </c>
      <c r="C120" s="1209" t="s">
        <v>76</v>
      </c>
      <c r="D120" s="1209" t="s">
        <v>76</v>
      </c>
      <c r="E120" s="1209" t="s">
        <v>76</v>
      </c>
      <c r="F120" s="1209" t="s">
        <v>76</v>
      </c>
      <c r="G120" s="1195"/>
      <c r="H120" s="2920"/>
      <c r="I120" s="1210" t="s">
        <v>76</v>
      </c>
    </row>
    <row r="121" spans="1:9" ht="15" customHeight="1" x14ac:dyDescent="0.25">
      <c r="A121" s="2633"/>
      <c r="B121" s="2915">
        <v>1</v>
      </c>
      <c r="C121" s="2916">
        <v>26</v>
      </c>
      <c r="D121" s="2917">
        <v>4</v>
      </c>
      <c r="E121" s="2918">
        <v>2</v>
      </c>
      <c r="F121" s="2918">
        <v>5</v>
      </c>
      <c r="G121" s="2918">
        <v>5</v>
      </c>
      <c r="H121" s="2908">
        <f>C133</f>
        <v>0.47500000000000003</v>
      </c>
      <c r="I121" s="2596"/>
    </row>
    <row r="122" spans="1:9" ht="15" customHeight="1" x14ac:dyDescent="0.25">
      <c r="A122" s="2633"/>
      <c r="B122" s="2915"/>
      <c r="C122" s="2916"/>
      <c r="D122" s="2917"/>
      <c r="E122" s="2918"/>
      <c r="F122" s="2918"/>
      <c r="G122" s="2918"/>
      <c r="H122" s="2908"/>
      <c r="I122" s="2596"/>
    </row>
    <row r="123" spans="1:9" ht="15" customHeight="1" x14ac:dyDescent="0.25">
      <c r="A123" s="2633"/>
      <c r="B123" s="1211" t="s">
        <v>59</v>
      </c>
      <c r="C123" s="1212">
        <f>ROW()-2</f>
        <v>121</v>
      </c>
      <c r="D123" s="2909" t="s">
        <v>808</v>
      </c>
      <c r="E123" s="2909"/>
      <c r="F123" s="2909"/>
      <c r="G123" s="2909"/>
      <c r="H123" s="1213" t="s">
        <v>60</v>
      </c>
      <c r="I123" s="1214">
        <f>IF(ISBLANK(I121),H121,I121)</f>
        <v>0.47500000000000003</v>
      </c>
    </row>
    <row r="124" spans="1:9" ht="15" customHeight="1" x14ac:dyDescent="0.25">
      <c r="A124" s="2633"/>
      <c r="B124" s="2910" t="s">
        <v>860</v>
      </c>
      <c r="C124" s="2912" t="s">
        <v>862</v>
      </c>
      <c r="D124" s="2912" t="s">
        <v>817</v>
      </c>
      <c r="E124" s="2914" t="s">
        <v>813</v>
      </c>
      <c r="F124" s="2912" t="s">
        <v>816</v>
      </c>
      <c r="G124" s="2912" t="s">
        <v>818</v>
      </c>
      <c r="H124" s="2912" t="s">
        <v>820</v>
      </c>
      <c r="I124" s="2894" t="s">
        <v>821</v>
      </c>
    </row>
    <row r="125" spans="1:9" ht="15" customHeight="1" x14ac:dyDescent="0.25">
      <c r="A125" s="2633"/>
      <c r="B125" s="2911"/>
      <c r="C125" s="2913"/>
      <c r="D125" s="2913"/>
      <c r="E125" s="2614"/>
      <c r="F125" s="2913"/>
      <c r="G125" s="2913"/>
      <c r="H125" s="2913"/>
      <c r="I125" s="2895"/>
    </row>
    <row r="126" spans="1:9" ht="15" customHeight="1" x14ac:dyDescent="0.25">
      <c r="A126" s="2633"/>
      <c r="B126" s="2911"/>
      <c r="C126" s="2913"/>
      <c r="D126" s="2913"/>
      <c r="E126" s="2614"/>
      <c r="F126" s="2913"/>
      <c r="G126" s="2913"/>
      <c r="H126" s="2913"/>
      <c r="I126" s="2895"/>
    </row>
    <row r="127" spans="1:9" ht="15" customHeight="1" x14ac:dyDescent="0.25">
      <c r="A127" s="2633"/>
      <c r="B127" s="1215">
        <f>(((C121/2)*(C121/2)*PI()))*B121</f>
        <v>530.92915845667505</v>
      </c>
      <c r="C127" s="1216">
        <f>(C121*PI()*D121)*B121</f>
        <v>326.72563597333851</v>
      </c>
      <c r="D127" s="1216">
        <f>((C121*PI()*F127)*B121)</f>
        <v>40.840704496667314</v>
      </c>
      <c r="E127" s="1217">
        <f>E121/10</f>
        <v>0.2</v>
      </c>
      <c r="F127" s="1217">
        <f>F121/10</f>
        <v>0.5</v>
      </c>
      <c r="G127" s="1217">
        <f>G121/10</f>
        <v>0.5</v>
      </c>
      <c r="H127" s="1216">
        <f>((C121*PI())*G127*B121)*B121</f>
        <v>40.840704496667314</v>
      </c>
      <c r="I127" s="1218">
        <f>SUM(B127:D127,H127)</f>
        <v>939.33620342334814</v>
      </c>
    </row>
    <row r="128" spans="1:9" ht="15" customHeight="1" x14ac:dyDescent="0.25">
      <c r="A128" s="2633"/>
      <c r="B128" s="1219">
        <f>(((C108/2)*(C108/2)*PI()))*B108</f>
        <v>254.46900494077323</v>
      </c>
      <c r="C128" s="1220">
        <f>(C108*PI()*D108)*B108</f>
        <v>141.37166941154069</v>
      </c>
      <c r="D128" s="1220">
        <f>((C108*PI()*F128)*B108)</f>
        <v>16.964600329384883</v>
      </c>
      <c r="E128" s="1221">
        <f>E108/10</f>
        <v>0.15</v>
      </c>
      <c r="F128" s="1221">
        <f>F108/10</f>
        <v>0.3</v>
      </c>
      <c r="G128" s="1221">
        <f>G108/10</f>
        <v>0.5</v>
      </c>
      <c r="H128" s="1220">
        <f>((C108*PI())*G128*B108)*B108</f>
        <v>28.274333882308138</v>
      </c>
      <c r="I128" s="1222">
        <f>SUM(B128:D128,H128)</f>
        <v>441.079608564007</v>
      </c>
    </row>
    <row r="129" spans="1:9" ht="15" customHeight="1" x14ac:dyDescent="0.25">
      <c r="A129" s="2633"/>
      <c r="B129" s="1223" t="s">
        <v>517</v>
      </c>
      <c r="C129" s="1224"/>
      <c r="D129" s="1225" t="s">
        <v>869</v>
      </c>
      <c r="E129" s="1226" t="s">
        <v>883</v>
      </c>
      <c r="F129" s="1227">
        <f>I127*E127</f>
        <v>187.86724068466964</v>
      </c>
      <c r="G129" s="1224"/>
      <c r="H129" s="1226" t="s">
        <v>884</v>
      </c>
      <c r="I129" s="1228">
        <f>I128*E128</f>
        <v>66.161941284601042</v>
      </c>
    </row>
    <row r="130" spans="1:9" ht="15" customHeight="1" x14ac:dyDescent="0.25">
      <c r="A130" s="2633"/>
      <c r="B130" s="2896" t="s">
        <v>854</v>
      </c>
      <c r="C130" s="2897"/>
      <c r="D130" s="2897"/>
      <c r="E130" s="2897"/>
      <c r="F130" s="2897"/>
      <c r="G130" s="2897"/>
      <c r="H130" s="2897"/>
      <c r="I130" s="2898"/>
    </row>
    <row r="131" spans="1:9" ht="15" customHeight="1" x14ac:dyDescent="0.25">
      <c r="A131" s="2633"/>
      <c r="B131" s="2899"/>
      <c r="C131" s="2900"/>
      <c r="D131" s="2900"/>
      <c r="E131" s="2900"/>
      <c r="F131" s="2900"/>
      <c r="G131" s="2900"/>
      <c r="H131" s="2900"/>
      <c r="I131" s="2901"/>
    </row>
    <row r="132" spans="1:9" ht="15" customHeight="1" x14ac:dyDescent="0.25">
      <c r="A132" s="2633"/>
      <c r="B132" s="2824" t="s">
        <v>885</v>
      </c>
      <c r="C132" s="2825"/>
      <c r="D132" s="1229" t="s">
        <v>834</v>
      </c>
      <c r="E132" s="1230">
        <v>0.25</v>
      </c>
      <c r="F132" s="1229" t="s">
        <v>272</v>
      </c>
      <c r="G132" s="1230">
        <v>5.0000000000000001E-3</v>
      </c>
      <c r="H132" s="1231" t="s">
        <v>354</v>
      </c>
      <c r="I132" s="1232">
        <v>2.5000000000000001E-2</v>
      </c>
    </row>
    <row r="133" spans="1:9" ht="15" customHeight="1" x14ac:dyDescent="0.25">
      <c r="A133" s="2633"/>
      <c r="B133" s="1233" t="s">
        <v>886</v>
      </c>
      <c r="C133" s="1234">
        <f>SUM(E132:E133,G132:G133,I132:I133)</f>
        <v>0.47500000000000003</v>
      </c>
      <c r="D133" s="1235" t="s">
        <v>65</v>
      </c>
      <c r="E133" s="1236">
        <v>0.125</v>
      </c>
      <c r="F133" s="1235" t="s">
        <v>887</v>
      </c>
      <c r="G133" s="1236">
        <v>0.02</v>
      </c>
      <c r="H133" s="1235" t="s">
        <v>888</v>
      </c>
      <c r="I133" s="1237">
        <v>0.05</v>
      </c>
    </row>
    <row r="134" spans="1:9" ht="15" customHeight="1" x14ac:dyDescent="0.25">
      <c r="A134" s="2633"/>
      <c r="B134" s="2902" t="s">
        <v>19</v>
      </c>
      <c r="C134" s="2903" t="s">
        <v>889</v>
      </c>
      <c r="D134" s="2903"/>
      <c r="E134" s="2903"/>
      <c r="F134" s="2903"/>
      <c r="G134" s="2903"/>
      <c r="H134" s="2903"/>
      <c r="I134" s="2904"/>
    </row>
    <row r="135" spans="1:9" ht="15" customHeight="1" x14ac:dyDescent="0.25">
      <c r="A135" s="2633"/>
      <c r="B135" s="2902"/>
      <c r="C135" s="2903"/>
      <c r="D135" s="2903"/>
      <c r="E135" s="2903"/>
      <c r="F135" s="2903"/>
      <c r="G135" s="2903"/>
      <c r="H135" s="2903"/>
      <c r="I135" s="2904"/>
    </row>
    <row r="136" spans="1:9" ht="15" customHeight="1" x14ac:dyDescent="0.25">
      <c r="A136" s="2633"/>
      <c r="B136" s="2902"/>
      <c r="C136" s="2903"/>
      <c r="D136" s="2903"/>
      <c r="E136" s="2903"/>
      <c r="F136" s="2903"/>
      <c r="G136" s="2903"/>
      <c r="H136" s="2903"/>
      <c r="I136" s="2904"/>
    </row>
    <row r="137" spans="1:9" ht="15" customHeight="1" x14ac:dyDescent="0.25">
      <c r="A137" s="2633"/>
      <c r="B137" s="2905" t="s">
        <v>24</v>
      </c>
      <c r="C137" s="2906" t="s">
        <v>890</v>
      </c>
      <c r="D137" s="2906"/>
      <c r="E137" s="2906"/>
      <c r="F137" s="2906"/>
      <c r="G137" s="2906"/>
      <c r="H137" s="2906"/>
      <c r="I137" s="2907"/>
    </row>
    <row r="138" spans="1:9" ht="15" customHeight="1" x14ac:dyDescent="0.25">
      <c r="A138" s="2633"/>
      <c r="B138" s="2905"/>
      <c r="C138" s="2906"/>
      <c r="D138" s="2906"/>
      <c r="E138" s="2906"/>
      <c r="F138" s="2906"/>
      <c r="G138" s="2906"/>
      <c r="H138" s="2906"/>
      <c r="I138" s="2907"/>
    </row>
    <row r="139" spans="1:9" ht="15" customHeight="1" x14ac:dyDescent="0.25">
      <c r="A139" s="2633"/>
      <c r="B139" s="2905"/>
      <c r="C139" s="2906"/>
      <c r="D139" s="2906"/>
      <c r="E139" s="2906"/>
      <c r="F139" s="2906"/>
      <c r="G139" s="2906"/>
      <c r="H139" s="2906"/>
      <c r="I139" s="2907"/>
    </row>
    <row r="140" spans="1:9" ht="15" customHeight="1" x14ac:dyDescent="0.25">
      <c r="A140" s="2633"/>
      <c r="B140" s="2888" t="s">
        <v>891</v>
      </c>
      <c r="C140" s="2889"/>
      <c r="D140" s="2889"/>
      <c r="E140" s="2889"/>
      <c r="F140" s="2889"/>
      <c r="G140" s="2889"/>
      <c r="H140" s="2889"/>
      <c r="I140" s="2890"/>
    </row>
    <row r="141" spans="1:9" ht="15" customHeight="1" x14ac:dyDescent="0.25">
      <c r="A141" s="2633"/>
      <c r="B141" s="2891" t="s">
        <v>892</v>
      </c>
      <c r="C141" s="2555"/>
      <c r="D141" s="2555"/>
      <c r="E141" s="2555"/>
      <c r="F141" s="2555"/>
      <c r="G141" s="2555"/>
      <c r="H141" s="2555"/>
      <c r="I141" s="2556"/>
    </row>
    <row r="142" spans="1:9" ht="15" customHeight="1" x14ac:dyDescent="0.25">
      <c r="A142" s="2633"/>
      <c r="B142" s="2891"/>
      <c r="C142" s="2555"/>
      <c r="D142" s="2555"/>
      <c r="E142" s="2555"/>
      <c r="F142" s="2555"/>
      <c r="G142" s="2555"/>
      <c r="H142" s="2555"/>
      <c r="I142" s="2556"/>
    </row>
    <row r="143" spans="1:9" ht="15" customHeight="1" x14ac:dyDescent="0.25">
      <c r="A143" s="2633"/>
      <c r="B143" s="2804" t="s">
        <v>893</v>
      </c>
      <c r="C143" s="2805"/>
      <c r="D143" s="2805"/>
      <c r="E143" s="2805"/>
      <c r="F143" s="2805"/>
      <c r="G143" s="2805"/>
      <c r="H143" s="2805"/>
      <c r="I143" s="2806"/>
    </row>
    <row r="144" spans="1:9" ht="15" customHeight="1" x14ac:dyDescent="0.25">
      <c r="A144" s="2633"/>
      <c r="B144" s="1238" t="s">
        <v>59</v>
      </c>
      <c r="C144" s="1239" t="s">
        <v>894</v>
      </c>
      <c r="D144" s="1240"/>
      <c r="E144" s="1240"/>
      <c r="F144" s="1240"/>
      <c r="G144" s="1240"/>
      <c r="H144" s="1240"/>
      <c r="I144" s="1241"/>
    </row>
    <row r="145" spans="1:29" ht="15" customHeight="1" x14ac:dyDescent="0.25">
      <c r="A145" s="2633"/>
      <c r="B145" s="2892" t="s">
        <v>60</v>
      </c>
      <c r="C145" s="2812" t="s">
        <v>895</v>
      </c>
      <c r="D145" s="2812"/>
      <c r="E145" s="2812"/>
      <c r="F145" s="2812"/>
      <c r="G145" s="2812"/>
      <c r="H145" s="2812"/>
      <c r="I145" s="2813"/>
    </row>
    <row r="146" spans="1:29" ht="15" customHeight="1" x14ac:dyDescent="0.25">
      <c r="A146" s="2633"/>
      <c r="B146" s="2893"/>
      <c r="C146" s="2834"/>
      <c r="D146" s="2834"/>
      <c r="E146" s="2834"/>
      <c r="F146" s="2834"/>
      <c r="G146" s="2834"/>
      <c r="H146" s="2834"/>
      <c r="I146" s="2835"/>
    </row>
    <row r="147" spans="1:29" ht="15" customHeight="1" x14ac:dyDescent="0.25">
      <c r="A147" s="2633"/>
      <c r="B147" s="2893"/>
      <c r="C147" s="2834"/>
      <c r="D147" s="2834"/>
      <c r="E147" s="2834"/>
      <c r="F147" s="2834"/>
      <c r="G147" s="2834"/>
      <c r="H147" s="2834"/>
      <c r="I147" s="2835"/>
    </row>
    <row r="148" spans="1:29" ht="15" customHeight="1" x14ac:dyDescent="0.25">
      <c r="A148" s="2633"/>
      <c r="B148" s="2893"/>
      <c r="C148" s="2834"/>
      <c r="D148" s="2834"/>
      <c r="E148" s="2834"/>
      <c r="F148" s="2834"/>
      <c r="G148" s="2834"/>
      <c r="H148" s="2834"/>
      <c r="I148" s="2835"/>
    </row>
    <row r="149" spans="1:29" ht="15" customHeight="1" x14ac:dyDescent="0.25">
      <c r="A149" s="2633"/>
      <c r="B149" s="2892" t="s">
        <v>517</v>
      </c>
      <c r="C149" s="2812" t="s">
        <v>896</v>
      </c>
      <c r="D149" s="2812"/>
      <c r="E149" s="2812"/>
      <c r="F149" s="2812"/>
      <c r="G149" s="2812"/>
      <c r="H149" s="2812"/>
      <c r="I149" s="2813"/>
    </row>
    <row r="150" spans="1:29" ht="15" customHeight="1" x14ac:dyDescent="0.25">
      <c r="A150" s="2633"/>
      <c r="B150" s="2893"/>
      <c r="C150" s="2834"/>
      <c r="D150" s="2834"/>
      <c r="E150" s="2834"/>
      <c r="F150" s="2834"/>
      <c r="G150" s="2834"/>
      <c r="H150" s="2834"/>
      <c r="I150" s="2835"/>
    </row>
    <row r="151" spans="1:29" ht="15" customHeight="1" x14ac:dyDescent="0.25">
      <c r="A151" s="2633"/>
      <c r="B151" s="1242"/>
      <c r="C151" s="2884" t="s">
        <v>897</v>
      </c>
      <c r="D151" s="2884"/>
      <c r="E151" s="2884"/>
      <c r="F151" s="2884"/>
      <c r="G151" s="2884"/>
      <c r="H151" s="2884"/>
      <c r="I151" s="2885"/>
    </row>
    <row r="152" spans="1:29" ht="15" customHeight="1" x14ac:dyDescent="0.25">
      <c r="A152" s="2633"/>
      <c r="B152" s="1242"/>
      <c r="C152" s="2886"/>
      <c r="D152" s="2886"/>
      <c r="E152" s="2886"/>
      <c r="F152" s="2886"/>
      <c r="G152" s="2886"/>
      <c r="H152" s="2886"/>
      <c r="I152" s="2887"/>
    </row>
    <row r="153" spans="1:29" s="1014" customFormat="1" ht="12.75" customHeight="1" x14ac:dyDescent="0.25">
      <c r="A153" s="2633"/>
      <c r="B153" s="2759" t="s">
        <v>825</v>
      </c>
      <c r="C153" s="2760"/>
      <c r="D153" s="2760"/>
      <c r="E153" s="2760"/>
      <c r="F153" s="2760"/>
      <c r="G153" s="2760"/>
      <c r="H153" s="2760"/>
      <c r="I153" s="2761"/>
      <c r="U153" s="752"/>
      <c r="V153" s="752"/>
      <c r="W153" s="752"/>
      <c r="X153" s="752"/>
      <c r="Y153" s="752"/>
      <c r="Z153" s="752"/>
      <c r="AA153" s="752"/>
      <c r="AB153" s="752"/>
      <c r="AC153" s="752"/>
    </row>
    <row r="154" spans="1:29" s="1014" customFormat="1" ht="15" customHeight="1" x14ac:dyDescent="0.25">
      <c r="A154" s="2633"/>
      <c r="B154" s="2762"/>
      <c r="C154" s="2763"/>
      <c r="D154" s="2763"/>
      <c r="E154" s="2763"/>
      <c r="F154" s="2763"/>
      <c r="G154" s="2763"/>
      <c r="H154" s="2763"/>
      <c r="I154" s="2764"/>
      <c r="U154" s="752"/>
      <c r="V154" s="752"/>
      <c r="W154" s="752"/>
      <c r="X154" s="752"/>
      <c r="Y154" s="752"/>
      <c r="Z154" s="752"/>
      <c r="AA154" s="752"/>
      <c r="AB154" s="752"/>
      <c r="AC154" s="752"/>
    </row>
    <row r="155" spans="1:29" s="1014" customFormat="1" ht="15" customHeight="1" x14ac:dyDescent="0.25">
      <c r="A155" s="2633"/>
      <c r="B155" s="2762" t="s">
        <v>898</v>
      </c>
      <c r="C155" s="2763"/>
      <c r="D155" s="2763"/>
      <c r="E155" s="2763"/>
      <c r="F155" s="2763"/>
      <c r="G155" s="2763"/>
      <c r="H155" s="2763"/>
      <c r="I155" s="2764"/>
      <c r="U155" s="752"/>
      <c r="V155" s="752"/>
      <c r="W155" s="752"/>
      <c r="X155" s="752"/>
      <c r="Y155" s="752"/>
      <c r="Z155" s="752"/>
      <c r="AA155" s="752"/>
      <c r="AB155" s="752"/>
      <c r="AC155" s="752"/>
    </row>
    <row r="156" spans="1:29" s="1014" customFormat="1" ht="15" customHeight="1" x14ac:dyDescent="0.25">
      <c r="A156" s="2633"/>
      <c r="B156" s="2765"/>
      <c r="C156" s="2766"/>
      <c r="D156" s="2766"/>
      <c r="E156" s="2766"/>
      <c r="F156" s="2766"/>
      <c r="G156" s="2766"/>
      <c r="H156" s="2766"/>
      <c r="I156" s="2767"/>
      <c r="U156" s="752"/>
      <c r="V156" s="752"/>
      <c r="W156" s="752"/>
      <c r="X156" s="752"/>
      <c r="Y156" s="752"/>
      <c r="Z156" s="752"/>
      <c r="AA156" s="752"/>
      <c r="AB156" s="752"/>
      <c r="AC156" s="752"/>
    </row>
    <row r="157" spans="1:29" s="1014" customFormat="1" ht="15" customHeight="1" x14ac:dyDescent="0.25">
      <c r="A157" s="2633"/>
      <c r="B157" s="2591" t="s">
        <v>50</v>
      </c>
      <c r="C157" s="2592"/>
      <c r="D157" s="2592"/>
      <c r="E157" s="2592"/>
      <c r="F157" s="2592"/>
      <c r="G157" s="2592"/>
      <c r="H157" s="2592"/>
      <c r="I157" s="2768"/>
      <c r="U157" s="752"/>
      <c r="V157" s="752"/>
      <c r="W157" s="752"/>
      <c r="X157" s="752"/>
      <c r="Y157" s="752"/>
      <c r="Z157" s="752"/>
      <c r="AA157" s="752"/>
      <c r="AB157" s="752"/>
      <c r="AC157" s="752"/>
    </row>
    <row r="158" spans="1:29" s="1014" customFormat="1" ht="15.75" thickBot="1" x14ac:dyDescent="0.3">
      <c r="A158" s="2633"/>
      <c r="B158" s="2237"/>
      <c r="C158" s="2238"/>
      <c r="D158" s="2238"/>
      <c r="E158" s="2238"/>
      <c r="F158" s="2238"/>
      <c r="G158" s="2238"/>
      <c r="H158" s="2238"/>
      <c r="I158" s="2239"/>
      <c r="U158" s="752"/>
      <c r="V158" s="752"/>
      <c r="W158" s="752"/>
      <c r="X158" s="752"/>
      <c r="Y158" s="752"/>
      <c r="Z158" s="752"/>
      <c r="AA158" s="752"/>
      <c r="AB158" s="752"/>
      <c r="AC158" s="752"/>
    </row>
    <row r="159" spans="1:29" s="1014" customFormat="1" ht="12.75" x14ac:dyDescent="0.2">
      <c r="A159" s="1006"/>
      <c r="B159" s="1006"/>
      <c r="C159" s="1006"/>
      <c r="D159" s="1006"/>
      <c r="E159" s="1006"/>
      <c r="F159" s="1006"/>
      <c r="G159" s="1006"/>
      <c r="H159" s="1006"/>
      <c r="I159" s="1006"/>
    </row>
    <row r="160" spans="1:29" s="1014" customFormat="1" ht="13.5" thickBot="1" x14ac:dyDescent="0.25">
      <c r="A160" s="1006"/>
      <c r="B160" s="1006"/>
      <c r="C160" s="1006"/>
      <c r="D160" s="1006"/>
      <c r="E160" s="1006"/>
      <c r="F160" s="1006"/>
      <c r="G160" s="1006"/>
      <c r="H160" s="1006"/>
      <c r="I160" s="1006"/>
    </row>
    <row r="161" spans="1:9" s="1014" customFormat="1" ht="12.75" customHeight="1" x14ac:dyDescent="0.2">
      <c r="A161" s="538" t="s">
        <v>16</v>
      </c>
      <c r="B161" s="2627" t="s">
        <v>857</v>
      </c>
      <c r="C161" s="2628"/>
      <c r="D161" s="2628"/>
      <c r="E161" s="2628"/>
      <c r="F161" s="2628"/>
      <c r="G161" s="2628"/>
      <c r="H161" s="2628"/>
      <c r="I161" s="2629"/>
    </row>
    <row r="162" spans="1:9" s="1014" customFormat="1" ht="12.75" customHeight="1" x14ac:dyDescent="0.2">
      <c r="A162" s="2633" t="s">
        <v>801</v>
      </c>
      <c r="B162" s="2630"/>
      <c r="C162" s="2631"/>
      <c r="D162" s="2631"/>
      <c r="E162" s="2631"/>
      <c r="F162" s="2631"/>
      <c r="G162" s="2631"/>
      <c r="H162" s="2631"/>
      <c r="I162" s="2632"/>
    </row>
    <row r="163" spans="1:9" s="1014" customFormat="1" ht="18.75" customHeight="1" x14ac:dyDescent="0.2">
      <c r="A163" s="2633"/>
      <c r="B163" s="2630"/>
      <c r="C163" s="2631"/>
      <c r="D163" s="2631"/>
      <c r="E163" s="2631"/>
      <c r="F163" s="2631"/>
      <c r="G163" s="2631"/>
      <c r="H163" s="2631"/>
      <c r="I163" s="2632"/>
    </row>
    <row r="164" spans="1:9" s="1014" customFormat="1" ht="18.75" customHeight="1" x14ac:dyDescent="0.2">
      <c r="A164" s="2633"/>
      <c r="B164" s="2634" t="s">
        <v>867</v>
      </c>
      <c r="C164" s="2635"/>
      <c r="D164" s="2635"/>
      <c r="E164" s="2635"/>
      <c r="F164" s="2635"/>
      <c r="G164" s="2635"/>
      <c r="H164" s="2635"/>
      <c r="I164" s="2636"/>
    </row>
    <row r="165" spans="1:9" s="1014" customFormat="1" ht="12.75" customHeight="1" x14ac:dyDescent="0.2">
      <c r="A165" s="2633"/>
      <c r="B165" s="2637" t="s">
        <v>807</v>
      </c>
      <c r="C165" s="2638"/>
      <c r="D165" s="2638"/>
      <c r="E165" s="2638"/>
      <c r="F165" s="2638"/>
      <c r="G165" s="2638"/>
      <c r="H165" s="2638"/>
      <c r="I165" s="2639"/>
    </row>
    <row r="166" spans="1:9" s="1014" customFormat="1" ht="13.5" customHeight="1" x14ac:dyDescent="0.2">
      <c r="A166" s="2633"/>
      <c r="B166" s="2640" t="s">
        <v>880</v>
      </c>
      <c r="C166" s="2641"/>
      <c r="D166" s="2641"/>
      <c r="E166" s="2641"/>
      <c r="F166" s="2641"/>
      <c r="G166" s="2641"/>
      <c r="H166" s="2641"/>
      <c r="I166" s="2642"/>
    </row>
    <row r="167" spans="1:9" s="1014" customFormat="1" ht="13.5" customHeight="1" thickBot="1" x14ac:dyDescent="0.25">
      <c r="A167" s="2633"/>
      <c r="B167" s="2643"/>
      <c r="C167" s="2644"/>
      <c r="D167" s="2644"/>
      <c r="E167" s="2644"/>
      <c r="F167" s="2644"/>
      <c r="G167" s="2644"/>
      <c r="H167" s="2644"/>
      <c r="I167" s="2645"/>
    </row>
    <row r="168" spans="1:9" s="1014" customFormat="1" ht="12.75" customHeight="1" x14ac:dyDescent="0.2">
      <c r="A168" s="2633"/>
      <c r="B168" s="1047"/>
      <c r="C168" s="2411" t="s">
        <v>78</v>
      </c>
      <c r="D168" s="2411"/>
      <c r="E168" s="2411"/>
      <c r="F168" s="2411"/>
      <c r="G168" s="2411"/>
      <c r="H168" s="2411"/>
      <c r="I168" s="2412"/>
    </row>
    <row r="169" spans="1:9" s="1014" customFormat="1" ht="12.75" customHeight="1" x14ac:dyDescent="0.2">
      <c r="A169" s="2633"/>
      <c r="B169" s="2881" t="s">
        <v>850</v>
      </c>
      <c r="C169" s="2882" t="s">
        <v>849</v>
      </c>
      <c r="D169" s="2883" t="s">
        <v>851</v>
      </c>
      <c r="E169" s="2623" t="s">
        <v>787</v>
      </c>
      <c r="F169" s="2613" t="s">
        <v>788</v>
      </c>
      <c r="G169" s="2613" t="s">
        <v>789</v>
      </c>
      <c r="H169" s="2614" t="s">
        <v>790</v>
      </c>
      <c r="I169" s="2615" t="s">
        <v>811</v>
      </c>
    </row>
    <row r="170" spans="1:9" s="1014" customFormat="1" ht="12.75" x14ac:dyDescent="0.2">
      <c r="A170" s="2633"/>
      <c r="B170" s="2881"/>
      <c r="C170" s="2882"/>
      <c r="D170" s="2883"/>
      <c r="E170" s="2623"/>
      <c r="F170" s="2613"/>
      <c r="G170" s="2613"/>
      <c r="H170" s="2614"/>
      <c r="I170" s="2615"/>
    </row>
    <row r="171" spans="1:9" s="1014" customFormat="1" ht="12.75" customHeight="1" x14ac:dyDescent="0.2">
      <c r="A171" s="2633"/>
      <c r="B171" s="2881"/>
      <c r="C171" s="2882"/>
      <c r="D171" s="2883"/>
      <c r="E171" s="2623"/>
      <c r="F171" s="2613"/>
      <c r="G171" s="2613"/>
      <c r="H171" s="2614"/>
      <c r="I171" s="2615"/>
    </row>
    <row r="172" spans="1:9" s="1014" customFormat="1" ht="12.75" customHeight="1" x14ac:dyDescent="0.2">
      <c r="A172" s="2633"/>
      <c r="B172" s="2616">
        <v>1</v>
      </c>
      <c r="C172" s="2617">
        <v>18</v>
      </c>
      <c r="D172" s="2618">
        <v>2.5</v>
      </c>
      <c r="E172" s="2619">
        <v>1.5</v>
      </c>
      <c r="F172" s="2619">
        <v>3</v>
      </c>
      <c r="G172" s="2619">
        <v>5</v>
      </c>
      <c r="H172" s="2606">
        <f>(H179/I184)*I176</f>
        <v>0.16728260869565217</v>
      </c>
      <c r="I172" s="2607">
        <f>(I181/I184)*I176</f>
        <v>0.17608695652173911</v>
      </c>
    </row>
    <row r="173" spans="1:9" s="1014" customFormat="1" ht="12.75" customHeight="1" x14ac:dyDescent="0.2">
      <c r="A173" s="2633"/>
      <c r="B173" s="2616"/>
      <c r="C173" s="2617"/>
      <c r="D173" s="2618"/>
      <c r="E173" s="2619"/>
      <c r="F173" s="2619"/>
      <c r="G173" s="2619"/>
      <c r="H173" s="2606"/>
      <c r="I173" s="2607"/>
    </row>
    <row r="174" spans="1:9" s="1014" customFormat="1" ht="12.75" x14ac:dyDescent="0.2">
      <c r="A174" s="2633"/>
      <c r="B174" s="1104" t="s">
        <v>19</v>
      </c>
      <c r="C174" s="1105" t="s">
        <v>24</v>
      </c>
      <c r="D174" s="1105" t="s">
        <v>25</v>
      </c>
      <c r="E174" s="1105" t="s">
        <v>31</v>
      </c>
      <c r="F174" s="1105" t="s">
        <v>35</v>
      </c>
      <c r="G174" s="1105" t="s">
        <v>40</v>
      </c>
      <c r="H174" s="1105" t="s">
        <v>43</v>
      </c>
      <c r="I174" s="1243" t="s">
        <v>45</v>
      </c>
    </row>
    <row r="175" spans="1:9" s="1014" customFormat="1" ht="12.75" x14ac:dyDescent="0.2">
      <c r="A175" s="2633"/>
      <c r="B175" s="1106">
        <f>(((C172/2)*(C172/2)*PI()))*B172</f>
        <v>254.46900494077323</v>
      </c>
      <c r="C175" s="1107">
        <f>(C172*PI()*D172)*B172</f>
        <v>141.37166941154069</v>
      </c>
      <c r="D175" s="1107">
        <f>((C172*PI()*F175)*B172)</f>
        <v>16.964600329384883</v>
      </c>
      <c r="E175" s="1108">
        <f>E172/10</f>
        <v>0.15</v>
      </c>
      <c r="F175" s="1108">
        <f>F172/10</f>
        <v>0.3</v>
      </c>
      <c r="G175" s="1108">
        <f>G172/10</f>
        <v>0.5</v>
      </c>
      <c r="H175" s="1107">
        <f>((C172*PI())*G175*B172)*B172</f>
        <v>28.274333882308138</v>
      </c>
      <c r="I175" s="1244">
        <f>SUM(B175:D175,H175)</f>
        <v>441.079608564007</v>
      </c>
    </row>
    <row r="176" spans="1:9" s="1014" customFormat="1" ht="13.5" thickBot="1" x14ac:dyDescent="0.25">
      <c r="A176" s="2633"/>
      <c r="B176" s="1110"/>
      <c r="C176" s="1111"/>
      <c r="D176" s="1111"/>
      <c r="E176" s="1112"/>
      <c r="F176" s="1112"/>
      <c r="G176" s="1112"/>
      <c r="H176" s="1113" t="s">
        <v>823</v>
      </c>
      <c r="I176" s="1245">
        <f>I175*E175</f>
        <v>66.161941284601042</v>
      </c>
    </row>
    <row r="177" spans="1:9" s="1014" customFormat="1" ht="15.75" x14ac:dyDescent="0.2">
      <c r="A177" s="2633"/>
      <c r="B177" s="1246"/>
      <c r="C177" s="2853" t="s">
        <v>77</v>
      </c>
      <c r="D177" s="2853"/>
      <c r="E177" s="2853"/>
      <c r="F177" s="2853"/>
      <c r="G177" s="2853"/>
      <c r="H177" s="2853"/>
      <c r="I177" s="2854"/>
    </row>
    <row r="178" spans="1:9" s="1014" customFormat="1" ht="12.75" customHeight="1" x14ac:dyDescent="0.2">
      <c r="A178" s="2633"/>
      <c r="B178" s="2878" t="s">
        <v>859</v>
      </c>
      <c r="C178" s="2879"/>
      <c r="D178" s="2879"/>
      <c r="E178" s="2879"/>
      <c r="F178" s="2879"/>
      <c r="G178" s="2879"/>
      <c r="H178" s="2879"/>
      <c r="I178" s="1247" t="s">
        <v>76</v>
      </c>
    </row>
    <row r="179" spans="1:9" s="1014" customFormat="1" ht="12.75" customHeight="1" x14ac:dyDescent="0.2">
      <c r="A179" s="2633"/>
      <c r="B179" s="2610">
        <v>1</v>
      </c>
      <c r="C179" s="2611">
        <v>26</v>
      </c>
      <c r="D179" s="2612">
        <v>4</v>
      </c>
      <c r="E179" s="2594">
        <v>2</v>
      </c>
      <c r="F179" s="2594">
        <v>5</v>
      </c>
      <c r="G179" s="2594">
        <v>5</v>
      </c>
      <c r="H179" s="2880">
        <v>0.47499999999999998</v>
      </c>
      <c r="I179" s="2596">
        <v>0.5</v>
      </c>
    </row>
    <row r="180" spans="1:9" s="1014" customFormat="1" ht="12.75" customHeight="1" x14ac:dyDescent="0.2">
      <c r="A180" s="2633"/>
      <c r="B180" s="2610"/>
      <c r="C180" s="2611"/>
      <c r="D180" s="2612"/>
      <c r="E180" s="2594"/>
      <c r="F180" s="2594"/>
      <c r="G180" s="2594"/>
      <c r="H180" s="2880"/>
      <c r="I180" s="2596"/>
    </row>
    <row r="181" spans="1:9" s="1014" customFormat="1" x14ac:dyDescent="0.25">
      <c r="A181" s="2633"/>
      <c r="B181" s="1117">
        <f>ROW()-2</f>
        <v>179</v>
      </c>
      <c r="C181" s="2597" t="s">
        <v>808</v>
      </c>
      <c r="D181" s="2597"/>
      <c r="E181" s="2597"/>
      <c r="F181" s="2597"/>
      <c r="G181" s="2597"/>
      <c r="H181" s="13"/>
      <c r="I181" s="1118">
        <f>IF(ISBLANK(I179),H179,I179)</f>
        <v>0.5</v>
      </c>
    </row>
    <row r="182" spans="1:9" s="1014" customFormat="1" ht="12.75" x14ac:dyDescent="0.2">
      <c r="A182" s="2633"/>
      <c r="B182" s="1119" t="s">
        <v>19</v>
      </c>
      <c r="C182" s="1120" t="s">
        <v>24</v>
      </c>
      <c r="D182" s="1120" t="s">
        <v>25</v>
      </c>
      <c r="E182" s="1120" t="s">
        <v>31</v>
      </c>
      <c r="F182" s="1120" t="s">
        <v>35</v>
      </c>
      <c r="G182" s="1120" t="s">
        <v>40</v>
      </c>
      <c r="H182" s="1120" t="s">
        <v>43</v>
      </c>
      <c r="I182" s="1121" t="s">
        <v>45</v>
      </c>
    </row>
    <row r="183" spans="1:9" s="1014" customFormat="1" ht="12.75" x14ac:dyDescent="0.2">
      <c r="A183" s="2633"/>
      <c r="B183" s="1106">
        <f>(((C179/2)*(C179/2)*PI()))*B179</f>
        <v>530.92915845667505</v>
      </c>
      <c r="C183" s="1107">
        <f>(C179*PI()*D179)*B179</f>
        <v>326.72563597333851</v>
      </c>
      <c r="D183" s="1107">
        <f>((C179*PI()*F183)*B179)</f>
        <v>40.840704496667314</v>
      </c>
      <c r="E183" s="1108">
        <f>E179/10</f>
        <v>0.2</v>
      </c>
      <c r="F183" s="1108">
        <f>F179/10</f>
        <v>0.5</v>
      </c>
      <c r="G183" s="1108">
        <f>G179/10</f>
        <v>0.5</v>
      </c>
      <c r="H183" s="1107">
        <f>((C179*PI())*G183*B179)*B179</f>
        <v>40.840704496667314</v>
      </c>
      <c r="I183" s="1244">
        <f>SUM(B183:D183,H183)</f>
        <v>939.33620342334814</v>
      </c>
    </row>
    <row r="184" spans="1:9" s="1014" customFormat="1" ht="15.75" thickBot="1" x14ac:dyDescent="0.3">
      <c r="A184" s="2633"/>
      <c r="B184" s="467"/>
      <c r="C184" s="13"/>
      <c r="D184" s="13"/>
      <c r="E184" s="13"/>
      <c r="F184" s="13"/>
      <c r="G184" s="13"/>
      <c r="H184" s="1122" t="s">
        <v>810</v>
      </c>
      <c r="I184" s="1248">
        <f>I183*E183</f>
        <v>187.86724068466964</v>
      </c>
    </row>
    <row r="185" spans="1:9" s="1014" customFormat="1" x14ac:dyDescent="0.25">
      <c r="A185" s="2633"/>
      <c r="B185" s="1249" t="s">
        <v>19</v>
      </c>
      <c r="C185" s="1250" t="s">
        <v>860</v>
      </c>
      <c r="D185" s="543"/>
      <c r="E185" s="543"/>
      <c r="F185" s="1251" t="s">
        <v>35</v>
      </c>
      <c r="G185" s="1250" t="s">
        <v>816</v>
      </c>
      <c r="H185" s="1125"/>
      <c r="I185" s="1252"/>
    </row>
    <row r="186" spans="1:9" s="1014" customFormat="1" x14ac:dyDescent="0.25">
      <c r="A186" s="2633"/>
      <c r="B186" s="1130" t="s">
        <v>24</v>
      </c>
      <c r="C186" s="1129" t="s">
        <v>862</v>
      </c>
      <c r="D186" s="753"/>
      <c r="E186" s="753"/>
      <c r="F186" s="1130" t="s">
        <v>40</v>
      </c>
      <c r="G186" s="1129" t="s">
        <v>818</v>
      </c>
      <c r="H186" s="1134"/>
      <c r="I186" s="1133"/>
    </row>
    <row r="187" spans="1:9" s="1014" customFormat="1" x14ac:dyDescent="0.25">
      <c r="A187" s="2633"/>
      <c r="B187" s="1130" t="s">
        <v>25</v>
      </c>
      <c r="C187" s="1129" t="s">
        <v>817</v>
      </c>
      <c r="D187" s="753"/>
      <c r="E187" s="753"/>
      <c r="F187" s="1130" t="s">
        <v>43</v>
      </c>
      <c r="G187" s="1129" t="s">
        <v>820</v>
      </c>
      <c r="H187" s="1134"/>
      <c r="I187" s="1133"/>
    </row>
    <row r="188" spans="1:9" s="1014" customFormat="1" ht="12.75" customHeight="1" x14ac:dyDescent="0.25">
      <c r="A188" s="2633"/>
      <c r="B188" s="1130" t="s">
        <v>31</v>
      </c>
      <c r="C188" s="1131" t="s">
        <v>813</v>
      </c>
      <c r="D188" s="753"/>
      <c r="E188" s="753"/>
      <c r="F188" s="1130" t="s">
        <v>45</v>
      </c>
      <c r="G188" s="1129" t="s">
        <v>821</v>
      </c>
      <c r="H188" s="1134"/>
      <c r="I188" s="1133"/>
    </row>
    <row r="189" spans="1:9" s="1014" customFormat="1" ht="12.75" customHeight="1" x14ac:dyDescent="0.2">
      <c r="A189" s="2633"/>
      <c r="B189" s="2591" t="s">
        <v>50</v>
      </c>
      <c r="C189" s="2592"/>
      <c r="D189" s="2592"/>
      <c r="E189" s="2592"/>
      <c r="F189" s="2592"/>
      <c r="G189" s="2592"/>
      <c r="H189" s="2592"/>
      <c r="I189" s="2768"/>
    </row>
    <row r="190" spans="1:9" s="1014" customFormat="1" ht="13.5" thickBot="1" x14ac:dyDescent="0.25">
      <c r="A190" s="2633"/>
      <c r="B190" s="2237"/>
      <c r="C190" s="2238"/>
      <c r="D190" s="2238"/>
      <c r="E190" s="2238"/>
      <c r="F190" s="2238"/>
      <c r="G190" s="2238"/>
      <c r="H190" s="2238"/>
      <c r="I190" s="2239"/>
    </row>
    <row r="191" spans="1:9" s="1014" customFormat="1" ht="13.5" thickBot="1" x14ac:dyDescent="0.25">
      <c r="A191" s="1006"/>
      <c r="B191" s="1006"/>
      <c r="C191" s="1006"/>
      <c r="D191" s="1006"/>
      <c r="E191" s="1006"/>
      <c r="F191" s="1006"/>
      <c r="G191" s="1006"/>
      <c r="H191" s="1006"/>
      <c r="I191" s="1006"/>
    </row>
    <row r="192" spans="1:9" s="1014" customFormat="1" ht="12.75" customHeight="1" x14ac:dyDescent="0.2">
      <c r="A192" s="538" t="s">
        <v>16</v>
      </c>
      <c r="B192" s="2627" t="s">
        <v>801</v>
      </c>
      <c r="C192" s="2628"/>
      <c r="D192" s="2628"/>
      <c r="E192" s="2628"/>
      <c r="F192" s="2628"/>
      <c r="G192" s="2628"/>
      <c r="H192" s="2628"/>
      <c r="I192" s="2629"/>
    </row>
    <row r="193" spans="1:9" s="1014" customFormat="1" ht="12.75" customHeight="1" x14ac:dyDescent="0.2">
      <c r="A193" s="2875" t="s">
        <v>801</v>
      </c>
      <c r="B193" s="2630"/>
      <c r="C193" s="2631"/>
      <c r="D193" s="2631"/>
      <c r="E193" s="2631"/>
      <c r="F193" s="2631"/>
      <c r="G193" s="2631"/>
      <c r="H193" s="2631"/>
      <c r="I193" s="2632"/>
    </row>
    <row r="194" spans="1:9" s="1014" customFormat="1" ht="12.75" customHeight="1" x14ac:dyDescent="0.2">
      <c r="A194" s="2875"/>
      <c r="B194" s="2630"/>
      <c r="C194" s="2631"/>
      <c r="D194" s="2631"/>
      <c r="E194" s="2631"/>
      <c r="F194" s="2631"/>
      <c r="G194" s="2631"/>
      <c r="H194" s="2631"/>
      <c r="I194" s="2632"/>
    </row>
    <row r="195" spans="1:9" s="1014" customFormat="1" ht="12.75" customHeight="1" x14ac:dyDescent="0.2">
      <c r="A195" s="2875"/>
      <c r="B195" s="2793" t="s">
        <v>899</v>
      </c>
      <c r="C195" s="2794"/>
      <c r="D195" s="2794"/>
      <c r="E195" s="2794"/>
      <c r="F195" s="2794"/>
      <c r="G195" s="2794"/>
      <c r="H195" s="2794"/>
      <c r="I195" s="2795"/>
    </row>
    <row r="196" spans="1:9" s="1014" customFormat="1" ht="12.75" x14ac:dyDescent="0.2">
      <c r="A196" s="2875"/>
      <c r="B196" s="2793"/>
      <c r="C196" s="2794"/>
      <c r="D196" s="2794"/>
      <c r="E196" s="2794"/>
      <c r="F196" s="2794"/>
      <c r="G196" s="2794"/>
      <c r="H196" s="2794"/>
      <c r="I196" s="2795"/>
    </row>
    <row r="197" spans="1:9" s="1014" customFormat="1" ht="15.75" x14ac:dyDescent="0.2">
      <c r="A197" s="2875"/>
      <c r="B197" s="2876" t="s">
        <v>78</v>
      </c>
      <c r="C197" s="2391"/>
      <c r="D197" s="2391"/>
      <c r="E197" s="2391"/>
      <c r="F197" s="2391"/>
      <c r="G197" s="2391"/>
      <c r="H197" s="2391"/>
      <c r="I197" s="2877"/>
    </row>
    <row r="198" spans="1:9" s="1014" customFormat="1" ht="12.75" x14ac:dyDescent="0.2">
      <c r="A198" s="2875"/>
      <c r="B198" s="1253"/>
      <c r="C198" s="1254"/>
      <c r="D198" s="1254"/>
      <c r="E198" s="1254"/>
      <c r="F198" s="1254"/>
      <c r="G198" s="1254"/>
      <c r="H198" s="1255" t="s">
        <v>517</v>
      </c>
      <c r="I198" s="1256"/>
    </row>
    <row r="199" spans="1:9" s="1014" customFormat="1" ht="12.75" x14ac:dyDescent="0.2">
      <c r="A199" s="2875"/>
      <c r="B199" s="2858" t="s">
        <v>850</v>
      </c>
      <c r="C199" s="2859" t="s">
        <v>849</v>
      </c>
      <c r="D199" s="2860" t="s">
        <v>868</v>
      </c>
      <c r="E199" s="2860" t="s">
        <v>787</v>
      </c>
      <c r="F199" s="2861" t="s">
        <v>788</v>
      </c>
      <c r="G199" s="2862" t="s">
        <v>789</v>
      </c>
      <c r="H199" s="2864" t="s">
        <v>869</v>
      </c>
      <c r="I199" s="2873" t="s">
        <v>870</v>
      </c>
    </row>
    <row r="200" spans="1:9" s="1014" customFormat="1" ht="12.75" x14ac:dyDescent="0.2">
      <c r="A200" s="2875"/>
      <c r="B200" s="2799"/>
      <c r="C200" s="2800"/>
      <c r="D200" s="2623"/>
      <c r="E200" s="2623"/>
      <c r="F200" s="2613"/>
      <c r="G200" s="2863"/>
      <c r="H200" s="2865"/>
      <c r="I200" s="2874"/>
    </row>
    <row r="201" spans="1:9" s="1014" customFormat="1" ht="12.75" x14ac:dyDescent="0.2">
      <c r="A201" s="2875"/>
      <c r="B201" s="2799"/>
      <c r="C201" s="2800"/>
      <c r="D201" s="2623"/>
      <c r="E201" s="2623"/>
      <c r="F201" s="2613"/>
      <c r="G201" s="2863"/>
      <c r="H201" s="2865"/>
      <c r="I201" s="2874"/>
    </row>
    <row r="202" spans="1:9" s="1014" customFormat="1" x14ac:dyDescent="0.2">
      <c r="A202" s="2875"/>
      <c r="B202" s="64" t="s">
        <v>76</v>
      </c>
      <c r="C202" s="64" t="s">
        <v>76</v>
      </c>
      <c r="D202" s="1204"/>
      <c r="E202" s="64" t="s">
        <v>76</v>
      </c>
      <c r="F202" s="1206"/>
      <c r="G202" s="1206"/>
      <c r="H202" s="1257"/>
      <c r="I202" s="1258" t="s">
        <v>900</v>
      </c>
    </row>
    <row r="203" spans="1:9" s="1014" customFormat="1" ht="12.75" x14ac:dyDescent="0.2">
      <c r="A203" s="2875"/>
      <c r="B203" s="2616">
        <v>1</v>
      </c>
      <c r="C203" s="2869">
        <v>16</v>
      </c>
      <c r="D203" s="2870">
        <v>4</v>
      </c>
      <c r="E203" s="2871">
        <v>2</v>
      </c>
      <c r="F203" s="2872">
        <v>3</v>
      </c>
      <c r="G203" s="2872">
        <v>5</v>
      </c>
      <c r="H203" s="2867">
        <f>I240*E240</f>
        <v>88.467249125088586</v>
      </c>
      <c r="I203" s="2868">
        <f>(I232/H232)*H203</f>
        <v>0.22763784887678692</v>
      </c>
    </row>
    <row r="204" spans="1:9" s="1014" customFormat="1" ht="12.75" x14ac:dyDescent="0.2">
      <c r="A204" s="2875"/>
      <c r="B204" s="2616"/>
      <c r="C204" s="2869"/>
      <c r="D204" s="2870"/>
      <c r="E204" s="2871"/>
      <c r="F204" s="2872"/>
      <c r="G204" s="2872"/>
      <c r="H204" s="2867"/>
      <c r="I204" s="2868"/>
    </row>
    <row r="205" spans="1:9" s="1014" customFormat="1" ht="12.75" x14ac:dyDescent="0.2">
      <c r="A205" s="2875"/>
      <c r="B205" s="2616">
        <v>1</v>
      </c>
      <c r="C205" s="2869">
        <v>18</v>
      </c>
      <c r="D205" s="2870">
        <v>4</v>
      </c>
      <c r="E205" s="2871">
        <v>2.5</v>
      </c>
      <c r="F205" s="2872">
        <v>3</v>
      </c>
      <c r="G205" s="2872">
        <v>5</v>
      </c>
      <c r="H205" s="2867">
        <f>I241*E241</f>
        <v>131.47565255273284</v>
      </c>
      <c r="I205" s="2868">
        <f>(I232/H232)*H205</f>
        <v>0.33830411844792369</v>
      </c>
    </row>
    <row r="206" spans="1:9" s="1014" customFormat="1" ht="12.75" x14ac:dyDescent="0.2">
      <c r="A206" s="2875"/>
      <c r="B206" s="2616"/>
      <c r="C206" s="2869"/>
      <c r="D206" s="2870"/>
      <c r="E206" s="2871"/>
      <c r="F206" s="2872"/>
      <c r="G206" s="2872"/>
      <c r="H206" s="2867"/>
      <c r="I206" s="2868"/>
    </row>
    <row r="207" spans="1:9" s="1014" customFormat="1" ht="12.75" x14ac:dyDescent="0.2">
      <c r="A207" s="2875"/>
      <c r="B207" s="2616">
        <v>1</v>
      </c>
      <c r="C207" s="2869">
        <v>20</v>
      </c>
      <c r="D207" s="2870">
        <v>4</v>
      </c>
      <c r="E207" s="2871">
        <v>2.5</v>
      </c>
      <c r="F207" s="2872">
        <v>3</v>
      </c>
      <c r="G207" s="2872">
        <v>5</v>
      </c>
      <c r="H207" s="2867">
        <f>I242*E242</f>
        <v>153.93804002589988</v>
      </c>
      <c r="I207" s="2868">
        <f>(I232/H232)*H207</f>
        <v>0.39610279101429541</v>
      </c>
    </row>
    <row r="208" spans="1:9" s="1014" customFormat="1" ht="12.75" x14ac:dyDescent="0.2">
      <c r="A208" s="2875"/>
      <c r="B208" s="2616"/>
      <c r="C208" s="2869"/>
      <c r="D208" s="2870"/>
      <c r="E208" s="2871"/>
      <c r="F208" s="2872"/>
      <c r="G208" s="2872"/>
      <c r="H208" s="2867"/>
      <c r="I208" s="2868"/>
    </row>
    <row r="209" spans="1:9" s="1014" customFormat="1" ht="12.75" x14ac:dyDescent="0.2">
      <c r="A209" s="2875"/>
      <c r="B209" s="2616">
        <v>1</v>
      </c>
      <c r="C209" s="2869">
        <v>22</v>
      </c>
      <c r="D209" s="2870">
        <v>4</v>
      </c>
      <c r="E209" s="2871">
        <v>3</v>
      </c>
      <c r="F209" s="2872">
        <v>3</v>
      </c>
      <c r="G209" s="2872">
        <v>5</v>
      </c>
      <c r="H209" s="2867">
        <f>I243*E242</f>
        <v>177.97122382586176</v>
      </c>
      <c r="I209" s="2868">
        <f>(I232/H232)*H209</f>
        <v>0.45794332879509858</v>
      </c>
    </row>
    <row r="210" spans="1:9" s="1014" customFormat="1" ht="12.75" x14ac:dyDescent="0.2">
      <c r="A210" s="2875"/>
      <c r="B210" s="2616"/>
      <c r="C210" s="2869"/>
      <c r="D210" s="2870"/>
      <c r="E210" s="2871"/>
      <c r="F210" s="2872"/>
      <c r="G210" s="2872"/>
      <c r="H210" s="2867"/>
      <c r="I210" s="2868"/>
    </row>
    <row r="211" spans="1:9" s="1014" customFormat="1" ht="12.75" x14ac:dyDescent="0.2">
      <c r="A211" s="2875"/>
      <c r="B211" s="2616">
        <v>3</v>
      </c>
      <c r="C211" s="2869">
        <v>24</v>
      </c>
      <c r="D211" s="2870">
        <v>4</v>
      </c>
      <c r="E211" s="2871">
        <v>3</v>
      </c>
      <c r="F211" s="2872">
        <v>3</v>
      </c>
      <c r="G211" s="2872">
        <v>5</v>
      </c>
      <c r="H211" s="2867">
        <f>I244*E243</f>
        <v>800.7291355469664</v>
      </c>
      <c r="I211" s="2868">
        <f>(I232/H232)*H211</f>
        <v>2.0603812117086449</v>
      </c>
    </row>
    <row r="212" spans="1:9" s="1014" customFormat="1" ht="12.75" x14ac:dyDescent="0.2">
      <c r="A212" s="2875"/>
      <c r="B212" s="2616"/>
      <c r="C212" s="2869"/>
      <c r="D212" s="2870"/>
      <c r="E212" s="2871"/>
      <c r="F212" s="2872"/>
      <c r="G212" s="2872"/>
      <c r="H212" s="2867"/>
      <c r="I212" s="2868"/>
    </row>
    <row r="213" spans="1:9" s="1014" customFormat="1" ht="12.75" x14ac:dyDescent="0.2">
      <c r="A213" s="2875"/>
      <c r="B213" s="2616">
        <v>1</v>
      </c>
      <c r="C213" s="2869">
        <v>26</v>
      </c>
      <c r="D213" s="2870">
        <v>4</v>
      </c>
      <c r="E213" s="2871">
        <v>3</v>
      </c>
      <c r="F213" s="2872">
        <v>3</v>
      </c>
      <c r="G213" s="2872">
        <v>5</v>
      </c>
      <c r="H213" s="2867">
        <f>I245*E244</f>
        <v>276.89997648740439</v>
      </c>
      <c r="I213" s="2868">
        <f>(I232/H232)*H213</f>
        <v>0.71249999999999991</v>
      </c>
    </row>
    <row r="214" spans="1:9" s="1014" customFormat="1" ht="12.75" x14ac:dyDescent="0.2">
      <c r="A214" s="2875"/>
      <c r="B214" s="2616"/>
      <c r="C214" s="2869"/>
      <c r="D214" s="2870"/>
      <c r="E214" s="2871"/>
      <c r="F214" s="2872"/>
      <c r="G214" s="2872"/>
      <c r="H214" s="2867"/>
      <c r="I214" s="2868"/>
    </row>
    <row r="215" spans="1:9" s="1014" customFormat="1" ht="12.75" x14ac:dyDescent="0.2">
      <c r="A215" s="2875"/>
      <c r="B215" s="2616">
        <v>1</v>
      </c>
      <c r="C215" s="2869">
        <v>28</v>
      </c>
      <c r="D215" s="2870">
        <v>4</v>
      </c>
      <c r="E215" s="2871">
        <v>3</v>
      </c>
      <c r="F215" s="2872">
        <v>3</v>
      </c>
      <c r="G215" s="2872">
        <v>5</v>
      </c>
      <c r="H215" s="2867">
        <f>I246*E245</f>
        <v>311.39466382382022</v>
      </c>
      <c r="I215" s="2868">
        <f>(I232/H232)*H215</f>
        <v>0.8012593601089173</v>
      </c>
    </row>
    <row r="216" spans="1:9" s="1014" customFormat="1" ht="12.75" x14ac:dyDescent="0.2">
      <c r="A216" s="2875"/>
      <c r="B216" s="2616"/>
      <c r="C216" s="2869"/>
      <c r="D216" s="2870"/>
      <c r="E216" s="2871"/>
      <c r="F216" s="2872"/>
      <c r="G216" s="2872"/>
      <c r="H216" s="2867"/>
      <c r="I216" s="2868"/>
    </row>
    <row r="217" spans="1:9" s="1014" customFormat="1" ht="12.75" x14ac:dyDescent="0.2">
      <c r="A217" s="2875"/>
      <c r="B217" s="2616">
        <v>1</v>
      </c>
      <c r="C217" s="2869">
        <v>30</v>
      </c>
      <c r="D217" s="2870">
        <v>4</v>
      </c>
      <c r="E217" s="2871">
        <v>3</v>
      </c>
      <c r="F217" s="2872">
        <v>3</v>
      </c>
      <c r="G217" s="2872">
        <v>5</v>
      </c>
      <c r="H217" s="2867">
        <f>I247*E246</f>
        <v>347.77430675239003</v>
      </c>
      <c r="I217" s="2868">
        <f>(I232/H232)*H217</f>
        <v>0.89486895847515291</v>
      </c>
    </row>
    <row r="218" spans="1:9" s="1014" customFormat="1" ht="12.75" x14ac:dyDescent="0.2">
      <c r="A218" s="2875"/>
      <c r="B218" s="2616"/>
      <c r="C218" s="2869"/>
      <c r="D218" s="2870"/>
      <c r="E218" s="2871"/>
      <c r="F218" s="2872"/>
      <c r="G218" s="2872"/>
      <c r="H218" s="2867"/>
      <c r="I218" s="2868"/>
    </row>
    <row r="219" spans="1:9" s="1014" customFormat="1" ht="12.75" x14ac:dyDescent="0.2">
      <c r="A219" s="2875"/>
      <c r="B219" s="2616">
        <v>1</v>
      </c>
      <c r="C219" s="2869">
        <v>32</v>
      </c>
      <c r="D219" s="2870">
        <v>4</v>
      </c>
      <c r="E219" s="2871">
        <v>3</v>
      </c>
      <c r="F219" s="2872">
        <v>3</v>
      </c>
      <c r="G219" s="2872">
        <v>5</v>
      </c>
      <c r="H219" s="2867">
        <f>I248*E247</f>
        <v>386.03890527311376</v>
      </c>
      <c r="I219" s="2868">
        <f>(I232/H232)*H219</f>
        <v>0.99332879509870642</v>
      </c>
    </row>
    <row r="220" spans="1:9" s="1014" customFormat="1" ht="12.75" x14ac:dyDescent="0.2">
      <c r="A220" s="2875"/>
      <c r="B220" s="2616"/>
      <c r="C220" s="2869"/>
      <c r="D220" s="2870"/>
      <c r="E220" s="2871"/>
      <c r="F220" s="2872"/>
      <c r="G220" s="2872"/>
      <c r="H220" s="2867"/>
      <c r="I220" s="2868"/>
    </row>
    <row r="221" spans="1:9" s="1014" customFormat="1" ht="12.75" x14ac:dyDescent="0.2">
      <c r="A221" s="2875"/>
      <c r="B221" s="2616">
        <v>1</v>
      </c>
      <c r="C221" s="2869">
        <v>34</v>
      </c>
      <c r="D221" s="2870">
        <v>4</v>
      </c>
      <c r="E221" s="2871">
        <v>3.5</v>
      </c>
      <c r="F221" s="2872">
        <v>3</v>
      </c>
      <c r="G221" s="2872">
        <v>5</v>
      </c>
      <c r="H221" s="2867">
        <f t="shared" ref="H221" si="0">I249*E248</f>
        <v>426.18845938599128</v>
      </c>
      <c r="I221" s="2868">
        <f>(I232/H232)*H221</f>
        <v>1.0966388699795777</v>
      </c>
    </row>
    <row r="222" spans="1:9" s="1014" customFormat="1" ht="12.75" x14ac:dyDescent="0.2">
      <c r="A222" s="2875"/>
      <c r="B222" s="2616"/>
      <c r="C222" s="2869"/>
      <c r="D222" s="2870"/>
      <c r="E222" s="2871"/>
      <c r="F222" s="2872"/>
      <c r="G222" s="2872"/>
      <c r="H222" s="2867"/>
      <c r="I222" s="2868"/>
    </row>
    <row r="223" spans="1:9" s="1014" customFormat="1" ht="16.5" thickBot="1" x14ac:dyDescent="0.25">
      <c r="A223" s="2875"/>
      <c r="B223" s="1259"/>
      <c r="C223" s="1260"/>
      <c r="D223" s="1261"/>
      <c r="E223" s="1262"/>
      <c r="F223" s="1262"/>
      <c r="G223" s="1262"/>
      <c r="H223" s="1263"/>
      <c r="I223" s="1264"/>
    </row>
    <row r="224" spans="1:9" s="1014" customFormat="1" ht="15.75" x14ac:dyDescent="0.2">
      <c r="A224" s="2875"/>
      <c r="B224" s="2852" t="s">
        <v>77</v>
      </c>
      <c r="C224" s="2853"/>
      <c r="D224" s="2853"/>
      <c r="E224" s="2853"/>
      <c r="F224" s="2853"/>
      <c r="G224" s="2853"/>
      <c r="H224" s="2853"/>
      <c r="I224" s="2854"/>
    </row>
    <row r="225" spans="1:9" s="1014" customFormat="1" ht="12.75" x14ac:dyDescent="0.2">
      <c r="A225" s="2875"/>
      <c r="B225" s="2855" t="s">
        <v>901</v>
      </c>
      <c r="C225" s="2856"/>
      <c r="D225" s="2856"/>
      <c r="E225" s="2856"/>
      <c r="F225" s="2856"/>
      <c r="G225" s="2856"/>
      <c r="H225" s="2856"/>
      <c r="I225" s="2857"/>
    </row>
    <row r="226" spans="1:9" s="1014" customFormat="1" ht="12.75" x14ac:dyDescent="0.2">
      <c r="A226" s="2875"/>
      <c r="B226" s="2855"/>
      <c r="C226" s="2856"/>
      <c r="D226" s="2856"/>
      <c r="E226" s="2856"/>
      <c r="F226" s="2856"/>
      <c r="G226" s="2856"/>
      <c r="H226" s="2856"/>
      <c r="I226" s="2857"/>
    </row>
    <row r="227" spans="1:9" s="1014" customFormat="1" ht="12.75" x14ac:dyDescent="0.2">
      <c r="A227" s="2875"/>
      <c r="B227" s="2855"/>
      <c r="C227" s="2856"/>
      <c r="D227" s="2856"/>
      <c r="E227" s="2856"/>
      <c r="F227" s="2856"/>
      <c r="G227" s="2856"/>
      <c r="H227" s="2856"/>
      <c r="I227" s="2857"/>
    </row>
    <row r="228" spans="1:9" s="1014" customFormat="1" ht="12.75" customHeight="1" x14ac:dyDescent="0.2">
      <c r="A228" s="2875"/>
      <c r="B228" s="2858" t="s">
        <v>850</v>
      </c>
      <c r="C228" s="2859" t="s">
        <v>849</v>
      </c>
      <c r="D228" s="2860" t="s">
        <v>868</v>
      </c>
      <c r="E228" s="2860" t="s">
        <v>787</v>
      </c>
      <c r="F228" s="2861" t="s">
        <v>788</v>
      </c>
      <c r="G228" s="2862" t="s">
        <v>789</v>
      </c>
      <c r="H228" s="2864" t="s">
        <v>869</v>
      </c>
      <c r="I228" s="2866" t="s">
        <v>811</v>
      </c>
    </row>
    <row r="229" spans="1:9" s="1014" customFormat="1" ht="12.75" x14ac:dyDescent="0.2">
      <c r="A229" s="2875"/>
      <c r="B229" s="2799"/>
      <c r="C229" s="2800"/>
      <c r="D229" s="2623"/>
      <c r="E229" s="2623"/>
      <c r="F229" s="2613"/>
      <c r="G229" s="2863"/>
      <c r="H229" s="2865"/>
      <c r="I229" s="2866"/>
    </row>
    <row r="230" spans="1:9" s="1014" customFormat="1" ht="12.75" x14ac:dyDescent="0.2">
      <c r="A230" s="2875"/>
      <c r="B230" s="2799"/>
      <c r="C230" s="2800"/>
      <c r="D230" s="2623"/>
      <c r="E230" s="2623"/>
      <c r="F230" s="2613"/>
      <c r="G230" s="2863"/>
      <c r="H230" s="2865"/>
      <c r="I230" s="2866"/>
    </row>
    <row r="231" spans="1:9" s="1014" customFormat="1" x14ac:dyDescent="0.2">
      <c r="A231" s="2875"/>
      <c r="B231" s="1265" t="s">
        <v>76</v>
      </c>
      <c r="C231" s="1265" t="s">
        <v>76</v>
      </c>
      <c r="D231" s="1265" t="s">
        <v>76</v>
      </c>
      <c r="E231" s="1265" t="s">
        <v>76</v>
      </c>
      <c r="F231" s="1265" t="s">
        <v>76</v>
      </c>
      <c r="G231" s="1265" t="s">
        <v>76</v>
      </c>
      <c r="H231" s="1265" t="s">
        <v>76</v>
      </c>
      <c r="I231" s="64" t="s">
        <v>76</v>
      </c>
    </row>
    <row r="232" spans="1:9" s="1014" customFormat="1" ht="12.75" x14ac:dyDescent="0.2">
      <c r="A232" s="2875"/>
      <c r="B232" s="2848">
        <v>1</v>
      </c>
      <c r="C232" s="2849">
        <v>26</v>
      </c>
      <c r="D232" s="2850">
        <v>4</v>
      </c>
      <c r="E232" s="2851">
        <v>2</v>
      </c>
      <c r="F232" s="2851">
        <v>3</v>
      </c>
      <c r="G232" s="2851">
        <v>5</v>
      </c>
      <c r="H232" s="2836">
        <f>I239*E239</f>
        <v>184.59998432493626</v>
      </c>
      <c r="I232" s="2837">
        <v>0.47499999999999998</v>
      </c>
    </row>
    <row r="233" spans="1:9" s="1014" customFormat="1" ht="12.75" x14ac:dyDescent="0.2">
      <c r="A233" s="2875"/>
      <c r="B233" s="2848"/>
      <c r="C233" s="2849"/>
      <c r="D233" s="2850"/>
      <c r="E233" s="2851"/>
      <c r="F233" s="2851"/>
      <c r="G233" s="2851"/>
      <c r="H233" s="2836"/>
      <c r="I233" s="2837"/>
    </row>
    <row r="234" spans="1:9" s="1014" customFormat="1" ht="12.75" x14ac:dyDescent="0.2">
      <c r="A234" s="2875"/>
      <c r="B234" s="2804" t="s">
        <v>893</v>
      </c>
      <c r="C234" s="2805"/>
      <c r="D234" s="2805"/>
      <c r="E234" s="2805"/>
      <c r="F234" s="2805"/>
      <c r="G234" s="2805"/>
      <c r="H234" s="2805"/>
      <c r="I234" s="2806"/>
    </row>
    <row r="235" spans="1:9" s="1014" customFormat="1" x14ac:dyDescent="0.2">
      <c r="A235" s="2875"/>
      <c r="B235" s="1266" t="s">
        <v>59</v>
      </c>
      <c r="C235" s="1267"/>
      <c r="D235" s="1267"/>
      <c r="E235" s="1267"/>
      <c r="F235" s="1267"/>
      <c r="G235" s="1267"/>
      <c r="H235" s="1267"/>
      <c r="I235" s="1268" t="s">
        <v>60</v>
      </c>
    </row>
    <row r="236" spans="1:9" s="1014" customFormat="1" ht="12.75" x14ac:dyDescent="0.2">
      <c r="A236" s="2875"/>
      <c r="B236" s="2838" t="s">
        <v>860</v>
      </c>
      <c r="C236" s="2840" t="s">
        <v>862</v>
      </c>
      <c r="D236" s="2840" t="s">
        <v>817</v>
      </c>
      <c r="E236" s="2842" t="s">
        <v>813</v>
      </c>
      <c r="F236" s="2844" t="s">
        <v>816</v>
      </c>
      <c r="G236" s="2844" t="s">
        <v>818</v>
      </c>
      <c r="H236" s="2846" t="s">
        <v>820</v>
      </c>
      <c r="I236" s="2816" t="s">
        <v>821</v>
      </c>
    </row>
    <row r="237" spans="1:9" s="1014" customFormat="1" ht="12.75" x14ac:dyDescent="0.2">
      <c r="A237" s="2875"/>
      <c r="B237" s="2839"/>
      <c r="C237" s="2841"/>
      <c r="D237" s="2841"/>
      <c r="E237" s="2843"/>
      <c r="F237" s="2845"/>
      <c r="G237" s="2845"/>
      <c r="H237" s="2847"/>
      <c r="I237" s="2817"/>
    </row>
    <row r="238" spans="1:9" s="1014" customFormat="1" ht="12.75" x14ac:dyDescent="0.2">
      <c r="A238" s="2875"/>
      <c r="B238" s="2839"/>
      <c r="C238" s="2841"/>
      <c r="D238" s="2841"/>
      <c r="E238" s="2843"/>
      <c r="F238" s="2845"/>
      <c r="G238" s="2845"/>
      <c r="H238" s="2847"/>
      <c r="I238" s="2817"/>
    </row>
    <row r="239" spans="1:9" s="1014" customFormat="1" ht="12.75" x14ac:dyDescent="0.2">
      <c r="A239" s="2875"/>
      <c r="B239" s="1269">
        <f>(((C232/2)*(C232/2)*PI()))*B232</f>
        <v>530.92915845667505</v>
      </c>
      <c r="C239" s="1270">
        <f>(C232*PI()*D232)*B232</f>
        <v>326.72563597333851</v>
      </c>
      <c r="D239" s="1270">
        <f>((C232*PI()*F239)*B232)</f>
        <v>24.504422698000386</v>
      </c>
      <c r="E239" s="1217">
        <f>E232/10</f>
        <v>0.2</v>
      </c>
      <c r="F239" s="1217">
        <f>F232/10</f>
        <v>0.3</v>
      </c>
      <c r="G239" s="1217">
        <f>G232/10</f>
        <v>0.5</v>
      </c>
      <c r="H239" s="1270">
        <f>((C232*PI())*G239*B232)*B232</f>
        <v>40.840704496667314</v>
      </c>
      <c r="I239" s="1218">
        <f>SUM(B239:D239,H239)</f>
        <v>922.99992162468129</v>
      </c>
    </row>
    <row r="240" spans="1:9" s="1014" customFormat="1" ht="12.75" x14ac:dyDescent="0.2">
      <c r="A240" s="2875"/>
      <c r="B240" s="1269">
        <f>(((C203/2)*(C203/2)*PI()))*B203</f>
        <v>201.06192982974676</v>
      </c>
      <c r="C240" s="1270">
        <f>(C203*PI()*D203)*B203</f>
        <v>201.06192982974676</v>
      </c>
      <c r="D240" s="1270">
        <f>((C203*PI()*F240)*B203)</f>
        <v>15.079644737231007</v>
      </c>
      <c r="E240" s="1217">
        <f>E203/10</f>
        <v>0.2</v>
      </c>
      <c r="F240" s="1217">
        <f>F203/10</f>
        <v>0.3</v>
      </c>
      <c r="G240" s="1217">
        <f>G203/10</f>
        <v>0.5</v>
      </c>
      <c r="H240" s="1270">
        <f>((C203*PI())*G240*B203)*B203</f>
        <v>25.132741228718345</v>
      </c>
      <c r="I240" s="1218">
        <f t="shared" ref="I240:I249" si="1">SUM(B240:D240,H240)</f>
        <v>442.33624562544287</v>
      </c>
    </row>
    <row r="241" spans="1:9" s="1014" customFormat="1" ht="12.75" x14ac:dyDescent="0.2">
      <c r="A241" s="2875"/>
      <c r="B241" s="1269">
        <f>(((C205/2)*(C205/2)*PI()))*B205</f>
        <v>254.46900494077323</v>
      </c>
      <c r="C241" s="1270">
        <f>(C205*PI()*D205)*B205</f>
        <v>226.1946710584651</v>
      </c>
      <c r="D241" s="1270">
        <f>((C205*PI()*F241)*B205)</f>
        <v>16.964600329384883</v>
      </c>
      <c r="E241" s="1217">
        <f>E205/10</f>
        <v>0.25</v>
      </c>
      <c r="F241" s="1217">
        <f>F205/10</f>
        <v>0.3</v>
      </c>
      <c r="G241" s="1217">
        <f>G205/10</f>
        <v>0.5</v>
      </c>
      <c r="H241" s="1270">
        <f>((C205*PI())*G241*B205)*B205</f>
        <v>28.274333882308138</v>
      </c>
      <c r="I241" s="1218">
        <f t="shared" si="1"/>
        <v>525.90261021093136</v>
      </c>
    </row>
    <row r="242" spans="1:9" s="1014" customFormat="1" ht="12.75" x14ac:dyDescent="0.2">
      <c r="A242" s="2875"/>
      <c r="B242" s="1269">
        <f>(((C207/2)*(C207/2)*PI()))*B207</f>
        <v>314.15926535897933</v>
      </c>
      <c r="C242" s="1270">
        <f>(C207*PI()*D207)*B207</f>
        <v>251.32741228718345</v>
      </c>
      <c r="D242" s="1270">
        <f>((C207*PI()*F242)*B207)</f>
        <v>18.849555921538759</v>
      </c>
      <c r="E242" s="1217">
        <f>E207/10</f>
        <v>0.25</v>
      </c>
      <c r="F242" s="1217">
        <f>F207/10</f>
        <v>0.3</v>
      </c>
      <c r="G242" s="1217">
        <f>G207/10</f>
        <v>0.5</v>
      </c>
      <c r="H242" s="1270">
        <f>((C207*PI())*G242*B207)*B207</f>
        <v>31.415926535897931</v>
      </c>
      <c r="I242" s="1218">
        <f t="shared" si="1"/>
        <v>615.75216010359952</v>
      </c>
    </row>
    <row r="243" spans="1:9" s="1014" customFormat="1" ht="12.75" x14ac:dyDescent="0.2">
      <c r="A243" s="2875"/>
      <c r="B243" s="1269">
        <f>(((C209/2)*(C209/2)*PI()))*B209</f>
        <v>380.13271108436498</v>
      </c>
      <c r="C243" s="1270">
        <f>(C209*PI()*D209)*B209</f>
        <v>276.46015351590177</v>
      </c>
      <c r="D243" s="1270">
        <f>((C209*PI()*F243)*B209)</f>
        <v>20.734511513692631</v>
      </c>
      <c r="E243" s="1217">
        <f>E209/10</f>
        <v>0.3</v>
      </c>
      <c r="F243" s="1217">
        <f>F209/10</f>
        <v>0.3</v>
      </c>
      <c r="G243" s="1217">
        <f>G209/10</f>
        <v>0.5</v>
      </c>
      <c r="H243" s="1270">
        <f>((C209*PI())*G243*B209)*B209</f>
        <v>34.557519189487721</v>
      </c>
      <c r="I243" s="1218">
        <f t="shared" si="1"/>
        <v>711.88489530344702</v>
      </c>
    </row>
    <row r="244" spans="1:9" s="1014" customFormat="1" ht="12.75" x14ac:dyDescent="0.2">
      <c r="A244" s="2875"/>
      <c r="B244" s="1269">
        <f>(((C211/2)*(C211/2)*PI()))*B211</f>
        <v>1357.1680263507906</v>
      </c>
      <c r="C244" s="1270">
        <f>(C211*PI()*D211)*B211</f>
        <v>904.77868423386042</v>
      </c>
      <c r="D244" s="1270">
        <f>((C211*PI()*F244)*B211)</f>
        <v>67.858401317539531</v>
      </c>
      <c r="E244" s="1217">
        <f>E211/10</f>
        <v>0.3</v>
      </c>
      <c r="F244" s="1217">
        <f>F211/10</f>
        <v>0.3</v>
      </c>
      <c r="G244" s="1217">
        <f>G211/10</f>
        <v>0.5</v>
      </c>
      <c r="H244" s="1270">
        <f>((C211*PI())*G244*B211)*B211</f>
        <v>339.29200658769764</v>
      </c>
      <c r="I244" s="1218">
        <f t="shared" si="1"/>
        <v>2669.0971184898881</v>
      </c>
    </row>
    <row r="245" spans="1:9" s="1014" customFormat="1" ht="12.75" x14ac:dyDescent="0.2">
      <c r="A245" s="2875"/>
      <c r="B245" s="1269">
        <f>(((C213/2)*(C213/2)*PI()))*B213</f>
        <v>530.92915845667505</v>
      </c>
      <c r="C245" s="1270">
        <f>(C213*PI()*D213)*B213</f>
        <v>326.72563597333851</v>
      </c>
      <c r="D245" s="1270">
        <f>((C213*PI()*F245)*B213)</f>
        <v>24.504422698000386</v>
      </c>
      <c r="E245" s="1217">
        <f>E213/10</f>
        <v>0.3</v>
      </c>
      <c r="F245" s="1217">
        <f>F213/10</f>
        <v>0.3</v>
      </c>
      <c r="G245" s="1217">
        <f>G213/10</f>
        <v>0.5</v>
      </c>
      <c r="H245" s="1270">
        <f>((C213*PI())*G245*B213)*B213</f>
        <v>40.840704496667314</v>
      </c>
      <c r="I245" s="1218">
        <f t="shared" si="1"/>
        <v>922.99992162468129</v>
      </c>
    </row>
    <row r="246" spans="1:9" s="1014" customFormat="1" ht="12.75" x14ac:dyDescent="0.2">
      <c r="A246" s="2875"/>
      <c r="B246" s="1269">
        <f>(((C215/2)*(C215/2)*PI()))*B215</f>
        <v>615.75216010359941</v>
      </c>
      <c r="C246" s="1270">
        <f>(C215*PI()*D215)*B215</f>
        <v>351.85837720205683</v>
      </c>
      <c r="D246" s="1270">
        <f>((C215*PI()*F246)*B215)</f>
        <v>26.389378290154262</v>
      </c>
      <c r="E246" s="1217">
        <f>E215/10</f>
        <v>0.3</v>
      </c>
      <c r="F246" s="1217">
        <f>F215/10</f>
        <v>0.3</v>
      </c>
      <c r="G246" s="1217">
        <f>G215/10</f>
        <v>0.5</v>
      </c>
      <c r="H246" s="1270">
        <f>((C215*PI())*G246*B215)*B215</f>
        <v>43.982297150257104</v>
      </c>
      <c r="I246" s="1218">
        <f t="shared" si="1"/>
        <v>1037.9822127460675</v>
      </c>
    </row>
    <row r="247" spans="1:9" s="1014" customFormat="1" ht="12.75" x14ac:dyDescent="0.2">
      <c r="A247" s="2875"/>
      <c r="B247" s="1269">
        <f>(((C217/2)*(C217/2)*PI()))*B217</f>
        <v>706.85834705770344</v>
      </c>
      <c r="C247" s="1270">
        <f>(C217*PI()*D217)*B217</f>
        <v>376.99111843077515</v>
      </c>
      <c r="D247" s="1270">
        <f>((C217*PI()*F247)*B217)</f>
        <v>28.274333882308134</v>
      </c>
      <c r="E247" s="1217">
        <f>E217/10</f>
        <v>0.3</v>
      </c>
      <c r="F247" s="1217">
        <f>F217/10</f>
        <v>0.3</v>
      </c>
      <c r="G247" s="1217">
        <f>G217/10</f>
        <v>0.5</v>
      </c>
      <c r="H247" s="1270">
        <f>((C217*PI())*G247*B217)*B217</f>
        <v>47.123889803846893</v>
      </c>
      <c r="I247" s="1218">
        <f t="shared" si="1"/>
        <v>1159.2476891746335</v>
      </c>
    </row>
    <row r="248" spans="1:9" s="1014" customFormat="1" ht="12.75" x14ac:dyDescent="0.2">
      <c r="A248" s="2875"/>
      <c r="B248" s="1269">
        <f>(((C219/2)*(C219/2)*PI()))*B219</f>
        <v>804.24771931898704</v>
      </c>
      <c r="C248" s="1270">
        <f>(C219*PI()*D219)*B219</f>
        <v>402.12385965949352</v>
      </c>
      <c r="D248" s="1270">
        <f>((C219*PI()*F248)*B219)</f>
        <v>30.159289474462014</v>
      </c>
      <c r="E248" s="1217">
        <f>E219/10</f>
        <v>0.3</v>
      </c>
      <c r="F248" s="1217">
        <f>F219/10</f>
        <v>0.3</v>
      </c>
      <c r="G248" s="1217">
        <f>G219/10</f>
        <v>0.5</v>
      </c>
      <c r="H248" s="1270">
        <f>((C219*PI())*G248*B219)*B219</f>
        <v>50.26548245743669</v>
      </c>
      <c r="I248" s="1218">
        <f t="shared" si="1"/>
        <v>1286.7963509103793</v>
      </c>
    </row>
    <row r="249" spans="1:9" s="1014" customFormat="1" ht="12.75" x14ac:dyDescent="0.2">
      <c r="A249" s="2875"/>
      <c r="B249" s="1269">
        <f>(((C221/2)*(C221/2)*PI()))*B221</f>
        <v>907.9202768874502</v>
      </c>
      <c r="C249" s="1270">
        <f>(C221*PI()*D221)*B221</f>
        <v>427.25660088821189</v>
      </c>
      <c r="D249" s="1270">
        <f>((C221*PI()*F249)*B221)</f>
        <v>32.044245066615893</v>
      </c>
      <c r="E249" s="1217">
        <f>E221/10</f>
        <v>0.35</v>
      </c>
      <c r="F249" s="1217">
        <f>F221/10</f>
        <v>0.3</v>
      </c>
      <c r="G249" s="1217">
        <f>G221/10</f>
        <v>0.5</v>
      </c>
      <c r="H249" s="1270">
        <f>((C221*PI())*G249*B221)*B221</f>
        <v>53.407075111026487</v>
      </c>
      <c r="I249" s="1218">
        <f t="shared" si="1"/>
        <v>1420.6281979533044</v>
      </c>
    </row>
    <row r="250" spans="1:9" s="1014" customFormat="1" ht="12.75" x14ac:dyDescent="0.2">
      <c r="A250" s="2875"/>
      <c r="B250" s="1271"/>
      <c r="C250" s="1272"/>
      <c r="D250" s="1272"/>
      <c r="E250" s="1273"/>
      <c r="F250" s="1273"/>
      <c r="G250" s="1273"/>
      <c r="H250" s="1272"/>
      <c r="I250" s="1274"/>
    </row>
    <row r="251" spans="1:9" s="1014" customFormat="1" ht="12.75" x14ac:dyDescent="0.2">
      <c r="A251" s="2875"/>
      <c r="B251" s="2818" t="s">
        <v>899</v>
      </c>
      <c r="C251" s="2819"/>
      <c r="D251" s="2819"/>
      <c r="E251" s="2819"/>
      <c r="F251" s="2819"/>
      <c r="G251" s="2819"/>
      <c r="H251" s="2819"/>
      <c r="I251" s="2820"/>
    </row>
    <row r="252" spans="1:9" s="1014" customFormat="1" ht="12.75" x14ac:dyDescent="0.2">
      <c r="A252" s="2875"/>
      <c r="B252" s="2821"/>
      <c r="C252" s="2822"/>
      <c r="D252" s="2822"/>
      <c r="E252" s="2822"/>
      <c r="F252" s="2822"/>
      <c r="G252" s="2822"/>
      <c r="H252" s="2822"/>
      <c r="I252" s="2823"/>
    </row>
    <row r="253" spans="1:9" s="1014" customFormat="1" x14ac:dyDescent="0.25">
      <c r="A253" s="2875"/>
      <c r="B253" s="2824" t="s">
        <v>885</v>
      </c>
      <c r="C253" s="2825"/>
      <c r="D253" s="1229" t="s">
        <v>834</v>
      </c>
      <c r="E253" s="1230">
        <v>0.25</v>
      </c>
      <c r="F253" s="1229" t="s">
        <v>272</v>
      </c>
      <c r="G253" s="1230">
        <v>5.0000000000000001E-3</v>
      </c>
      <c r="H253" s="1231" t="s">
        <v>354</v>
      </c>
      <c r="I253" s="1232">
        <v>2.5000000000000001E-2</v>
      </c>
    </row>
    <row r="254" spans="1:9" s="1014" customFormat="1" ht="12.75" x14ac:dyDescent="0.2">
      <c r="A254" s="2875"/>
      <c r="B254" s="1275" t="s">
        <v>886</v>
      </c>
      <c r="C254" s="1276">
        <f>SUM(E253:E254,G253:G254,I253:I254)</f>
        <v>0.47500000000000003</v>
      </c>
      <c r="D254" s="1277" t="s">
        <v>65</v>
      </c>
      <c r="E254" s="1278">
        <v>0.125</v>
      </c>
      <c r="F254" s="1277" t="s">
        <v>887</v>
      </c>
      <c r="G254" s="1278">
        <v>0.02</v>
      </c>
      <c r="H254" s="1277" t="s">
        <v>888</v>
      </c>
      <c r="I254" s="1279">
        <v>0.05</v>
      </c>
    </row>
    <row r="255" spans="1:9" s="1014" customFormat="1" ht="12.75" x14ac:dyDescent="0.2">
      <c r="A255" s="2875"/>
      <c r="B255" s="2826" t="s">
        <v>59</v>
      </c>
      <c r="C255" s="2827" t="s">
        <v>894</v>
      </c>
      <c r="D255" s="2827"/>
      <c r="E255" s="2827"/>
      <c r="F255" s="2827"/>
      <c r="G255" s="2827"/>
      <c r="H255" s="2827"/>
      <c r="I255" s="2828"/>
    </row>
    <row r="256" spans="1:9" s="1014" customFormat="1" ht="12.75" x14ac:dyDescent="0.2">
      <c r="A256" s="2875"/>
      <c r="B256" s="2811"/>
      <c r="C256" s="2829"/>
      <c r="D256" s="2829"/>
      <c r="E256" s="2829"/>
      <c r="F256" s="2829"/>
      <c r="G256" s="2829"/>
      <c r="H256" s="2829"/>
      <c r="I256" s="2830"/>
    </row>
    <row r="257" spans="1:9" s="1014" customFormat="1" ht="12.75" x14ac:dyDescent="0.2">
      <c r="A257" s="2875"/>
      <c r="B257" s="2831" t="s">
        <v>60</v>
      </c>
      <c r="C257" s="2812" t="s">
        <v>895</v>
      </c>
      <c r="D257" s="2812"/>
      <c r="E257" s="2812"/>
      <c r="F257" s="2812"/>
      <c r="G257" s="2812"/>
      <c r="H257" s="2812"/>
      <c r="I257" s="2813"/>
    </row>
    <row r="258" spans="1:9" s="1014" customFormat="1" ht="12.75" x14ac:dyDescent="0.2">
      <c r="A258" s="2875"/>
      <c r="B258" s="2832"/>
      <c r="C258" s="2834"/>
      <c r="D258" s="2834"/>
      <c r="E258" s="2834"/>
      <c r="F258" s="2834"/>
      <c r="G258" s="2834"/>
      <c r="H258" s="2834"/>
      <c r="I258" s="2835"/>
    </row>
    <row r="259" spans="1:9" s="1014" customFormat="1" ht="12.75" x14ac:dyDescent="0.2">
      <c r="A259" s="2875"/>
      <c r="B259" s="2832"/>
      <c r="C259" s="2834"/>
      <c r="D259" s="2834"/>
      <c r="E259" s="2834"/>
      <c r="F259" s="2834"/>
      <c r="G259" s="2834"/>
      <c r="H259" s="2834"/>
      <c r="I259" s="2835"/>
    </row>
    <row r="260" spans="1:9" s="1014" customFormat="1" x14ac:dyDescent="0.2">
      <c r="A260" s="2875"/>
      <c r="B260" s="2833"/>
      <c r="C260" s="1280" t="s">
        <v>902</v>
      </c>
      <c r="D260" s="1281"/>
      <c r="E260" s="1281"/>
      <c r="F260" s="1281"/>
      <c r="G260" s="1281"/>
      <c r="H260" s="1281"/>
      <c r="I260" s="1282"/>
    </row>
    <row r="261" spans="1:9" s="1014" customFormat="1" ht="12.75" x14ac:dyDescent="0.2">
      <c r="A261" s="2875"/>
      <c r="B261" s="2810" t="s">
        <v>517</v>
      </c>
      <c r="C261" s="2812" t="s">
        <v>903</v>
      </c>
      <c r="D261" s="2812"/>
      <c r="E261" s="2812"/>
      <c r="F261" s="2812"/>
      <c r="G261" s="2812"/>
      <c r="H261" s="2812"/>
      <c r="I261" s="2813"/>
    </row>
    <row r="262" spans="1:9" s="1014" customFormat="1" ht="12.75" x14ac:dyDescent="0.2">
      <c r="A262" s="2875"/>
      <c r="B262" s="2811"/>
      <c r="C262" s="2814"/>
      <c r="D262" s="2814"/>
      <c r="E262" s="2814"/>
      <c r="F262" s="2814"/>
      <c r="G262" s="2814"/>
      <c r="H262" s="2814"/>
      <c r="I262" s="2815"/>
    </row>
    <row r="263" spans="1:9" ht="15" customHeight="1" x14ac:dyDescent="0.25">
      <c r="A263" s="2875"/>
      <c r="B263" s="2759" t="s">
        <v>825</v>
      </c>
      <c r="C263" s="2760"/>
      <c r="D263" s="2760"/>
      <c r="E263" s="2760"/>
      <c r="F263" s="2760"/>
      <c r="G263" s="2760"/>
      <c r="H263" s="2760"/>
      <c r="I263" s="2761"/>
    </row>
    <row r="264" spans="1:9" ht="15" customHeight="1" x14ac:dyDescent="0.25">
      <c r="A264" s="2875"/>
      <c r="B264" s="2762"/>
      <c r="C264" s="2763"/>
      <c r="D264" s="2763"/>
      <c r="E264" s="2763"/>
      <c r="F264" s="2763"/>
      <c r="G264" s="2763"/>
      <c r="H264" s="2763"/>
      <c r="I264" s="2764"/>
    </row>
    <row r="265" spans="1:9" ht="15" customHeight="1" x14ac:dyDescent="0.25">
      <c r="A265" s="2875"/>
      <c r="B265" s="2762" t="s">
        <v>898</v>
      </c>
      <c r="C265" s="2763"/>
      <c r="D265" s="2763"/>
      <c r="E265" s="2763"/>
      <c r="F265" s="2763"/>
      <c r="G265" s="2763"/>
      <c r="H265" s="2763"/>
      <c r="I265" s="2764"/>
    </row>
    <row r="266" spans="1:9" ht="15" customHeight="1" x14ac:dyDescent="0.25">
      <c r="A266" s="2875"/>
      <c r="B266" s="2765"/>
      <c r="C266" s="2766"/>
      <c r="D266" s="2766"/>
      <c r="E266" s="2766"/>
      <c r="F266" s="2766"/>
      <c r="G266" s="2766"/>
      <c r="H266" s="2766"/>
      <c r="I266" s="2767"/>
    </row>
    <row r="267" spans="1:9" s="1014" customFormat="1" ht="12.75" x14ac:dyDescent="0.2">
      <c r="A267" s="2875"/>
      <c r="B267" s="2591" t="s">
        <v>50</v>
      </c>
      <c r="C267" s="2592"/>
      <c r="D267" s="2592"/>
      <c r="E267" s="2592"/>
      <c r="F267" s="2592"/>
      <c r="G267" s="2592"/>
      <c r="H267" s="2592"/>
      <c r="I267" s="2768"/>
    </row>
    <row r="268" spans="1:9" s="1014" customFormat="1" ht="13.5" thickBot="1" x14ac:dyDescent="0.25">
      <c r="A268" s="2875"/>
      <c r="B268" s="2237"/>
      <c r="C268" s="2238"/>
      <c r="D268" s="2238"/>
      <c r="E268" s="2238"/>
      <c r="F268" s="2238"/>
      <c r="G268" s="2238"/>
      <c r="H268" s="2238"/>
      <c r="I268" s="2239"/>
    </row>
    <row r="269" spans="1:9" s="1014" customFormat="1" ht="12.75" customHeight="1" x14ac:dyDescent="0.2"/>
    <row r="270" spans="1:9" s="1014" customFormat="1" ht="12.75" customHeight="1" x14ac:dyDescent="0.2"/>
    <row r="271" spans="1:9" s="1014" customFormat="1" ht="13.5" thickBot="1" x14ac:dyDescent="0.25"/>
    <row r="272" spans="1:9" s="1014" customFormat="1" ht="12.75" x14ac:dyDescent="0.2">
      <c r="A272" s="538" t="s">
        <v>16</v>
      </c>
      <c r="B272" s="2627" t="s">
        <v>801</v>
      </c>
      <c r="C272" s="2628"/>
      <c r="D272" s="2628"/>
      <c r="E272" s="2628"/>
      <c r="F272" s="2628"/>
      <c r="G272" s="2628"/>
      <c r="H272" s="2629"/>
    </row>
    <row r="273" spans="1:8" s="1014" customFormat="1" ht="12.75" customHeight="1" x14ac:dyDescent="0.2">
      <c r="A273" s="2792" t="s">
        <v>801</v>
      </c>
      <c r="B273" s="2630"/>
      <c r="C273" s="2631"/>
      <c r="D273" s="2631"/>
      <c r="E273" s="2631"/>
      <c r="F273" s="2631"/>
      <c r="G273" s="2631"/>
      <c r="H273" s="2632"/>
    </row>
    <row r="274" spans="1:8" s="1014" customFormat="1" ht="12.75" x14ac:dyDescent="0.2">
      <c r="A274" s="2792"/>
      <c r="B274" s="2630"/>
      <c r="C274" s="2631"/>
      <c r="D274" s="2631"/>
      <c r="E274" s="2631"/>
      <c r="F274" s="2631"/>
      <c r="G274" s="2631"/>
      <c r="H274" s="2632"/>
    </row>
    <row r="275" spans="1:8" s="1014" customFormat="1" ht="12.75" x14ac:dyDescent="0.2">
      <c r="A275" s="2792"/>
      <c r="B275" s="2793" t="s">
        <v>904</v>
      </c>
      <c r="C275" s="2794"/>
      <c r="D275" s="2794"/>
      <c r="E275" s="2794"/>
      <c r="F275" s="2794"/>
      <c r="G275" s="2794"/>
      <c r="H275" s="2795"/>
    </row>
    <row r="276" spans="1:8" s="1014" customFormat="1" ht="12.75" x14ac:dyDescent="0.2">
      <c r="A276" s="2792"/>
      <c r="B276" s="2793"/>
      <c r="C276" s="2794"/>
      <c r="D276" s="2794"/>
      <c r="E276" s="2794"/>
      <c r="F276" s="2794"/>
      <c r="G276" s="2794"/>
      <c r="H276" s="2795"/>
    </row>
    <row r="277" spans="1:8" s="1014" customFormat="1" ht="12.75" x14ac:dyDescent="0.2">
      <c r="A277" s="2792"/>
      <c r="B277" s="2793"/>
      <c r="C277" s="2794"/>
      <c r="D277" s="2794"/>
      <c r="E277" s="2794"/>
      <c r="F277" s="2794"/>
      <c r="G277" s="2794"/>
      <c r="H277" s="2795"/>
    </row>
    <row r="278" spans="1:8" s="1014" customFormat="1" ht="15" customHeight="1" x14ac:dyDescent="0.2">
      <c r="A278" s="2792"/>
      <c r="B278" s="2796" t="s">
        <v>905</v>
      </c>
      <c r="C278" s="2797"/>
      <c r="D278" s="2797"/>
      <c r="E278" s="2797"/>
      <c r="F278" s="2797"/>
      <c r="G278" s="2797"/>
      <c r="H278" s="2798"/>
    </row>
    <row r="279" spans="1:8" s="1014" customFormat="1" ht="15" customHeight="1" x14ac:dyDescent="0.2">
      <c r="A279" s="2792"/>
      <c r="B279" s="2796"/>
      <c r="C279" s="2797"/>
      <c r="D279" s="2797"/>
      <c r="E279" s="2797"/>
      <c r="F279" s="2797"/>
      <c r="G279" s="2797"/>
      <c r="H279" s="2798"/>
    </row>
    <row r="280" spans="1:8" s="1014" customFormat="1" x14ac:dyDescent="0.2">
      <c r="A280" s="2792"/>
      <c r="B280" s="1283"/>
      <c r="C280" s="1281"/>
      <c r="D280" s="1281"/>
      <c r="E280" s="1281"/>
      <c r="F280" s="1281"/>
      <c r="G280" s="1281"/>
      <c r="H280" s="1282"/>
    </row>
    <row r="281" spans="1:8" s="1014" customFormat="1" x14ac:dyDescent="0.2">
      <c r="A281" s="2792"/>
      <c r="B281" s="1284" t="s">
        <v>76</v>
      </c>
      <c r="C281" s="1285"/>
      <c r="D281" s="1285"/>
      <c r="E281" s="1285"/>
      <c r="F281" s="1285"/>
      <c r="G281" s="1285"/>
      <c r="H281" s="1286"/>
    </row>
    <row r="282" spans="1:8" s="1014" customFormat="1" ht="12.75" x14ac:dyDescent="0.2">
      <c r="A282" s="2792"/>
      <c r="B282" s="2799" t="s">
        <v>850</v>
      </c>
      <c r="C282" s="2800" t="s">
        <v>849</v>
      </c>
      <c r="D282" s="2801" t="s">
        <v>851</v>
      </c>
      <c r="E282" s="2623" t="s">
        <v>787</v>
      </c>
      <c r="F282" s="2623"/>
      <c r="G282" s="2802" t="s">
        <v>871</v>
      </c>
      <c r="H282" s="2803"/>
    </row>
    <row r="283" spans="1:8" s="1014" customFormat="1" ht="12.75" x14ac:dyDescent="0.2">
      <c r="A283" s="2792"/>
      <c r="B283" s="2799"/>
      <c r="C283" s="2800"/>
      <c r="D283" s="2801"/>
      <c r="E283" s="2623"/>
      <c r="F283" s="2623"/>
      <c r="G283" s="2802"/>
      <c r="H283" s="2803"/>
    </row>
    <row r="284" spans="1:8" s="1014" customFormat="1" ht="12.75" x14ac:dyDescent="0.2">
      <c r="A284" s="2792"/>
      <c r="B284" s="2799"/>
      <c r="C284" s="2800"/>
      <c r="D284" s="2801"/>
      <c r="E284" s="2623"/>
      <c r="F284" s="2623"/>
      <c r="G284" s="2802"/>
      <c r="H284" s="2803"/>
    </row>
    <row r="285" spans="1:8" s="1014" customFormat="1" x14ac:dyDescent="0.2">
      <c r="A285" s="2792"/>
      <c r="B285" s="1287">
        <v>1</v>
      </c>
      <c r="C285" s="1288">
        <v>14</v>
      </c>
      <c r="D285" s="1289">
        <v>4</v>
      </c>
      <c r="E285" s="1290">
        <v>2</v>
      </c>
      <c r="F285" s="1291">
        <f>E285/10</f>
        <v>0.2</v>
      </c>
      <c r="G285" s="1292">
        <v>0.1</v>
      </c>
      <c r="H285" s="1293">
        <f>G285*B285</f>
        <v>0.1</v>
      </c>
    </row>
    <row r="286" spans="1:8" s="1014" customFormat="1" x14ac:dyDescent="0.2">
      <c r="A286" s="2792"/>
      <c r="B286" s="1287">
        <v>2</v>
      </c>
      <c r="C286" s="1288">
        <v>16</v>
      </c>
      <c r="D286" s="1289">
        <v>4</v>
      </c>
      <c r="E286" s="1290">
        <v>2</v>
      </c>
      <c r="F286" s="1291">
        <f t="shared" ref="F286:F295" si="2">E286/10</f>
        <v>0.2</v>
      </c>
      <c r="G286" s="1292">
        <v>0.12</v>
      </c>
      <c r="H286" s="1293">
        <f t="shared" ref="H286:H295" si="3">G286*B286</f>
        <v>0.24</v>
      </c>
    </row>
    <row r="287" spans="1:8" s="1014" customFormat="1" x14ac:dyDescent="0.2">
      <c r="A287" s="2792"/>
      <c r="B287" s="1287">
        <v>1</v>
      </c>
      <c r="C287" s="1288">
        <v>18</v>
      </c>
      <c r="D287" s="1289">
        <v>4</v>
      </c>
      <c r="E287" s="1290">
        <v>2.5</v>
      </c>
      <c r="F287" s="1291">
        <f t="shared" si="2"/>
        <v>0.25</v>
      </c>
      <c r="G287" s="1292">
        <v>0.15</v>
      </c>
      <c r="H287" s="1293">
        <f t="shared" si="3"/>
        <v>0.15</v>
      </c>
    </row>
    <row r="288" spans="1:8" s="1014" customFormat="1" x14ac:dyDescent="0.2">
      <c r="A288" s="2792"/>
      <c r="B288" s="1287">
        <v>1</v>
      </c>
      <c r="C288" s="1288">
        <v>20</v>
      </c>
      <c r="D288" s="1289">
        <v>4</v>
      </c>
      <c r="E288" s="1290">
        <v>2.5</v>
      </c>
      <c r="F288" s="1291">
        <f t="shared" si="2"/>
        <v>0.25</v>
      </c>
      <c r="G288" s="1292">
        <v>0.2</v>
      </c>
      <c r="H288" s="1293">
        <f t="shared" si="3"/>
        <v>0.2</v>
      </c>
    </row>
    <row r="289" spans="1:8" s="1014" customFormat="1" x14ac:dyDescent="0.2">
      <c r="A289" s="2792"/>
      <c r="B289" s="1287">
        <v>1</v>
      </c>
      <c r="C289" s="1288">
        <v>22</v>
      </c>
      <c r="D289" s="1289">
        <v>4</v>
      </c>
      <c r="E289" s="1290">
        <v>3</v>
      </c>
      <c r="F289" s="1291">
        <f t="shared" si="2"/>
        <v>0.3</v>
      </c>
      <c r="G289" s="1292">
        <v>0.25</v>
      </c>
      <c r="H289" s="1293">
        <f t="shared" si="3"/>
        <v>0.25</v>
      </c>
    </row>
    <row r="290" spans="1:8" s="1014" customFormat="1" x14ac:dyDescent="0.2">
      <c r="A290" s="2792"/>
      <c r="B290" s="1287">
        <v>3</v>
      </c>
      <c r="C290" s="1288">
        <v>24</v>
      </c>
      <c r="D290" s="1289">
        <v>4</v>
      </c>
      <c r="E290" s="1290">
        <v>3</v>
      </c>
      <c r="F290" s="1291">
        <f t="shared" si="2"/>
        <v>0.3</v>
      </c>
      <c r="G290" s="1292">
        <v>0.3</v>
      </c>
      <c r="H290" s="1293">
        <f t="shared" si="3"/>
        <v>0.89999999999999991</v>
      </c>
    </row>
    <row r="291" spans="1:8" s="1014" customFormat="1" x14ac:dyDescent="0.2">
      <c r="A291" s="2792"/>
      <c r="B291" s="1287">
        <v>1</v>
      </c>
      <c r="C291" s="1288">
        <v>26</v>
      </c>
      <c r="D291" s="1289">
        <v>4</v>
      </c>
      <c r="E291" s="1290">
        <v>3</v>
      </c>
      <c r="F291" s="1291">
        <f t="shared" si="2"/>
        <v>0.3</v>
      </c>
      <c r="G291" s="1292">
        <v>0.32</v>
      </c>
      <c r="H291" s="1293">
        <f t="shared" si="3"/>
        <v>0.32</v>
      </c>
    </row>
    <row r="292" spans="1:8" s="1014" customFormat="1" x14ac:dyDescent="0.2">
      <c r="A292" s="2792"/>
      <c r="B292" s="1287">
        <v>1</v>
      </c>
      <c r="C292" s="1288">
        <v>28</v>
      </c>
      <c r="D292" s="1289">
        <v>4</v>
      </c>
      <c r="E292" s="1290">
        <v>3</v>
      </c>
      <c r="F292" s="1291">
        <f t="shared" si="2"/>
        <v>0.3</v>
      </c>
      <c r="G292" s="1292">
        <v>0.35</v>
      </c>
      <c r="H292" s="1293">
        <f t="shared" si="3"/>
        <v>0.35</v>
      </c>
    </row>
    <row r="293" spans="1:8" s="1014" customFormat="1" x14ac:dyDescent="0.2">
      <c r="A293" s="2792"/>
      <c r="B293" s="1287">
        <v>1</v>
      </c>
      <c r="C293" s="1288">
        <v>30</v>
      </c>
      <c r="D293" s="1289">
        <v>4</v>
      </c>
      <c r="E293" s="1290">
        <v>3</v>
      </c>
      <c r="F293" s="1291">
        <f t="shared" si="2"/>
        <v>0.3</v>
      </c>
      <c r="G293" s="1292">
        <v>0.4</v>
      </c>
      <c r="H293" s="1293">
        <f t="shared" si="3"/>
        <v>0.4</v>
      </c>
    </row>
    <row r="294" spans="1:8" s="1014" customFormat="1" x14ac:dyDescent="0.2">
      <c r="A294" s="2792"/>
      <c r="B294" s="1287">
        <v>1</v>
      </c>
      <c r="C294" s="1288">
        <v>32</v>
      </c>
      <c r="D294" s="1289">
        <v>4</v>
      </c>
      <c r="E294" s="1290">
        <v>3</v>
      </c>
      <c r="F294" s="1291">
        <f t="shared" si="2"/>
        <v>0.3</v>
      </c>
      <c r="G294" s="1292">
        <v>0.45</v>
      </c>
      <c r="H294" s="1293">
        <f t="shared" si="3"/>
        <v>0.45</v>
      </c>
    </row>
    <row r="295" spans="1:8" s="1014" customFormat="1" x14ac:dyDescent="0.2">
      <c r="A295" s="2792"/>
      <c r="B295" s="1287">
        <v>1</v>
      </c>
      <c r="C295" s="1288">
        <v>34</v>
      </c>
      <c r="D295" s="1289">
        <v>4</v>
      </c>
      <c r="E295" s="1290">
        <v>3.5</v>
      </c>
      <c r="F295" s="1291">
        <f t="shared" si="2"/>
        <v>0.35</v>
      </c>
      <c r="G295" s="1292">
        <v>0.5</v>
      </c>
      <c r="H295" s="1293">
        <f t="shared" si="3"/>
        <v>0.5</v>
      </c>
    </row>
    <row r="296" spans="1:8" s="1014" customFormat="1" ht="12.75" x14ac:dyDescent="0.2">
      <c r="A296" s="2792"/>
      <c r="B296" s="1202"/>
      <c r="C296" s="1203"/>
      <c r="D296" s="1204"/>
      <c r="E296" s="1205"/>
      <c r="F296" s="1294"/>
      <c r="G296" s="1295"/>
      <c r="H296" s="1296"/>
    </row>
    <row r="297" spans="1:8" s="1014" customFormat="1" ht="12.75" x14ac:dyDescent="0.2">
      <c r="A297" s="2792"/>
      <c r="B297" s="2804" t="s">
        <v>893</v>
      </c>
      <c r="C297" s="2805"/>
      <c r="D297" s="2805"/>
      <c r="E297" s="2805"/>
      <c r="F297" s="2805"/>
      <c r="G297" s="2805"/>
      <c r="H297" s="2806"/>
    </row>
    <row r="298" spans="1:8" s="1014" customFormat="1" ht="12.75" x14ac:dyDescent="0.2">
      <c r="A298" s="2792"/>
      <c r="B298" s="2807" t="s">
        <v>906</v>
      </c>
      <c r="C298" s="2808"/>
      <c r="D298" s="2808"/>
      <c r="E298" s="2808"/>
      <c r="F298" s="2808"/>
      <c r="G298" s="2808"/>
      <c r="H298" s="2809"/>
    </row>
    <row r="299" spans="1:8" s="1014" customFormat="1" x14ac:dyDescent="0.25">
      <c r="A299" s="2792"/>
      <c r="B299" s="1297">
        <v>16</v>
      </c>
      <c r="C299" s="1298">
        <v>0.12</v>
      </c>
      <c r="D299" s="1299" t="s">
        <v>907</v>
      </c>
      <c r="E299" s="753"/>
      <c r="F299" s="1288">
        <v>18</v>
      </c>
      <c r="G299" s="1298">
        <v>0.15</v>
      </c>
      <c r="H299" s="1300" t="s">
        <v>907</v>
      </c>
    </row>
    <row r="300" spans="1:8" s="1014" customFormat="1" x14ac:dyDescent="0.25">
      <c r="A300" s="2792"/>
      <c r="B300" s="1297">
        <v>18</v>
      </c>
      <c r="C300" s="1298">
        <v>0.15</v>
      </c>
      <c r="D300" s="1301">
        <f>C300-C299</f>
        <v>0.03</v>
      </c>
      <c r="E300" s="753"/>
      <c r="F300" s="1288">
        <v>20</v>
      </c>
      <c r="G300" s="1298">
        <v>0.2</v>
      </c>
      <c r="H300" s="1302">
        <f>G300-G299</f>
        <v>5.0000000000000017E-2</v>
      </c>
    </row>
    <row r="301" spans="1:8" s="1014" customFormat="1" ht="12.75" customHeight="1" x14ac:dyDescent="0.2">
      <c r="A301" s="2792"/>
      <c r="B301" s="2759" t="s">
        <v>825</v>
      </c>
      <c r="C301" s="2760"/>
      <c r="D301" s="2760"/>
      <c r="E301" s="2760"/>
      <c r="F301" s="2760"/>
      <c r="G301" s="2760"/>
      <c r="H301" s="2761"/>
    </row>
    <row r="302" spans="1:8" s="1014" customFormat="1" ht="12.75" customHeight="1" x14ac:dyDescent="0.2">
      <c r="A302" s="2792"/>
      <c r="B302" s="2762"/>
      <c r="C302" s="2763"/>
      <c r="D302" s="2763"/>
      <c r="E302" s="2763"/>
      <c r="F302" s="2763"/>
      <c r="G302" s="2763"/>
      <c r="H302" s="2764"/>
    </row>
    <row r="303" spans="1:8" s="1014" customFormat="1" ht="12.75" x14ac:dyDescent="0.2">
      <c r="A303" s="2792"/>
      <c r="B303" s="2762" t="s">
        <v>898</v>
      </c>
      <c r="C303" s="2763"/>
      <c r="D303" s="2763"/>
      <c r="E303" s="2763"/>
      <c r="F303" s="2763"/>
      <c r="G303" s="2763"/>
      <c r="H303" s="2764"/>
    </row>
    <row r="304" spans="1:8" s="1014" customFormat="1" ht="12.75" x14ac:dyDescent="0.2">
      <c r="A304" s="2792"/>
      <c r="B304" s="2765"/>
      <c r="C304" s="2766"/>
      <c r="D304" s="2766"/>
      <c r="E304" s="2766"/>
      <c r="F304" s="2766"/>
      <c r="G304" s="2766"/>
      <c r="H304" s="2767"/>
    </row>
    <row r="305" spans="1:11" s="1014" customFormat="1" ht="15" customHeight="1" x14ac:dyDescent="0.2">
      <c r="A305" s="2792"/>
      <c r="B305" s="2591" t="s">
        <v>50</v>
      </c>
      <c r="C305" s="2592"/>
      <c r="D305" s="2592"/>
      <c r="E305" s="2592"/>
      <c r="F305" s="2592"/>
      <c r="G305" s="2592"/>
      <c r="H305" s="2768"/>
    </row>
    <row r="306" spans="1:11" s="1014" customFormat="1" ht="13.5" thickBot="1" x14ac:dyDescent="0.25">
      <c r="A306" s="2792"/>
      <c r="B306" s="2237"/>
      <c r="C306" s="2238"/>
      <c r="D306" s="2238"/>
      <c r="E306" s="2238"/>
      <c r="F306" s="2238"/>
      <c r="G306" s="2238"/>
      <c r="H306" s="2239"/>
    </row>
    <row r="307" spans="1:11" s="1014" customFormat="1" ht="12.75" x14ac:dyDescent="0.2"/>
    <row r="309" spans="1:11" ht="15" customHeight="1" x14ac:dyDescent="0.25">
      <c r="A309" s="538" t="s">
        <v>16</v>
      </c>
      <c r="B309" s="2630" t="s">
        <v>872</v>
      </c>
      <c r="C309" s="2631"/>
      <c r="D309" s="2631"/>
      <c r="E309" s="2631"/>
      <c r="F309" s="2631"/>
      <c r="G309" s="2631"/>
      <c r="H309" s="2631"/>
      <c r="I309" s="2631"/>
      <c r="J309" s="2631"/>
      <c r="K309" s="2632"/>
    </row>
    <row r="310" spans="1:11" ht="15" customHeight="1" thickBot="1" x14ac:dyDescent="0.3">
      <c r="A310" s="2769" t="s">
        <v>801</v>
      </c>
      <c r="B310" s="2630"/>
      <c r="C310" s="2631"/>
      <c r="D310" s="2631"/>
      <c r="E310" s="2631"/>
      <c r="F310" s="2631"/>
      <c r="G310" s="2631"/>
      <c r="H310" s="2631"/>
      <c r="I310" s="2631"/>
      <c r="J310" s="2631"/>
      <c r="K310" s="2632"/>
    </row>
    <row r="311" spans="1:11" ht="15" customHeight="1" x14ac:dyDescent="0.25">
      <c r="A311" s="2769"/>
      <c r="B311" s="2770" t="s">
        <v>850</v>
      </c>
      <c r="C311" s="2773" t="s">
        <v>849</v>
      </c>
      <c r="D311" s="2776" t="s">
        <v>787</v>
      </c>
      <c r="E311" s="2777"/>
      <c r="F311" s="2778"/>
      <c r="G311" s="2782" t="s">
        <v>628</v>
      </c>
      <c r="H311" s="2783"/>
      <c r="I311" s="2784"/>
      <c r="J311" s="2788" t="s">
        <v>873</v>
      </c>
      <c r="K311" s="2789"/>
    </row>
    <row r="312" spans="1:11" ht="15" customHeight="1" x14ac:dyDescent="0.25">
      <c r="A312" s="2769"/>
      <c r="B312" s="2771"/>
      <c r="C312" s="2774"/>
      <c r="D312" s="2779"/>
      <c r="E312" s="2780"/>
      <c r="F312" s="2781"/>
      <c r="G312" s="2785"/>
      <c r="H312" s="2786"/>
      <c r="I312" s="2787"/>
      <c r="J312" s="2790"/>
      <c r="K312" s="2791"/>
    </row>
    <row r="313" spans="1:11" ht="15" customHeight="1" x14ac:dyDescent="0.25">
      <c r="A313" s="2769"/>
      <c r="B313" s="2771"/>
      <c r="C313" s="2774"/>
      <c r="D313" s="2779"/>
      <c r="E313" s="2780"/>
      <c r="F313" s="2781"/>
      <c r="G313" s="2749" t="s">
        <v>874</v>
      </c>
      <c r="H313" s="2751" t="s">
        <v>875</v>
      </c>
      <c r="I313" s="2752"/>
      <c r="J313" s="2755" t="s">
        <v>876</v>
      </c>
      <c r="K313" s="2757" t="s">
        <v>877</v>
      </c>
    </row>
    <row r="314" spans="1:11" ht="15.75" customHeight="1" thickBot="1" x14ac:dyDescent="0.3">
      <c r="A314" s="2769"/>
      <c r="B314" s="2772"/>
      <c r="C314" s="2775"/>
      <c r="D314" s="1196" t="s">
        <v>878</v>
      </c>
      <c r="E314" s="1197" t="s">
        <v>879</v>
      </c>
      <c r="F314" s="1198" t="s">
        <v>874</v>
      </c>
      <c r="G314" s="2750"/>
      <c r="H314" s="2753"/>
      <c r="I314" s="2754"/>
      <c r="J314" s="2756"/>
      <c r="K314" s="2758"/>
    </row>
    <row r="315" spans="1:11" ht="15.75" customHeight="1" x14ac:dyDescent="0.25">
      <c r="A315" s="2769"/>
      <c r="B315" s="64" t="s">
        <v>76</v>
      </c>
      <c r="C315" s="64" t="s">
        <v>76</v>
      </c>
      <c r="D315" s="1303"/>
      <c r="E315" s="1303"/>
      <c r="F315" s="1304"/>
      <c r="G315" s="1305"/>
      <c r="H315" s="1305"/>
      <c r="I315" s="1305"/>
      <c r="J315" s="1306"/>
      <c r="K315" s="1307"/>
    </row>
    <row r="316" spans="1:11" ht="15" customHeight="1" x14ac:dyDescent="0.25">
      <c r="A316" s="2769"/>
      <c r="B316" s="2742">
        <v>1</v>
      </c>
      <c r="C316" s="2743">
        <v>14</v>
      </c>
      <c r="D316" s="2744">
        <v>2</v>
      </c>
      <c r="E316" s="2745">
        <f>D316/10</f>
        <v>0.2</v>
      </c>
      <c r="F316" s="2746">
        <v>0.2</v>
      </c>
      <c r="G316" s="2747">
        <v>0.1</v>
      </c>
      <c r="H316" s="2748">
        <f>(G316/J316)*K316</f>
        <v>0.1</v>
      </c>
      <c r="I316" s="2748"/>
      <c r="J316" s="2741">
        <f>(((C316/2)*(C316/2)*PI()*F316))</f>
        <v>30.787608005179973</v>
      </c>
      <c r="K316" s="2735">
        <f>(((C316/2)*(C316/2)*PI()*E316))</f>
        <v>30.787608005179973</v>
      </c>
    </row>
    <row r="317" spans="1:11" ht="15" customHeight="1" x14ac:dyDescent="0.25">
      <c r="A317" s="2769"/>
      <c r="B317" s="2742"/>
      <c r="C317" s="2743"/>
      <c r="D317" s="2744"/>
      <c r="E317" s="2745"/>
      <c r="F317" s="2746"/>
      <c r="G317" s="2747"/>
      <c r="H317" s="2748"/>
      <c r="I317" s="2748"/>
      <c r="J317" s="2741"/>
      <c r="K317" s="2735"/>
    </row>
    <row r="318" spans="1:11" ht="15" customHeight="1" x14ac:dyDescent="0.25">
      <c r="A318" s="2769"/>
      <c r="B318" s="2742">
        <v>1</v>
      </c>
      <c r="C318" s="2743">
        <v>16</v>
      </c>
      <c r="D318" s="2744">
        <v>2</v>
      </c>
      <c r="E318" s="2745">
        <f>D318/10</f>
        <v>0.2</v>
      </c>
      <c r="F318" s="2746">
        <v>0.2</v>
      </c>
      <c r="G318" s="2747">
        <v>0.12</v>
      </c>
      <c r="H318" s="2748">
        <f>(G318/J318)*K318</f>
        <v>0.12</v>
      </c>
      <c r="I318" s="2748"/>
      <c r="J318" s="2741">
        <f>(((C318/2)*(C318/2)*PI()*F318))</f>
        <v>40.212385965949352</v>
      </c>
      <c r="K318" s="2735">
        <f>(((C318/2)*(C318/2)*PI()*E318))</f>
        <v>40.212385965949352</v>
      </c>
    </row>
    <row r="319" spans="1:11" ht="15" customHeight="1" x14ac:dyDescent="0.25">
      <c r="A319" s="2769"/>
      <c r="B319" s="2742"/>
      <c r="C319" s="2743"/>
      <c r="D319" s="2744"/>
      <c r="E319" s="2745"/>
      <c r="F319" s="2746"/>
      <c r="G319" s="2747"/>
      <c r="H319" s="2748"/>
      <c r="I319" s="2748"/>
      <c r="J319" s="2741"/>
      <c r="K319" s="2735"/>
    </row>
    <row r="320" spans="1:11" ht="15" customHeight="1" x14ac:dyDescent="0.25">
      <c r="A320" s="2769"/>
      <c r="B320" s="2742">
        <v>1</v>
      </c>
      <c r="C320" s="2743">
        <v>18</v>
      </c>
      <c r="D320" s="2744">
        <v>2.5</v>
      </c>
      <c r="E320" s="2745">
        <f>D320/10</f>
        <v>0.25</v>
      </c>
      <c r="F320" s="2746">
        <v>0.25</v>
      </c>
      <c r="G320" s="2747">
        <v>0.15</v>
      </c>
      <c r="H320" s="2748">
        <f>(G320/J320)*K320</f>
        <v>0.15</v>
      </c>
      <c r="I320" s="2748"/>
      <c r="J320" s="2741">
        <f>(((C320/2)*(C320/2)*PI()*F320))</f>
        <v>63.617251235193308</v>
      </c>
      <c r="K320" s="2735">
        <f>(((C320/2)*(C320/2)*PI()*E320))</f>
        <v>63.617251235193308</v>
      </c>
    </row>
    <row r="321" spans="1:11" ht="15" customHeight="1" x14ac:dyDescent="0.25">
      <c r="A321" s="2769"/>
      <c r="B321" s="2742"/>
      <c r="C321" s="2743"/>
      <c r="D321" s="2744"/>
      <c r="E321" s="2745"/>
      <c r="F321" s="2746"/>
      <c r="G321" s="2747"/>
      <c r="H321" s="2748"/>
      <c r="I321" s="2748"/>
      <c r="J321" s="2741"/>
      <c r="K321" s="2735"/>
    </row>
    <row r="322" spans="1:11" ht="15" customHeight="1" x14ac:dyDescent="0.25">
      <c r="A322" s="2769"/>
      <c r="B322" s="2742">
        <v>1</v>
      </c>
      <c r="C322" s="2743">
        <v>20</v>
      </c>
      <c r="D322" s="2744">
        <v>2.5</v>
      </c>
      <c r="E322" s="2745">
        <f>D322/10</f>
        <v>0.25</v>
      </c>
      <c r="F322" s="2746">
        <v>0.25</v>
      </c>
      <c r="G322" s="2747">
        <v>0.2</v>
      </c>
      <c r="H322" s="2748">
        <f>(G322/J322)*K322</f>
        <v>0.2</v>
      </c>
      <c r="I322" s="2748"/>
      <c r="J322" s="2741">
        <f>(((C322/2)*(C322/2)*PI()*F322))</f>
        <v>78.539816339744831</v>
      </c>
      <c r="K322" s="2735">
        <f>(((C322/2)*(C322/2)*PI()*E322))</f>
        <v>78.539816339744831</v>
      </c>
    </row>
    <row r="323" spans="1:11" ht="15" customHeight="1" x14ac:dyDescent="0.25">
      <c r="A323" s="2769"/>
      <c r="B323" s="2742"/>
      <c r="C323" s="2743"/>
      <c r="D323" s="2744"/>
      <c r="E323" s="2745"/>
      <c r="F323" s="2746"/>
      <c r="G323" s="2747"/>
      <c r="H323" s="2748"/>
      <c r="I323" s="2748"/>
      <c r="J323" s="2741"/>
      <c r="K323" s="2735"/>
    </row>
    <row r="324" spans="1:11" ht="15" customHeight="1" x14ac:dyDescent="0.25">
      <c r="A324" s="2769"/>
      <c r="B324" s="2742">
        <v>1</v>
      </c>
      <c r="C324" s="2743">
        <v>22</v>
      </c>
      <c r="D324" s="2744">
        <v>3</v>
      </c>
      <c r="E324" s="2745">
        <f>D324/10</f>
        <v>0.3</v>
      </c>
      <c r="F324" s="2746">
        <v>0.3</v>
      </c>
      <c r="G324" s="2747">
        <v>0.25</v>
      </c>
      <c r="H324" s="2748">
        <f>(G324/J324)*K324</f>
        <v>0.25</v>
      </c>
      <c r="I324" s="2748"/>
      <c r="J324" s="2741">
        <f>(((C324/2)*(C324/2)*PI()*F324))</f>
        <v>114.0398133253095</v>
      </c>
      <c r="K324" s="2735">
        <f>(((C324/2)*(C324/2)*PI()*E324))</f>
        <v>114.0398133253095</v>
      </c>
    </row>
    <row r="325" spans="1:11" ht="15" customHeight="1" x14ac:dyDescent="0.25">
      <c r="A325" s="2769"/>
      <c r="B325" s="2742"/>
      <c r="C325" s="2743"/>
      <c r="D325" s="2744"/>
      <c r="E325" s="2745"/>
      <c r="F325" s="2746"/>
      <c r="G325" s="2747"/>
      <c r="H325" s="2748"/>
      <c r="I325" s="2748"/>
      <c r="J325" s="2741"/>
      <c r="K325" s="2735"/>
    </row>
    <row r="326" spans="1:11" ht="15" customHeight="1" x14ac:dyDescent="0.25">
      <c r="A326" s="2769"/>
      <c r="B326" s="2742">
        <v>1</v>
      </c>
      <c r="C326" s="2743">
        <v>24</v>
      </c>
      <c r="D326" s="2744">
        <v>3</v>
      </c>
      <c r="E326" s="2745">
        <f>D326/10</f>
        <v>0.3</v>
      </c>
      <c r="F326" s="2746">
        <v>0.3</v>
      </c>
      <c r="G326" s="2747">
        <v>0.3</v>
      </c>
      <c r="H326" s="2748">
        <f>(G326/J326)*K326</f>
        <v>0.3</v>
      </c>
      <c r="I326" s="2748"/>
      <c r="J326" s="2741">
        <f>(((C326/2)*(C326/2)*PI()*F326))</f>
        <v>135.71680263507906</v>
      </c>
      <c r="K326" s="2735">
        <f>(((C326/2)*(C326/2)*PI()*E326))</f>
        <v>135.71680263507906</v>
      </c>
    </row>
    <row r="327" spans="1:11" ht="15" customHeight="1" x14ac:dyDescent="0.25">
      <c r="A327" s="2769"/>
      <c r="B327" s="2742"/>
      <c r="C327" s="2743"/>
      <c r="D327" s="2744"/>
      <c r="E327" s="2745"/>
      <c r="F327" s="2746"/>
      <c r="G327" s="2747"/>
      <c r="H327" s="2748"/>
      <c r="I327" s="2748"/>
      <c r="J327" s="2741"/>
      <c r="K327" s="2735"/>
    </row>
    <row r="328" spans="1:11" ht="15" customHeight="1" x14ac:dyDescent="0.25">
      <c r="A328" s="2769"/>
      <c r="B328" s="2742">
        <v>1</v>
      </c>
      <c r="C328" s="2743">
        <v>26</v>
      </c>
      <c r="D328" s="2744">
        <v>3</v>
      </c>
      <c r="E328" s="2745">
        <f>D328/10</f>
        <v>0.3</v>
      </c>
      <c r="F328" s="2746">
        <v>0.3</v>
      </c>
      <c r="G328" s="2747">
        <v>0.32</v>
      </c>
      <c r="H328" s="2748">
        <f>(G328/J328)*K328</f>
        <v>0.31999999999999995</v>
      </c>
      <c r="I328" s="2748"/>
      <c r="J328" s="2741">
        <f>(((C328/2)*(C328/2)*PI()*F328))</f>
        <v>159.27874753700252</v>
      </c>
      <c r="K328" s="2735">
        <f>(((C328/2)*(C328/2)*PI()*E328))</f>
        <v>159.27874753700252</v>
      </c>
    </row>
    <row r="329" spans="1:11" ht="15" customHeight="1" x14ac:dyDescent="0.25">
      <c r="A329" s="2769"/>
      <c r="B329" s="2742"/>
      <c r="C329" s="2743"/>
      <c r="D329" s="2744"/>
      <c r="E329" s="2745"/>
      <c r="F329" s="2746"/>
      <c r="G329" s="2747"/>
      <c r="H329" s="2748"/>
      <c r="I329" s="2748"/>
      <c r="J329" s="2741"/>
      <c r="K329" s="2735"/>
    </row>
    <row r="330" spans="1:11" ht="15" customHeight="1" x14ac:dyDescent="0.25">
      <c r="A330" s="2769"/>
      <c r="B330" s="2742">
        <v>1</v>
      </c>
      <c r="C330" s="2743">
        <v>28</v>
      </c>
      <c r="D330" s="2744">
        <v>3</v>
      </c>
      <c r="E330" s="2745">
        <f>D330/10</f>
        <v>0.3</v>
      </c>
      <c r="F330" s="2746">
        <v>0.3</v>
      </c>
      <c r="G330" s="2747">
        <v>0.35</v>
      </c>
      <c r="H330" s="2748">
        <f>(G330/J330)*K330</f>
        <v>0.35</v>
      </c>
      <c r="I330" s="2748"/>
      <c r="J330" s="2741">
        <f>(((C330/2)*(C330/2)*PI()*F330))</f>
        <v>184.72564803107983</v>
      </c>
      <c r="K330" s="2735">
        <f>(((C330/2)*(C330/2)*PI()*E330))</f>
        <v>184.72564803107983</v>
      </c>
    </row>
    <row r="331" spans="1:11" ht="15" customHeight="1" x14ac:dyDescent="0.25">
      <c r="A331" s="2769"/>
      <c r="B331" s="2742"/>
      <c r="C331" s="2743"/>
      <c r="D331" s="2744"/>
      <c r="E331" s="2745"/>
      <c r="F331" s="2746"/>
      <c r="G331" s="2747"/>
      <c r="H331" s="2748"/>
      <c r="I331" s="2748"/>
      <c r="J331" s="2741"/>
      <c r="K331" s="2735"/>
    </row>
    <row r="332" spans="1:11" ht="15" customHeight="1" x14ac:dyDescent="0.25">
      <c r="A332" s="2769"/>
      <c r="B332" s="2742">
        <v>1</v>
      </c>
      <c r="C332" s="2743">
        <v>30</v>
      </c>
      <c r="D332" s="2744">
        <v>3</v>
      </c>
      <c r="E332" s="2745">
        <f>D332/10</f>
        <v>0.3</v>
      </c>
      <c r="F332" s="2746">
        <v>0.3</v>
      </c>
      <c r="G332" s="2747">
        <v>0.4</v>
      </c>
      <c r="H332" s="2748">
        <f>(G332/J332)*K332</f>
        <v>0.4</v>
      </c>
      <c r="I332" s="2748"/>
      <c r="J332" s="2741">
        <f>(((C332/2)*(C332/2)*PI()*F332))</f>
        <v>212.05750411731103</v>
      </c>
      <c r="K332" s="2735">
        <f>(((C332/2)*(C332/2)*PI()*E332))</f>
        <v>212.05750411731103</v>
      </c>
    </row>
    <row r="333" spans="1:11" ht="15" customHeight="1" x14ac:dyDescent="0.25">
      <c r="A333" s="2769"/>
      <c r="B333" s="2742"/>
      <c r="C333" s="2743"/>
      <c r="D333" s="2744"/>
      <c r="E333" s="2745"/>
      <c r="F333" s="2746"/>
      <c r="G333" s="2747"/>
      <c r="H333" s="2748"/>
      <c r="I333" s="2748"/>
      <c r="J333" s="2741"/>
      <c r="K333" s="2735"/>
    </row>
    <row r="334" spans="1:11" ht="15" customHeight="1" x14ac:dyDescent="0.25">
      <c r="A334" s="2769"/>
      <c r="B334" s="2742">
        <v>1</v>
      </c>
      <c r="C334" s="2743">
        <v>32</v>
      </c>
      <c r="D334" s="2744">
        <v>3</v>
      </c>
      <c r="E334" s="2745">
        <f>D334/10</f>
        <v>0.3</v>
      </c>
      <c r="F334" s="2746">
        <v>0.3</v>
      </c>
      <c r="G334" s="2747">
        <v>0.45</v>
      </c>
      <c r="H334" s="2748">
        <f>(G334/J334)*K334</f>
        <v>0.45</v>
      </c>
      <c r="I334" s="2748"/>
      <c r="J334" s="2741">
        <f>(((C334/2)*(C334/2)*PI()*F334))</f>
        <v>241.27431579569611</v>
      </c>
      <c r="K334" s="2735">
        <f>(((C334/2)*(C334/2)*PI()*E334))</f>
        <v>241.27431579569611</v>
      </c>
    </row>
    <row r="335" spans="1:11" ht="15" customHeight="1" x14ac:dyDescent="0.25">
      <c r="A335" s="2769"/>
      <c r="B335" s="2742"/>
      <c r="C335" s="2743"/>
      <c r="D335" s="2744"/>
      <c r="E335" s="2745"/>
      <c r="F335" s="2746"/>
      <c r="G335" s="2747"/>
      <c r="H335" s="2748"/>
      <c r="I335" s="2748"/>
      <c r="J335" s="2741"/>
      <c r="K335" s="2735"/>
    </row>
    <row r="336" spans="1:11" ht="15" customHeight="1" x14ac:dyDescent="0.25">
      <c r="A336" s="2769"/>
      <c r="B336" s="2742">
        <v>1</v>
      </c>
      <c r="C336" s="2743">
        <v>34</v>
      </c>
      <c r="D336" s="2744">
        <v>3.5</v>
      </c>
      <c r="E336" s="2745">
        <f>D336/10</f>
        <v>0.35</v>
      </c>
      <c r="F336" s="2746">
        <v>0.35</v>
      </c>
      <c r="G336" s="2747">
        <v>0.5</v>
      </c>
      <c r="H336" s="2748">
        <f>(G336/J336)*K336</f>
        <v>0.5</v>
      </c>
      <c r="I336" s="2748"/>
      <c r="J336" s="2741">
        <f>(((C336/2)*(C336/2)*PI()*F336))</f>
        <v>317.77209691060756</v>
      </c>
      <c r="K336" s="2735">
        <f>(((C336/2)*(C336/2)*PI()*E336))</f>
        <v>317.77209691060756</v>
      </c>
    </row>
    <row r="337" spans="1:11" ht="15" customHeight="1" thickBot="1" x14ac:dyDescent="0.3">
      <c r="A337" s="2769"/>
      <c r="B337" s="2742"/>
      <c r="C337" s="2743"/>
      <c r="D337" s="2744"/>
      <c r="E337" s="2745"/>
      <c r="F337" s="2746"/>
      <c r="G337" s="2747"/>
      <c r="H337" s="2748"/>
      <c r="I337" s="2748"/>
      <c r="J337" s="2741"/>
      <c r="K337" s="2735"/>
    </row>
    <row r="338" spans="1:11" ht="15" customHeight="1" x14ac:dyDescent="0.25">
      <c r="A338" s="2769"/>
      <c r="B338" s="1308"/>
      <c r="C338" s="1309"/>
      <c r="D338" s="1310"/>
      <c r="E338" s="1311"/>
      <c r="F338" s="1312"/>
      <c r="G338" s="1313"/>
      <c r="H338" s="1314"/>
      <c r="I338" s="1314"/>
      <c r="J338" s="1315"/>
      <c r="K338" s="1316"/>
    </row>
    <row r="339" spans="1:11" ht="15" customHeight="1" x14ac:dyDescent="0.25">
      <c r="A339" s="2769"/>
      <c r="B339" s="2736" t="s">
        <v>893</v>
      </c>
      <c r="C339" s="2737"/>
      <c r="D339" s="2737"/>
      <c r="E339" s="2737"/>
      <c r="F339" s="2737"/>
      <c r="G339" s="2737"/>
      <c r="H339" s="2737"/>
      <c r="I339" s="2737"/>
      <c r="J339" s="2737"/>
      <c r="K339" s="2738"/>
    </row>
    <row r="340" spans="1:11" ht="15" customHeight="1" x14ac:dyDescent="0.25">
      <c r="A340" s="2769"/>
      <c r="B340" s="1317"/>
      <c r="C340" s="1318"/>
      <c r="D340" s="1319"/>
      <c r="E340" s="1273"/>
      <c r="F340" s="1320"/>
      <c r="G340" s="1321"/>
      <c r="H340" s="1322"/>
      <c r="I340" s="1322"/>
      <c r="J340" s="1323"/>
      <c r="K340" s="1324"/>
    </row>
    <row r="341" spans="1:11" ht="15" customHeight="1" x14ac:dyDescent="0.25">
      <c r="A341" s="2769"/>
      <c r="B341" s="2739" t="s">
        <v>908</v>
      </c>
      <c r="C341" s="2740"/>
      <c r="D341" s="2740"/>
      <c r="E341" s="2740"/>
      <c r="F341" s="2740"/>
      <c r="G341" s="1325">
        <v>1</v>
      </c>
      <c r="H341" s="1326">
        <v>24</v>
      </c>
      <c r="I341" s="1327">
        <v>3</v>
      </c>
      <c r="J341" s="1328">
        <v>0.3</v>
      </c>
      <c r="K341" s="1324"/>
    </row>
    <row r="342" spans="1:11" ht="15" customHeight="1" x14ac:dyDescent="0.25">
      <c r="A342" s="2769"/>
      <c r="B342" s="1329">
        <v>1</v>
      </c>
      <c r="C342" s="1326">
        <v>14</v>
      </c>
      <c r="D342" s="1327">
        <v>2</v>
      </c>
      <c r="E342" s="1328">
        <v>0.1</v>
      </c>
      <c r="F342" s="753"/>
      <c r="G342" s="1325">
        <v>1</v>
      </c>
      <c r="H342" s="1326">
        <v>26</v>
      </c>
      <c r="I342" s="1327">
        <v>3</v>
      </c>
      <c r="J342" s="1328">
        <v>0.32</v>
      </c>
      <c r="K342" s="1324"/>
    </row>
    <row r="343" spans="1:11" ht="15" customHeight="1" x14ac:dyDescent="0.25">
      <c r="A343" s="2769"/>
      <c r="B343" s="1329">
        <v>1</v>
      </c>
      <c r="C343" s="1326">
        <v>16</v>
      </c>
      <c r="D343" s="1327">
        <v>2</v>
      </c>
      <c r="E343" s="1328">
        <v>0.12</v>
      </c>
      <c r="F343" s="753"/>
      <c r="G343" s="1325">
        <v>1</v>
      </c>
      <c r="H343" s="1326">
        <v>28</v>
      </c>
      <c r="I343" s="1327">
        <v>3</v>
      </c>
      <c r="J343" s="1328">
        <v>0.35</v>
      </c>
      <c r="K343" s="1324"/>
    </row>
    <row r="344" spans="1:11" ht="15" customHeight="1" x14ac:dyDescent="0.25">
      <c r="A344" s="2769"/>
      <c r="B344" s="1329">
        <v>1</v>
      </c>
      <c r="C344" s="1326">
        <v>18</v>
      </c>
      <c r="D344" s="1327">
        <v>2.5</v>
      </c>
      <c r="E344" s="1328">
        <v>0.15</v>
      </c>
      <c r="F344" s="753"/>
      <c r="G344" s="1325">
        <v>1</v>
      </c>
      <c r="H344" s="1326">
        <v>30</v>
      </c>
      <c r="I344" s="1327">
        <v>3</v>
      </c>
      <c r="J344" s="1328">
        <v>0.4</v>
      </c>
      <c r="K344" s="1324"/>
    </row>
    <row r="345" spans="1:11" ht="15" customHeight="1" x14ac:dyDescent="0.25">
      <c r="A345" s="2769"/>
      <c r="B345" s="1329">
        <v>1</v>
      </c>
      <c r="C345" s="1326">
        <v>20</v>
      </c>
      <c r="D345" s="1327">
        <v>2.5</v>
      </c>
      <c r="E345" s="1328">
        <v>0.2</v>
      </c>
      <c r="F345" s="753"/>
      <c r="G345" s="1325">
        <v>1</v>
      </c>
      <c r="H345" s="1326">
        <v>32</v>
      </c>
      <c r="I345" s="1327">
        <v>3</v>
      </c>
      <c r="J345" s="1328">
        <v>0.45</v>
      </c>
      <c r="K345" s="1324"/>
    </row>
    <row r="346" spans="1:11" ht="15" customHeight="1" x14ac:dyDescent="0.25">
      <c r="A346" s="2769"/>
      <c r="B346" s="1329">
        <v>1</v>
      </c>
      <c r="C346" s="1326">
        <v>22</v>
      </c>
      <c r="D346" s="1327">
        <v>3</v>
      </c>
      <c r="E346" s="1328">
        <v>0.25</v>
      </c>
      <c r="F346" s="753"/>
      <c r="G346" s="1325">
        <v>1</v>
      </c>
      <c r="H346" s="1326">
        <v>34</v>
      </c>
      <c r="I346" s="1327">
        <v>3.5</v>
      </c>
      <c r="J346" s="1328">
        <v>0.5</v>
      </c>
      <c r="K346" s="1324"/>
    </row>
    <row r="347" spans="1:11" ht="18.75" x14ac:dyDescent="0.25">
      <c r="A347" s="2769"/>
      <c r="B347" s="1330"/>
      <c r="C347" s="1331"/>
      <c r="D347" s="1319"/>
      <c r="E347" s="1273"/>
      <c r="F347" s="1320"/>
      <c r="G347" s="1321"/>
      <c r="H347" s="1322"/>
      <c r="I347" s="1322"/>
      <c r="J347" s="1323"/>
      <c r="K347" s="1324"/>
    </row>
    <row r="348" spans="1:11" x14ac:dyDescent="0.25">
      <c r="A348" s="2769"/>
      <c r="B348" s="1332" t="s">
        <v>825</v>
      </c>
      <c r="C348" s="1333"/>
      <c r="D348" s="1333"/>
      <c r="E348" s="1333"/>
      <c r="F348" s="1333"/>
      <c r="G348" s="1333"/>
      <c r="H348" s="1333"/>
      <c r="I348" s="1333"/>
      <c r="J348" s="1333"/>
      <c r="K348" s="1334"/>
    </row>
    <row r="349" spans="1:11" x14ac:dyDescent="0.25">
      <c r="A349" s="2769"/>
      <c r="B349" s="1332" t="s">
        <v>898</v>
      </c>
      <c r="C349" s="1333"/>
      <c r="D349" s="1333"/>
      <c r="E349" s="1333"/>
      <c r="F349" s="1333"/>
      <c r="G349" s="1333"/>
      <c r="H349" s="1333"/>
      <c r="I349" s="1333"/>
      <c r="J349" s="1333"/>
      <c r="K349" s="1334"/>
    </row>
    <row r="350" spans="1:11" ht="15" customHeight="1" x14ac:dyDescent="0.25">
      <c r="A350" s="2769"/>
      <c r="B350" s="2422" t="s">
        <v>50</v>
      </c>
      <c r="C350" s="2423"/>
      <c r="D350" s="2423"/>
      <c r="E350" s="2423"/>
      <c r="F350" s="2423"/>
      <c r="G350" s="2423"/>
      <c r="H350" s="2423"/>
      <c r="I350" s="2423"/>
      <c r="J350" s="2423"/>
      <c r="K350" s="2424"/>
    </row>
    <row r="351" spans="1:11" ht="15.75" thickBot="1" x14ac:dyDescent="0.3">
      <c r="A351" s="2769"/>
      <c r="B351" s="2237"/>
      <c r="C351" s="2238"/>
      <c r="D351" s="2238"/>
      <c r="E351" s="2238"/>
      <c r="F351" s="2238"/>
      <c r="G351" s="2238"/>
      <c r="H351" s="2238"/>
      <c r="I351" s="2238"/>
      <c r="J351" s="2238"/>
      <c r="K351" s="2239"/>
    </row>
  </sheetData>
  <mergeCells count="486">
    <mergeCell ref="C4:T5"/>
    <mergeCell ref="E8:O11"/>
    <mergeCell ref="P8:Q11"/>
    <mergeCell ref="R8:S9"/>
    <mergeCell ref="T8:U9"/>
    <mergeCell ref="R10:S11"/>
    <mergeCell ref="T10:U11"/>
    <mergeCell ref="S15:T19"/>
    <mergeCell ref="E18:F19"/>
    <mergeCell ref="G18:H19"/>
    <mergeCell ref="I18:J19"/>
    <mergeCell ref="K18:L19"/>
    <mergeCell ref="M18:N19"/>
    <mergeCell ref="O18:P19"/>
    <mergeCell ref="Q18:R19"/>
    <mergeCell ref="Q14:R14"/>
    <mergeCell ref="E15:F17"/>
    <mergeCell ref="G15:H17"/>
    <mergeCell ref="I15:J17"/>
    <mergeCell ref="K15:L17"/>
    <mergeCell ref="M15:N17"/>
    <mergeCell ref="O15:P17"/>
    <mergeCell ref="Q15:R17"/>
    <mergeCell ref="E14:F14"/>
    <mergeCell ref="G14:H14"/>
    <mergeCell ref="I14:J14"/>
    <mergeCell ref="K14:L14"/>
    <mergeCell ref="M14:N14"/>
    <mergeCell ref="O14:P14"/>
    <mergeCell ref="S20:T21"/>
    <mergeCell ref="G21:H21"/>
    <mergeCell ref="I21:J21"/>
    <mergeCell ref="K21:L21"/>
    <mergeCell ref="M21:N21"/>
    <mergeCell ref="O21:P21"/>
    <mergeCell ref="Q21:R21"/>
    <mergeCell ref="G20:H20"/>
    <mergeCell ref="I20:J20"/>
    <mergeCell ref="K20:L20"/>
    <mergeCell ref="M20:N20"/>
    <mergeCell ref="O20:P20"/>
    <mergeCell ref="Q20:R20"/>
    <mergeCell ref="F25:H26"/>
    <mergeCell ref="B31:R31"/>
    <mergeCell ref="A32:A49"/>
    <mergeCell ref="B32:R33"/>
    <mergeCell ref="B34:R34"/>
    <mergeCell ref="B35:I35"/>
    <mergeCell ref="K35:R35"/>
    <mergeCell ref="B36:B38"/>
    <mergeCell ref="C36:C38"/>
    <mergeCell ref="D36:D38"/>
    <mergeCell ref="R38:R40"/>
    <mergeCell ref="B39:B40"/>
    <mergeCell ref="C39:C40"/>
    <mergeCell ref="D39:D40"/>
    <mergeCell ref="E39:E40"/>
    <mergeCell ref="F39:F40"/>
    <mergeCell ref="G39:G40"/>
    <mergeCell ref="E36:E38"/>
    <mergeCell ref="F36:F38"/>
    <mergeCell ref="G36:G38"/>
    <mergeCell ref="H36:H38"/>
    <mergeCell ref="I36:I38"/>
    <mergeCell ref="K37:Q37"/>
    <mergeCell ref="K38:K40"/>
    <mergeCell ref="L38:L40"/>
    <mergeCell ref="M38:M40"/>
    <mergeCell ref="N38:N40"/>
    <mergeCell ref="H39:H40"/>
    <mergeCell ref="I39:I40"/>
    <mergeCell ref="K41:K42"/>
    <mergeCell ref="L41:L42"/>
    <mergeCell ref="M41:M42"/>
    <mergeCell ref="N41:N42"/>
    <mergeCell ref="O38:O40"/>
    <mergeCell ref="P38:P40"/>
    <mergeCell ref="Q38:Q40"/>
    <mergeCell ref="T45:AA49"/>
    <mergeCell ref="K47:R48"/>
    <mergeCell ref="B48:I49"/>
    <mergeCell ref="A55:A58"/>
    <mergeCell ref="B59:Q59"/>
    <mergeCell ref="B61:Q62"/>
    <mergeCell ref="O41:O42"/>
    <mergeCell ref="P41:P42"/>
    <mergeCell ref="Q41:Q42"/>
    <mergeCell ref="R41:R42"/>
    <mergeCell ref="L43:P43"/>
    <mergeCell ref="T44:AA44"/>
    <mergeCell ref="B64:I65"/>
    <mergeCell ref="B66:B68"/>
    <mergeCell ref="C66:C68"/>
    <mergeCell ref="D66:D68"/>
    <mergeCell ref="E66:E68"/>
    <mergeCell ref="F66:F68"/>
    <mergeCell ref="G66:G68"/>
    <mergeCell ref="H66:H69"/>
    <mergeCell ref="I66:I69"/>
    <mergeCell ref="I75:I77"/>
    <mergeCell ref="B79:H80"/>
    <mergeCell ref="B81:B83"/>
    <mergeCell ref="C81:C83"/>
    <mergeCell ref="D81:D83"/>
    <mergeCell ref="E81:F83"/>
    <mergeCell ref="G81:H83"/>
    <mergeCell ref="B70:I70"/>
    <mergeCell ref="B71:I71"/>
    <mergeCell ref="B73:I74"/>
    <mergeCell ref="B75:B77"/>
    <mergeCell ref="C75:C77"/>
    <mergeCell ref="D75:D77"/>
    <mergeCell ref="E75:E77"/>
    <mergeCell ref="F75:F77"/>
    <mergeCell ref="G75:G77"/>
    <mergeCell ref="H75:H77"/>
    <mergeCell ref="B85:K85"/>
    <mergeCell ref="B86:B89"/>
    <mergeCell ref="C86:C89"/>
    <mergeCell ref="D86:F88"/>
    <mergeCell ref="G86:I87"/>
    <mergeCell ref="J86:K87"/>
    <mergeCell ref="G88:G89"/>
    <mergeCell ref="H88:I89"/>
    <mergeCell ref="J88:J89"/>
    <mergeCell ref="K88:K89"/>
    <mergeCell ref="B94:I96"/>
    <mergeCell ref="A95:A158"/>
    <mergeCell ref="B97:I97"/>
    <mergeCell ref="B98:I98"/>
    <mergeCell ref="B99:I100"/>
    <mergeCell ref="B101:I101"/>
    <mergeCell ref="B102:I102"/>
    <mergeCell ref="B103:B105"/>
    <mergeCell ref="C103:C105"/>
    <mergeCell ref="D103:D105"/>
    <mergeCell ref="G108:G109"/>
    <mergeCell ref="H108:H109"/>
    <mergeCell ref="I108:I109"/>
    <mergeCell ref="B111:I111"/>
    <mergeCell ref="B112:I112"/>
    <mergeCell ref="B113:I114"/>
    <mergeCell ref="E103:E105"/>
    <mergeCell ref="F103:F105"/>
    <mergeCell ref="G103:G105"/>
    <mergeCell ref="H103:H106"/>
    <mergeCell ref="I103:I106"/>
    <mergeCell ref="B108:B109"/>
    <mergeCell ref="C108:C109"/>
    <mergeCell ref="D108:D109"/>
    <mergeCell ref="E108:E109"/>
    <mergeCell ref="F108:F109"/>
    <mergeCell ref="B115:I116"/>
    <mergeCell ref="B117:B119"/>
    <mergeCell ref="C117:C119"/>
    <mergeCell ref="D117:D119"/>
    <mergeCell ref="E117:E119"/>
    <mergeCell ref="F117:F119"/>
    <mergeCell ref="G117:G119"/>
    <mergeCell ref="H117:H120"/>
    <mergeCell ref="I117:I119"/>
    <mergeCell ref="H121:H122"/>
    <mergeCell ref="I121:I122"/>
    <mergeCell ref="D123:G123"/>
    <mergeCell ref="B124:B126"/>
    <mergeCell ref="C124:C126"/>
    <mergeCell ref="D124:D126"/>
    <mergeCell ref="E124:E126"/>
    <mergeCell ref="F124:F126"/>
    <mergeCell ref="G124:G126"/>
    <mergeCell ref="H124:H126"/>
    <mergeCell ref="B121:B122"/>
    <mergeCell ref="C121:C122"/>
    <mergeCell ref="D121:D122"/>
    <mergeCell ref="E121:E122"/>
    <mergeCell ref="F121:F122"/>
    <mergeCell ref="G121:G122"/>
    <mergeCell ref="B140:I140"/>
    <mergeCell ref="B141:I142"/>
    <mergeCell ref="B143:I143"/>
    <mergeCell ref="B145:B148"/>
    <mergeCell ref="C145:I148"/>
    <mergeCell ref="B149:B150"/>
    <mergeCell ref="C149:I150"/>
    <mergeCell ref="I124:I126"/>
    <mergeCell ref="B130:I131"/>
    <mergeCell ref="B132:C132"/>
    <mergeCell ref="B134:B136"/>
    <mergeCell ref="C134:I136"/>
    <mergeCell ref="B137:B139"/>
    <mergeCell ref="C137:I139"/>
    <mergeCell ref="C151:I152"/>
    <mergeCell ref="B153:I154"/>
    <mergeCell ref="B155:I156"/>
    <mergeCell ref="B157:I158"/>
    <mergeCell ref="B161:I163"/>
    <mergeCell ref="A162:A190"/>
    <mergeCell ref="B164:I164"/>
    <mergeCell ref="B165:I165"/>
    <mergeCell ref="B166:I167"/>
    <mergeCell ref="C168:I168"/>
    <mergeCell ref="H169:H171"/>
    <mergeCell ref="I169:I171"/>
    <mergeCell ref="B172:B173"/>
    <mergeCell ref="C172:C173"/>
    <mergeCell ref="D172:D173"/>
    <mergeCell ref="E172:E173"/>
    <mergeCell ref="F172:F173"/>
    <mergeCell ref="G172:G173"/>
    <mergeCell ref="H172:H173"/>
    <mergeCell ref="I172:I173"/>
    <mergeCell ref="B169:B171"/>
    <mergeCell ref="C169:C171"/>
    <mergeCell ref="D169:D171"/>
    <mergeCell ref="E169:E171"/>
    <mergeCell ref="F169:F171"/>
    <mergeCell ref="G169:G171"/>
    <mergeCell ref="C177:I177"/>
    <mergeCell ref="B178:H178"/>
    <mergeCell ref="B179:B180"/>
    <mergeCell ref="C179:C180"/>
    <mergeCell ref="D179:D180"/>
    <mergeCell ref="E179:E180"/>
    <mergeCell ref="F179:F180"/>
    <mergeCell ref="G179:G180"/>
    <mergeCell ref="H179:H180"/>
    <mergeCell ref="I179:I180"/>
    <mergeCell ref="C181:G181"/>
    <mergeCell ref="B189:I190"/>
    <mergeCell ref="B192:I194"/>
    <mergeCell ref="A193:A268"/>
    <mergeCell ref="B195:I196"/>
    <mergeCell ref="B197:I197"/>
    <mergeCell ref="B199:B201"/>
    <mergeCell ref="C199:C201"/>
    <mergeCell ref="D199:D201"/>
    <mergeCell ref="E199:E201"/>
    <mergeCell ref="F199:F201"/>
    <mergeCell ref="G199:G201"/>
    <mergeCell ref="H199:H201"/>
    <mergeCell ref="I199:I201"/>
    <mergeCell ref="B203:B204"/>
    <mergeCell ref="C203:C204"/>
    <mergeCell ref="D203:D204"/>
    <mergeCell ref="E203:E204"/>
    <mergeCell ref="F203:F204"/>
    <mergeCell ref="G203:G204"/>
    <mergeCell ref="H203:H204"/>
    <mergeCell ref="I203:I204"/>
    <mergeCell ref="B205:B206"/>
    <mergeCell ref="C205:C206"/>
    <mergeCell ref="D205:D206"/>
    <mergeCell ref="E205:E206"/>
    <mergeCell ref="F205:F206"/>
    <mergeCell ref="G205:G206"/>
    <mergeCell ref="H205:H206"/>
    <mergeCell ref="I205:I206"/>
    <mergeCell ref="H207:H208"/>
    <mergeCell ref="I207:I208"/>
    <mergeCell ref="B209:B210"/>
    <mergeCell ref="C209:C210"/>
    <mergeCell ref="D209:D210"/>
    <mergeCell ref="E209:E210"/>
    <mergeCell ref="F209:F210"/>
    <mergeCell ref="G209:G210"/>
    <mergeCell ref="H209:H210"/>
    <mergeCell ref="I209:I210"/>
    <mergeCell ref="B207:B208"/>
    <mergeCell ref="C207:C208"/>
    <mergeCell ref="D207:D208"/>
    <mergeCell ref="E207:E208"/>
    <mergeCell ref="F207:F208"/>
    <mergeCell ref="G207:G208"/>
    <mergeCell ref="H211:H212"/>
    <mergeCell ref="I211:I212"/>
    <mergeCell ref="B213:B214"/>
    <mergeCell ref="C213:C214"/>
    <mergeCell ref="D213:D214"/>
    <mergeCell ref="E213:E214"/>
    <mergeCell ref="F213:F214"/>
    <mergeCell ref="G213:G214"/>
    <mergeCell ref="H213:H214"/>
    <mergeCell ref="I213:I214"/>
    <mergeCell ref="B211:B212"/>
    <mergeCell ref="C211:C212"/>
    <mergeCell ref="D211:D212"/>
    <mergeCell ref="E211:E212"/>
    <mergeCell ref="F211:F212"/>
    <mergeCell ref="G211:G212"/>
    <mergeCell ref="H215:H216"/>
    <mergeCell ref="I215:I216"/>
    <mergeCell ref="B217:B218"/>
    <mergeCell ref="C217:C218"/>
    <mergeCell ref="D217:D218"/>
    <mergeCell ref="E217:E218"/>
    <mergeCell ref="F217:F218"/>
    <mergeCell ref="G217:G218"/>
    <mergeCell ref="H217:H218"/>
    <mergeCell ref="I217:I218"/>
    <mergeCell ref="B215:B216"/>
    <mergeCell ref="C215:C216"/>
    <mergeCell ref="D215:D216"/>
    <mergeCell ref="E215:E216"/>
    <mergeCell ref="F215:F216"/>
    <mergeCell ref="G215:G216"/>
    <mergeCell ref="H219:H220"/>
    <mergeCell ref="I219:I220"/>
    <mergeCell ref="B221:B222"/>
    <mergeCell ref="C221:C222"/>
    <mergeCell ref="D221:D222"/>
    <mergeCell ref="E221:E222"/>
    <mergeCell ref="F221:F222"/>
    <mergeCell ref="G221:G222"/>
    <mergeCell ref="H221:H222"/>
    <mergeCell ref="I221:I222"/>
    <mergeCell ref="B219:B220"/>
    <mergeCell ref="C219:C220"/>
    <mergeCell ref="D219:D220"/>
    <mergeCell ref="E219:E220"/>
    <mergeCell ref="F219:F220"/>
    <mergeCell ref="G219:G220"/>
    <mergeCell ref="B224:I224"/>
    <mergeCell ref="B225:I227"/>
    <mergeCell ref="B228:B230"/>
    <mergeCell ref="C228:C230"/>
    <mergeCell ref="D228:D230"/>
    <mergeCell ref="E228:E230"/>
    <mergeCell ref="F228:F230"/>
    <mergeCell ref="G228:G230"/>
    <mergeCell ref="H228:H230"/>
    <mergeCell ref="I228:I230"/>
    <mergeCell ref="H232:H233"/>
    <mergeCell ref="I232:I233"/>
    <mergeCell ref="B234:I234"/>
    <mergeCell ref="B236:B238"/>
    <mergeCell ref="C236:C238"/>
    <mergeCell ref="D236:D238"/>
    <mergeCell ref="E236:E238"/>
    <mergeCell ref="F236:F238"/>
    <mergeCell ref="G236:G238"/>
    <mergeCell ref="H236:H238"/>
    <mergeCell ref="B232:B233"/>
    <mergeCell ref="C232:C233"/>
    <mergeCell ref="D232:D233"/>
    <mergeCell ref="E232:E233"/>
    <mergeCell ref="F232:F233"/>
    <mergeCell ref="G232:G233"/>
    <mergeCell ref="B261:B262"/>
    <mergeCell ref="C261:I262"/>
    <mergeCell ref="B263:I264"/>
    <mergeCell ref="B265:I266"/>
    <mergeCell ref="B267:I268"/>
    <mergeCell ref="B272:H274"/>
    <mergeCell ref="I236:I238"/>
    <mergeCell ref="B251:I252"/>
    <mergeCell ref="B253:C253"/>
    <mergeCell ref="B255:B256"/>
    <mergeCell ref="C255:I256"/>
    <mergeCell ref="B257:B260"/>
    <mergeCell ref="C257:I259"/>
    <mergeCell ref="B301:H302"/>
    <mergeCell ref="B303:H304"/>
    <mergeCell ref="B305:H306"/>
    <mergeCell ref="B309:K310"/>
    <mergeCell ref="A310:A351"/>
    <mergeCell ref="B311:B314"/>
    <mergeCell ref="C311:C314"/>
    <mergeCell ref="D311:F313"/>
    <mergeCell ref="G311:I312"/>
    <mergeCell ref="J311:K312"/>
    <mergeCell ref="A273:A306"/>
    <mergeCell ref="B275:H277"/>
    <mergeCell ref="B278:H279"/>
    <mergeCell ref="B282:B284"/>
    <mergeCell ref="C282:C284"/>
    <mergeCell ref="D282:D284"/>
    <mergeCell ref="E282:F284"/>
    <mergeCell ref="G282:H284"/>
    <mergeCell ref="B297:H297"/>
    <mergeCell ref="B298:H298"/>
    <mergeCell ref="G313:G314"/>
    <mergeCell ref="H313:I314"/>
    <mergeCell ref="J313:J314"/>
    <mergeCell ref="K313:K314"/>
    <mergeCell ref="B316:B317"/>
    <mergeCell ref="C316:C317"/>
    <mergeCell ref="D316:D317"/>
    <mergeCell ref="E316:E317"/>
    <mergeCell ref="F316:F317"/>
    <mergeCell ref="G316:G317"/>
    <mergeCell ref="H316:I317"/>
    <mergeCell ref="J316:J317"/>
    <mergeCell ref="K316:K317"/>
    <mergeCell ref="B318:B319"/>
    <mergeCell ref="C318:C319"/>
    <mergeCell ref="D318:D319"/>
    <mergeCell ref="E318:E319"/>
    <mergeCell ref="F318:F319"/>
    <mergeCell ref="G318:G319"/>
    <mergeCell ref="H318:I319"/>
    <mergeCell ref="J318:J319"/>
    <mergeCell ref="K318:K319"/>
    <mergeCell ref="B320:B321"/>
    <mergeCell ref="C320:C321"/>
    <mergeCell ref="D320:D321"/>
    <mergeCell ref="E320:E321"/>
    <mergeCell ref="F320:F321"/>
    <mergeCell ref="G320:G321"/>
    <mergeCell ref="H320:I321"/>
    <mergeCell ref="J320:J321"/>
    <mergeCell ref="K320:K321"/>
    <mergeCell ref="B322:B323"/>
    <mergeCell ref="C322:C323"/>
    <mergeCell ref="D322:D323"/>
    <mergeCell ref="E322:E323"/>
    <mergeCell ref="F322:F323"/>
    <mergeCell ref="G322:G323"/>
    <mergeCell ref="H322:I323"/>
    <mergeCell ref="J322:J323"/>
    <mergeCell ref="K322:K323"/>
    <mergeCell ref="H324:I325"/>
    <mergeCell ref="J324:J325"/>
    <mergeCell ref="K324:K325"/>
    <mergeCell ref="B326:B327"/>
    <mergeCell ref="C326:C327"/>
    <mergeCell ref="D326:D327"/>
    <mergeCell ref="E326:E327"/>
    <mergeCell ref="F326:F327"/>
    <mergeCell ref="G326:G327"/>
    <mergeCell ref="H326:I327"/>
    <mergeCell ref="B324:B325"/>
    <mergeCell ref="C324:C325"/>
    <mergeCell ref="D324:D325"/>
    <mergeCell ref="E324:E325"/>
    <mergeCell ref="F324:F325"/>
    <mergeCell ref="G324:G325"/>
    <mergeCell ref="J326:J327"/>
    <mergeCell ref="K326:K327"/>
    <mergeCell ref="B328:B329"/>
    <mergeCell ref="C328:C329"/>
    <mergeCell ref="D328:D329"/>
    <mergeCell ref="E328:E329"/>
    <mergeCell ref="F328:F329"/>
    <mergeCell ref="G328:G329"/>
    <mergeCell ref="H328:I329"/>
    <mergeCell ref="J328:J329"/>
    <mergeCell ref="K328:K329"/>
    <mergeCell ref="B330:B331"/>
    <mergeCell ref="C330:C331"/>
    <mergeCell ref="D330:D331"/>
    <mergeCell ref="E330:E331"/>
    <mergeCell ref="F330:F331"/>
    <mergeCell ref="G330:G331"/>
    <mergeCell ref="H330:I331"/>
    <mergeCell ref="J330:J331"/>
    <mergeCell ref="K330:K331"/>
    <mergeCell ref="H332:I333"/>
    <mergeCell ref="J332:J333"/>
    <mergeCell ref="K332:K333"/>
    <mergeCell ref="B334:B335"/>
    <mergeCell ref="C334:C335"/>
    <mergeCell ref="D334:D335"/>
    <mergeCell ref="E334:E335"/>
    <mergeCell ref="F334:F335"/>
    <mergeCell ref="G334:G335"/>
    <mergeCell ref="H334:I335"/>
    <mergeCell ref="B332:B333"/>
    <mergeCell ref="C332:C333"/>
    <mergeCell ref="D332:D333"/>
    <mergeCell ref="E332:E333"/>
    <mergeCell ref="F332:F333"/>
    <mergeCell ref="G332:G333"/>
    <mergeCell ref="K336:K337"/>
    <mergeCell ref="B339:K339"/>
    <mergeCell ref="B341:F341"/>
    <mergeCell ref="B350:K351"/>
    <mergeCell ref="J334:J335"/>
    <mergeCell ref="K334:K335"/>
    <mergeCell ref="B336:B337"/>
    <mergeCell ref="C336:C337"/>
    <mergeCell ref="D336:D337"/>
    <mergeCell ref="E336:E337"/>
    <mergeCell ref="F336:F337"/>
    <mergeCell ref="G336:G337"/>
    <mergeCell ref="H336:I337"/>
    <mergeCell ref="J336:J337"/>
  </mergeCells>
  <conditionalFormatting sqref="E18">
    <cfRule type="cellIs" dxfId="251" priority="53" operator="greaterThan">
      <formula>1</formula>
    </cfRule>
  </conditionalFormatting>
  <conditionalFormatting sqref="B203">
    <cfRule type="cellIs" dxfId="250" priority="49" operator="greaterThan">
      <formula>1</formula>
    </cfRule>
  </conditionalFormatting>
  <conditionalFormatting sqref="K41">
    <cfRule type="cellIs" dxfId="249" priority="52" operator="greaterThan">
      <formula>1</formula>
    </cfRule>
  </conditionalFormatting>
  <conditionalFormatting sqref="B39">
    <cfRule type="cellIs" dxfId="248" priority="50" operator="greaterThan">
      <formula>1</formula>
    </cfRule>
  </conditionalFormatting>
  <conditionalFormatting sqref="B221">
    <cfRule type="cellIs" dxfId="247" priority="39" operator="greaterThan">
      <formula>1</formula>
    </cfRule>
  </conditionalFormatting>
  <conditionalFormatting sqref="B205">
    <cfRule type="cellIs" dxfId="246" priority="47" operator="greaterThan">
      <formula>1</formula>
    </cfRule>
  </conditionalFormatting>
  <conditionalFormatting sqref="B232">
    <cfRule type="cellIs" dxfId="245" priority="48" operator="greaterThan">
      <formula>1</formula>
    </cfRule>
  </conditionalFormatting>
  <conditionalFormatting sqref="B211">
    <cfRule type="cellIs" dxfId="244" priority="44" operator="greaterThan">
      <formula>1</formula>
    </cfRule>
  </conditionalFormatting>
  <conditionalFormatting sqref="B207">
    <cfRule type="cellIs" dxfId="243" priority="46" operator="greaterThan">
      <formula>1</formula>
    </cfRule>
  </conditionalFormatting>
  <conditionalFormatting sqref="B209">
    <cfRule type="cellIs" dxfId="242" priority="45" operator="greaterThan">
      <formula>1</formula>
    </cfRule>
  </conditionalFormatting>
  <conditionalFormatting sqref="B217">
    <cfRule type="cellIs" dxfId="241" priority="41" operator="greaterThan">
      <formula>1</formula>
    </cfRule>
  </conditionalFormatting>
  <conditionalFormatting sqref="B213">
    <cfRule type="cellIs" dxfId="240" priority="43" operator="greaterThan">
      <formula>1</formula>
    </cfRule>
  </conditionalFormatting>
  <conditionalFormatting sqref="B215">
    <cfRule type="cellIs" dxfId="239" priority="42" operator="greaterThan">
      <formula>1</formula>
    </cfRule>
  </conditionalFormatting>
  <conditionalFormatting sqref="B219">
    <cfRule type="cellIs" dxfId="238" priority="40" operator="greaterThan">
      <formula>1</formula>
    </cfRule>
  </conditionalFormatting>
  <conditionalFormatting sqref="B288">
    <cfRule type="cellIs" dxfId="237" priority="36" operator="greaterThan">
      <formula>1</formula>
    </cfRule>
  </conditionalFormatting>
  <conditionalFormatting sqref="B289">
    <cfRule type="cellIs" dxfId="236" priority="35" operator="greaterThan">
      <formula>1</formula>
    </cfRule>
  </conditionalFormatting>
  <conditionalFormatting sqref="B291">
    <cfRule type="cellIs" dxfId="235" priority="33" operator="greaterThan">
      <formula>1</formula>
    </cfRule>
  </conditionalFormatting>
  <conditionalFormatting sqref="B290">
    <cfRule type="cellIs" dxfId="234" priority="34" operator="greaterThan">
      <formula>1</formula>
    </cfRule>
  </conditionalFormatting>
  <conditionalFormatting sqref="B292">
    <cfRule type="cellIs" dxfId="233" priority="32" operator="greaterThan">
      <formula>1</formula>
    </cfRule>
  </conditionalFormatting>
  <conditionalFormatting sqref="B293">
    <cfRule type="cellIs" dxfId="232" priority="31" operator="greaterThan">
      <formula>1</formula>
    </cfRule>
  </conditionalFormatting>
  <conditionalFormatting sqref="B294">
    <cfRule type="cellIs" dxfId="231" priority="30" operator="greaterThan">
      <formula>1</formula>
    </cfRule>
  </conditionalFormatting>
  <conditionalFormatting sqref="B295:B296">
    <cfRule type="cellIs" dxfId="230" priority="29" operator="greaterThan">
      <formula>1</formula>
    </cfRule>
  </conditionalFormatting>
  <conditionalFormatting sqref="B285">
    <cfRule type="cellIs" dxfId="229" priority="28" operator="greaterThan">
      <formula>1</formula>
    </cfRule>
  </conditionalFormatting>
  <conditionalFormatting sqref="B316">
    <cfRule type="cellIs" dxfId="228" priority="24" operator="greaterThan">
      <formula>1</formula>
    </cfRule>
  </conditionalFormatting>
  <conditionalFormatting sqref="B320">
    <cfRule type="cellIs" dxfId="227" priority="23" operator="greaterThan">
      <formula>1</formula>
    </cfRule>
  </conditionalFormatting>
  <conditionalFormatting sqref="B322">
    <cfRule type="cellIs" dxfId="226" priority="22" operator="greaterThan">
      <formula>1</formula>
    </cfRule>
  </conditionalFormatting>
  <conditionalFormatting sqref="B324">
    <cfRule type="cellIs" dxfId="225" priority="21" operator="greaterThan">
      <formula>1</formula>
    </cfRule>
  </conditionalFormatting>
  <conditionalFormatting sqref="B326">
    <cfRule type="cellIs" dxfId="224" priority="20" operator="greaterThan">
      <formula>1</formula>
    </cfRule>
  </conditionalFormatting>
  <conditionalFormatting sqref="B346">
    <cfRule type="cellIs" dxfId="223" priority="9" operator="greaterThan">
      <formula>1</formula>
    </cfRule>
  </conditionalFormatting>
  <conditionalFormatting sqref="B328">
    <cfRule type="cellIs" dxfId="222" priority="19" operator="greaterThan">
      <formula>1</formula>
    </cfRule>
  </conditionalFormatting>
  <conditionalFormatting sqref="B330">
    <cfRule type="cellIs" dxfId="221" priority="18" operator="greaterThan">
      <formula>1</formula>
    </cfRule>
  </conditionalFormatting>
  <conditionalFormatting sqref="B332">
    <cfRule type="cellIs" dxfId="220" priority="17" operator="greaterThan">
      <formula>1</formula>
    </cfRule>
  </conditionalFormatting>
  <conditionalFormatting sqref="B334">
    <cfRule type="cellIs" dxfId="219" priority="16" operator="greaterThan">
      <formula>1</formula>
    </cfRule>
  </conditionalFormatting>
  <conditionalFormatting sqref="B336">
    <cfRule type="cellIs" dxfId="218" priority="15" operator="greaterThan">
      <formula>1</formula>
    </cfRule>
  </conditionalFormatting>
  <conditionalFormatting sqref="B343">
    <cfRule type="cellIs" dxfId="217" priority="13" operator="greaterThan">
      <formula>1</formula>
    </cfRule>
  </conditionalFormatting>
  <conditionalFormatting sqref="B342">
    <cfRule type="cellIs" dxfId="216" priority="12" operator="greaterThan">
      <formula>1</formula>
    </cfRule>
  </conditionalFormatting>
  <conditionalFormatting sqref="B344">
    <cfRule type="cellIs" dxfId="215" priority="11" operator="greaterThan">
      <formula>1</formula>
    </cfRule>
  </conditionalFormatting>
  <conditionalFormatting sqref="B345">
    <cfRule type="cellIs" dxfId="214" priority="10" operator="greaterThan">
      <formula>1</formula>
    </cfRule>
  </conditionalFormatting>
  <conditionalFormatting sqref="A31">
    <cfRule type="expression" dxfId="213" priority="51" stopIfTrue="1">
      <formula>OR(ROW()=CELL("ligne"),COLUMN()=CELL("colonne"))</formula>
    </cfRule>
  </conditionalFormatting>
  <conditionalFormatting sqref="B287">
    <cfRule type="cellIs" dxfId="212" priority="37" operator="greaterThan">
      <formula>1</formula>
    </cfRule>
  </conditionalFormatting>
  <conditionalFormatting sqref="B286">
    <cfRule type="cellIs" dxfId="211" priority="38" operator="greaterThan">
      <formula>1</formula>
    </cfRule>
  </conditionalFormatting>
  <conditionalFormatting sqref="A272">
    <cfRule type="expression" dxfId="210" priority="26" stopIfTrue="1">
      <formula>OR(ROW()=CELL("ligne"),COLUMN()=CELL("colonne"))</formula>
    </cfRule>
  </conditionalFormatting>
  <conditionalFormatting sqref="A192">
    <cfRule type="expression" dxfId="209" priority="27" stopIfTrue="1">
      <formula>OR(ROW()=CELL("ligne"),COLUMN()=CELL("colonne"))</formula>
    </cfRule>
  </conditionalFormatting>
  <conditionalFormatting sqref="B318">
    <cfRule type="cellIs" dxfId="208" priority="25" operator="greaterThan">
      <formula>1</formula>
    </cfRule>
  </conditionalFormatting>
  <conditionalFormatting sqref="A309">
    <cfRule type="expression" dxfId="207" priority="14" stopIfTrue="1">
      <formula>OR(ROW()=CELL("ligne"),COLUMN()=CELL("colonne"))</formula>
    </cfRule>
  </conditionalFormatting>
  <conditionalFormatting sqref="B110">
    <cfRule type="cellIs" dxfId="206" priority="8" operator="greaterThan">
      <formula>1</formula>
    </cfRule>
  </conditionalFormatting>
  <conditionalFormatting sqref="B121">
    <cfRule type="cellIs" dxfId="205" priority="7" operator="greaterThan">
      <formula>1</formula>
    </cfRule>
  </conditionalFormatting>
  <conditionalFormatting sqref="A94">
    <cfRule type="expression" dxfId="204" priority="6" stopIfTrue="1">
      <formula>OR(ROW()=CELL("ligne"),COLUMN()=CELL("colonne"))</formula>
    </cfRule>
  </conditionalFormatting>
  <conditionalFormatting sqref="B108">
    <cfRule type="cellIs" dxfId="203" priority="5" operator="greaterThan">
      <formula>1</formula>
    </cfRule>
  </conditionalFormatting>
  <conditionalFormatting sqref="B179">
    <cfRule type="cellIs" dxfId="202" priority="4" operator="greaterThan">
      <formula>1</formula>
    </cfRule>
  </conditionalFormatting>
  <conditionalFormatting sqref="A161">
    <cfRule type="expression" dxfId="201" priority="3" stopIfTrue="1">
      <formula>OR(ROW()=CELL("ligne"),COLUMN()=CELL("colonne"))</formula>
    </cfRule>
  </conditionalFormatting>
  <conditionalFormatting sqref="B172">
    <cfRule type="cellIs" dxfId="200" priority="2" operator="greaterThan">
      <formula>1</formula>
    </cfRule>
  </conditionalFormatting>
  <conditionalFormatting sqref="K121">
    <cfRule type="cellIs" dxfId="199" priority="1" operator="greaterThan">
      <formula>1</formula>
    </cfRule>
  </conditionalFormatting>
  <hyperlinks>
    <hyperlink ref="B278" r:id="rId1"/>
    <hyperlink ref="M28" r:id="rId2"/>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B136"/>
  <sheetViews>
    <sheetView workbookViewId="0">
      <selection activeCell="B53" sqref="A53:XFD56"/>
    </sheetView>
  </sheetViews>
  <sheetFormatPr baseColWidth="10" defaultRowHeight="15" x14ac:dyDescent="0.25"/>
  <cols>
    <col min="1" max="1" width="2.85546875" style="752" customWidth="1"/>
    <col min="2" max="16" width="9.7109375" style="752" customWidth="1"/>
    <col min="17" max="17" width="11.7109375" style="752" customWidth="1"/>
    <col min="18" max="18" width="3.42578125" style="752" customWidth="1"/>
    <col min="19" max="16384" width="11.42578125" style="752"/>
  </cols>
  <sheetData>
    <row r="1" spans="1:23" x14ac:dyDescent="0.25">
      <c r="A1" s="1337"/>
      <c r="B1" s="1337"/>
      <c r="C1" s="1337"/>
      <c r="D1" s="1337"/>
      <c r="E1" s="1337"/>
      <c r="F1" s="1337"/>
      <c r="G1" s="1337"/>
      <c r="H1" s="1337"/>
      <c r="I1" s="1337"/>
      <c r="J1" s="1337"/>
      <c r="K1" s="1337"/>
      <c r="L1" s="1337"/>
      <c r="M1" s="1337"/>
      <c r="N1" s="1337"/>
      <c r="O1" s="1337"/>
      <c r="P1" s="1337"/>
      <c r="Q1" s="1337"/>
      <c r="R1" s="1337"/>
      <c r="S1" s="1337"/>
      <c r="T1" s="1337"/>
      <c r="U1" s="1337"/>
      <c r="V1" s="1337"/>
      <c r="W1" s="1337"/>
    </row>
    <row r="2" spans="1:23" x14ac:dyDescent="0.25">
      <c r="A2" s="1337"/>
      <c r="B2" s="1337"/>
      <c r="C2" s="1337"/>
      <c r="D2" s="1337"/>
      <c r="E2" s="1337"/>
      <c r="F2" s="1337"/>
      <c r="G2" s="1337"/>
      <c r="H2" s="1337"/>
      <c r="I2" s="1337"/>
      <c r="J2" s="1337"/>
      <c r="K2" s="1337"/>
      <c r="L2" s="1337"/>
      <c r="M2" s="1337"/>
      <c r="N2" s="1337"/>
      <c r="O2" s="1337"/>
      <c r="P2" s="1337"/>
      <c r="Q2" s="1337"/>
      <c r="R2" s="1337"/>
      <c r="S2" s="1337"/>
      <c r="T2" s="1337"/>
      <c r="U2" s="1337"/>
      <c r="V2" s="1337"/>
      <c r="W2" s="1337"/>
    </row>
    <row r="3" spans="1:23" x14ac:dyDescent="0.25">
      <c r="A3" s="1337"/>
      <c r="B3" s="1337"/>
      <c r="C3" s="1337"/>
      <c r="D3" s="1337"/>
      <c r="E3" s="1337"/>
      <c r="F3" s="1337"/>
      <c r="G3" s="1337"/>
      <c r="H3" s="1337"/>
      <c r="I3" s="1337"/>
      <c r="J3" s="1337"/>
      <c r="K3" s="1337"/>
      <c r="L3" s="1337"/>
      <c r="M3" s="1337"/>
      <c r="N3" s="1337"/>
      <c r="O3" s="1337"/>
      <c r="P3" s="1337"/>
      <c r="Q3" s="1337"/>
      <c r="R3" s="1337"/>
      <c r="S3" s="1337"/>
      <c r="T3" s="1337"/>
      <c r="U3" s="1337"/>
      <c r="V3" s="1337"/>
      <c r="W3" s="1337"/>
    </row>
    <row r="4" spans="1:23" ht="26.25" customHeight="1" x14ac:dyDescent="0.25">
      <c r="A4" s="1337"/>
      <c r="B4" s="1337"/>
      <c r="C4" s="1337"/>
      <c r="D4" s="1337"/>
      <c r="E4" s="3117" t="s">
        <v>909</v>
      </c>
      <c r="F4" s="3117"/>
      <c r="G4" s="3117"/>
      <c r="H4" s="3117"/>
      <c r="I4" s="3117"/>
      <c r="J4" s="3117"/>
      <c r="K4" s="3117"/>
      <c r="L4" s="3117"/>
      <c r="M4" s="3117"/>
      <c r="N4" s="3117"/>
      <c r="O4" s="3117"/>
      <c r="P4" s="3117"/>
      <c r="Q4" s="3117"/>
      <c r="R4" s="3117"/>
      <c r="S4" s="3117"/>
      <c r="T4" s="1337"/>
      <c r="U4" s="1337"/>
      <c r="V4" s="1337"/>
      <c r="W4" s="1337"/>
    </row>
    <row r="5" spans="1:23" ht="15" customHeight="1" x14ac:dyDescent="0.25">
      <c r="A5" s="1337"/>
      <c r="B5" s="1337"/>
      <c r="C5" s="1337"/>
      <c r="D5" s="1337"/>
      <c r="E5" s="3117"/>
      <c r="F5" s="3117"/>
      <c r="G5" s="3117"/>
      <c r="H5" s="3117"/>
      <c r="I5" s="3117"/>
      <c r="J5" s="3117"/>
      <c r="K5" s="3117"/>
      <c r="L5" s="3117"/>
      <c r="M5" s="3117"/>
      <c r="N5" s="3117"/>
      <c r="O5" s="3117"/>
      <c r="P5" s="3117"/>
      <c r="Q5" s="3117"/>
      <c r="R5" s="3117"/>
      <c r="S5" s="3117"/>
      <c r="T5" s="1337"/>
      <c r="U5" s="1337"/>
      <c r="V5" s="1337"/>
      <c r="W5" s="1337"/>
    </row>
    <row r="6" spans="1:23" ht="15" customHeight="1" x14ac:dyDescent="0.25">
      <c r="A6" s="1337"/>
      <c r="B6" s="1337"/>
      <c r="C6" s="1337"/>
      <c r="D6" s="1337"/>
      <c r="E6" s="1337"/>
      <c r="F6" s="1337"/>
      <c r="G6" s="1337"/>
      <c r="H6" s="1337"/>
      <c r="I6" s="1337"/>
      <c r="J6" s="1337"/>
      <c r="K6" s="1337"/>
      <c r="L6" s="1337"/>
      <c r="M6" s="1337"/>
      <c r="N6" s="1337"/>
      <c r="O6" s="1337"/>
      <c r="P6" s="1337"/>
      <c r="Q6" s="1337"/>
      <c r="R6" s="1337"/>
      <c r="S6" s="1337"/>
      <c r="T6" s="1337"/>
      <c r="U6" s="1337"/>
      <c r="V6" s="1337"/>
      <c r="W6" s="1337"/>
    </row>
    <row r="7" spans="1:23" x14ac:dyDescent="0.25">
      <c r="A7" s="1337"/>
      <c r="B7" s="1337"/>
      <c r="C7" s="1337"/>
      <c r="D7" s="1337"/>
      <c r="E7" s="1337"/>
      <c r="F7" s="1337"/>
      <c r="G7" s="1337"/>
      <c r="H7" s="1337"/>
      <c r="I7" s="1337"/>
      <c r="J7" s="1337"/>
      <c r="K7" s="1337"/>
      <c r="L7" s="1337"/>
      <c r="M7" s="1337"/>
      <c r="N7" s="1337"/>
      <c r="O7" s="1337"/>
      <c r="P7" s="1337"/>
      <c r="Q7" s="1337"/>
      <c r="R7" s="1337"/>
      <c r="S7" s="1337"/>
      <c r="T7" s="1337"/>
      <c r="U7" s="1337"/>
      <c r="V7" s="1337"/>
      <c r="W7" s="1337"/>
    </row>
    <row r="8" spans="1:23" ht="15" customHeight="1" x14ac:dyDescent="0.25">
      <c r="A8" s="1337"/>
      <c r="B8" s="1337"/>
      <c r="C8" s="1337"/>
      <c r="D8" s="1337"/>
      <c r="E8" s="1337"/>
      <c r="F8" s="1337"/>
      <c r="G8" s="1337"/>
      <c r="H8" s="1337"/>
      <c r="I8" s="1337"/>
      <c r="J8" s="1337"/>
      <c r="K8" s="1337"/>
      <c r="L8" s="1337"/>
      <c r="M8" s="1337"/>
      <c r="N8" s="1337"/>
      <c r="O8" s="1337"/>
      <c r="P8" s="1337"/>
      <c r="Q8" s="1337"/>
      <c r="R8" s="1337"/>
      <c r="S8" s="1337"/>
      <c r="T8" s="1337"/>
      <c r="U8" s="1337"/>
      <c r="V8" s="1337"/>
      <c r="W8" s="1337"/>
    </row>
    <row r="9" spans="1:23" ht="23.25" customHeight="1" x14ac:dyDescent="0.3">
      <c r="A9" s="1337"/>
      <c r="B9" s="1337"/>
      <c r="C9" s="1337"/>
      <c r="D9" s="1337"/>
      <c r="E9" s="3118" t="s">
        <v>19</v>
      </c>
      <c r="F9" s="3118"/>
      <c r="G9" s="1338"/>
      <c r="H9" s="1338"/>
      <c r="I9" s="3118" t="s">
        <v>24</v>
      </c>
      <c r="J9" s="3118"/>
      <c r="K9" s="1338"/>
      <c r="L9" s="1338"/>
      <c r="M9" s="3118" t="s">
        <v>25</v>
      </c>
      <c r="N9" s="3118"/>
      <c r="O9" s="1337"/>
      <c r="P9" s="1339"/>
      <c r="Q9" s="3119" t="s">
        <v>31</v>
      </c>
      <c r="R9" s="3119"/>
      <c r="S9" s="3119"/>
      <c r="T9" s="1337"/>
      <c r="U9" s="1337"/>
      <c r="V9" s="1337"/>
      <c r="W9" s="1337"/>
    </row>
    <row r="10" spans="1:23" ht="18.75" x14ac:dyDescent="0.3">
      <c r="A10" s="1337"/>
      <c r="B10" s="1337"/>
      <c r="C10" s="1337"/>
      <c r="D10" s="1337"/>
      <c r="E10" s="3120" t="s">
        <v>910</v>
      </c>
      <c r="F10" s="3120"/>
      <c r="G10" s="1337"/>
      <c r="H10" s="1337"/>
      <c r="I10" s="3121" t="s">
        <v>779</v>
      </c>
      <c r="J10" s="3121"/>
      <c r="K10" s="1337"/>
      <c r="L10" s="1337"/>
      <c r="M10" s="3121" t="s">
        <v>781</v>
      </c>
      <c r="N10" s="3121"/>
      <c r="O10" s="1337"/>
      <c r="P10" s="1339"/>
      <c r="Q10" s="3122" t="s">
        <v>911</v>
      </c>
      <c r="R10" s="3122"/>
      <c r="S10" s="3122"/>
      <c r="T10" s="1337"/>
      <c r="U10" s="1337"/>
      <c r="V10" s="1337"/>
      <c r="W10" s="1337"/>
    </row>
    <row r="11" spans="1:23" ht="18.75" x14ac:dyDescent="0.3">
      <c r="A11" s="1337"/>
      <c r="B11" s="1337"/>
      <c r="C11" s="1337"/>
      <c r="D11" s="1337"/>
      <c r="E11" s="3120"/>
      <c r="F11" s="3120"/>
      <c r="G11" s="1337"/>
      <c r="H11" s="1337"/>
      <c r="I11" s="3121"/>
      <c r="J11" s="3121"/>
      <c r="K11" s="1337"/>
      <c r="L11" s="1337"/>
      <c r="M11" s="3121"/>
      <c r="N11" s="3121"/>
      <c r="O11" s="1337"/>
      <c r="P11" s="1339"/>
      <c r="Q11" s="3122"/>
      <c r="R11" s="3122"/>
      <c r="S11" s="3122"/>
      <c r="T11" s="1337"/>
      <c r="U11" s="1337"/>
      <c r="V11" s="1337"/>
      <c r="W11" s="1337"/>
    </row>
    <row r="12" spans="1:23" ht="21" x14ac:dyDescent="0.35">
      <c r="A12" s="1337"/>
      <c r="B12" s="1337"/>
      <c r="C12" s="1337"/>
      <c r="D12" s="1337"/>
      <c r="E12" s="3111">
        <v>1</v>
      </c>
      <c r="F12" s="3111"/>
      <c r="G12" s="1337"/>
      <c r="H12" s="1337"/>
      <c r="I12" s="3112">
        <v>12.5</v>
      </c>
      <c r="J12" s="3112"/>
      <c r="K12" s="1340"/>
      <c r="L12" s="1340"/>
      <c r="M12" s="3112">
        <v>18</v>
      </c>
      <c r="N12" s="3112"/>
      <c r="O12" s="1337"/>
      <c r="P12" s="1341"/>
      <c r="Q12" s="3113">
        <f>F43</f>
        <v>8</v>
      </c>
      <c r="R12" s="3113"/>
      <c r="S12" s="3113"/>
      <c r="T12" s="1337"/>
      <c r="U12" s="1337"/>
      <c r="V12" s="1337"/>
      <c r="W12" s="1337"/>
    </row>
    <row r="13" spans="1:23" ht="21" x14ac:dyDescent="0.35">
      <c r="A13" s="1337"/>
      <c r="B13" s="1337"/>
      <c r="C13" s="1337"/>
      <c r="D13" s="1337"/>
      <c r="E13" s="3111"/>
      <c r="F13" s="3111"/>
      <c r="G13" s="1337"/>
      <c r="H13" s="1337"/>
      <c r="I13" s="3112"/>
      <c r="J13" s="3112"/>
      <c r="K13" s="1340"/>
      <c r="L13" s="1340"/>
      <c r="M13" s="3112"/>
      <c r="N13" s="3112"/>
      <c r="O13" s="1337"/>
      <c r="P13" s="1341"/>
      <c r="Q13" s="3113"/>
      <c r="R13" s="3113"/>
      <c r="S13" s="3113"/>
      <c r="T13" s="1337"/>
      <c r="U13" s="1337"/>
      <c r="V13" s="1337"/>
      <c r="W13" s="1337"/>
    </row>
    <row r="14" spans="1:23" ht="15.75" x14ac:dyDescent="0.25">
      <c r="A14" s="1337"/>
      <c r="B14" s="1337"/>
      <c r="C14" s="1337"/>
      <c r="D14" s="1342" t="s">
        <v>912</v>
      </c>
      <c r="E14" s="3114">
        <v>1</v>
      </c>
      <c r="F14" s="3114"/>
      <c r="G14" s="1337"/>
      <c r="H14" s="1337"/>
      <c r="I14" s="3115">
        <v>12.5</v>
      </c>
      <c r="J14" s="3115"/>
      <c r="K14" s="1337"/>
      <c r="L14" s="1337"/>
      <c r="M14" s="3115">
        <v>18</v>
      </c>
      <c r="N14" s="3115"/>
      <c r="O14" s="1337"/>
      <c r="P14" s="1342"/>
      <c r="Q14" s="3116">
        <v>8</v>
      </c>
      <c r="R14" s="3116"/>
      <c r="S14" s="3116"/>
      <c r="T14" s="1337"/>
      <c r="U14" s="1337"/>
      <c r="V14" s="1337"/>
      <c r="W14" s="1337"/>
    </row>
    <row r="15" spans="1:23" x14ac:dyDescent="0.25">
      <c r="A15" s="1337"/>
      <c r="B15" s="1337"/>
      <c r="C15" s="1337"/>
      <c r="D15" s="1337"/>
      <c r="E15" s="1337"/>
      <c r="F15" s="1337"/>
      <c r="G15" s="1337"/>
      <c r="H15" s="1337"/>
      <c r="I15" s="1337"/>
      <c r="J15" s="1337"/>
      <c r="K15" s="1337"/>
      <c r="L15" s="1337"/>
      <c r="M15" s="1337"/>
      <c r="N15" s="1337"/>
      <c r="O15" s="1337"/>
      <c r="P15" s="1337"/>
      <c r="Q15" s="1337"/>
      <c r="R15" s="1337"/>
      <c r="S15" s="1337"/>
      <c r="T15" s="1337"/>
      <c r="U15" s="1337"/>
      <c r="V15" s="1337"/>
      <c r="W15" s="1337"/>
    </row>
    <row r="16" spans="1:23" ht="25.5" customHeight="1" x14ac:dyDescent="0.25">
      <c r="A16" s="1337"/>
      <c r="B16" s="1337"/>
      <c r="C16" s="1337"/>
      <c r="D16" s="1342" t="s">
        <v>913</v>
      </c>
      <c r="E16" s="1337"/>
      <c r="F16" s="1337"/>
      <c r="G16" s="1337"/>
      <c r="H16" s="1337"/>
      <c r="I16" s="1337"/>
      <c r="J16" s="1337"/>
      <c r="K16" s="1337"/>
      <c r="L16" s="1337"/>
      <c r="M16" s="1337"/>
      <c r="N16" s="1337"/>
      <c r="O16" s="1337"/>
      <c r="P16" s="1337"/>
      <c r="Q16" s="1337"/>
      <c r="R16" s="1337"/>
      <c r="S16" s="1337"/>
      <c r="T16" s="1337"/>
      <c r="U16" s="1337"/>
      <c r="V16" s="1337"/>
      <c r="W16" s="1337"/>
    </row>
    <row r="17" spans="1:23" ht="15" customHeight="1" x14ac:dyDescent="0.25">
      <c r="A17" s="1337"/>
      <c r="B17" s="1337"/>
      <c r="C17" s="1337"/>
      <c r="D17" s="1337"/>
      <c r="E17" s="1337"/>
      <c r="F17" s="1337"/>
      <c r="G17" s="1337"/>
      <c r="H17" s="1337"/>
      <c r="I17" s="1337"/>
      <c r="J17" s="1337"/>
      <c r="K17" s="1337"/>
      <c r="L17" s="1337"/>
      <c r="M17" s="1337"/>
      <c r="N17" s="1337"/>
      <c r="O17" s="1337"/>
      <c r="P17" s="1337"/>
      <c r="Q17" s="1337"/>
      <c r="R17" s="1337"/>
      <c r="S17" s="1337"/>
      <c r="T17" s="1337"/>
      <c r="U17" s="1337"/>
      <c r="V17" s="1337"/>
      <c r="W17" s="1337"/>
    </row>
    <row r="18" spans="1:23" ht="15" customHeight="1" x14ac:dyDescent="0.25">
      <c r="A18" s="1337"/>
      <c r="B18" s="1337"/>
      <c r="C18" s="1337"/>
      <c r="D18" s="1337"/>
      <c r="E18" s="1337"/>
      <c r="F18" s="1337"/>
      <c r="G18" s="1337"/>
      <c r="H18" s="1337"/>
      <c r="I18" s="1337"/>
      <c r="J18" s="1337"/>
      <c r="K18" s="1337"/>
      <c r="L18" s="1337"/>
      <c r="M18" s="1337"/>
      <c r="N18" s="1337"/>
      <c r="O18" s="1337"/>
      <c r="P18" s="1337"/>
      <c r="Q18" s="1337"/>
      <c r="R18" s="1337"/>
      <c r="S18" s="1337"/>
      <c r="T18" s="1337"/>
      <c r="U18" s="1337"/>
      <c r="V18" s="1337"/>
      <c r="W18" s="1337"/>
    </row>
    <row r="19" spans="1:23" x14ac:dyDescent="0.25">
      <c r="A19" s="1337"/>
      <c r="B19" s="1337"/>
      <c r="C19" s="1337"/>
      <c r="D19" s="1337"/>
      <c r="E19" s="1337"/>
      <c r="F19" s="1337"/>
      <c r="G19" s="1337"/>
      <c r="H19" s="1337"/>
      <c r="I19" s="1337"/>
      <c r="J19" s="1337"/>
      <c r="K19" s="1337"/>
      <c r="L19" s="1337"/>
      <c r="M19" s="1337"/>
      <c r="N19" s="1337"/>
      <c r="O19" s="1337"/>
      <c r="P19" s="1337"/>
      <c r="Q19" s="1337"/>
      <c r="R19" s="1337"/>
      <c r="S19" s="1337"/>
      <c r="T19" s="1337"/>
      <c r="U19" s="1337"/>
      <c r="V19" s="1337"/>
      <c r="W19" s="1337"/>
    </row>
    <row r="20" spans="1:23" ht="23.25" x14ac:dyDescent="0.25">
      <c r="A20" s="1337"/>
      <c r="B20" s="1337"/>
      <c r="C20" s="1343" t="s">
        <v>19</v>
      </c>
      <c r="D20" s="1343" t="s">
        <v>24</v>
      </c>
      <c r="E20" s="1343" t="s">
        <v>25</v>
      </c>
      <c r="F20" s="1344" t="s">
        <v>798</v>
      </c>
      <c r="G20" s="1337"/>
      <c r="H20" s="1337"/>
      <c r="I20" s="1337"/>
      <c r="J20" s="1337"/>
      <c r="K20" s="1337"/>
      <c r="L20" s="1337"/>
      <c r="M20" s="1345" t="s">
        <v>31</v>
      </c>
      <c r="N20" s="1346" t="s">
        <v>914</v>
      </c>
      <c r="O20" s="1347"/>
      <c r="P20" s="1337"/>
      <c r="Q20" s="1337"/>
      <c r="R20" s="1337"/>
      <c r="S20" s="1337"/>
      <c r="T20" s="1337"/>
      <c r="U20" s="1337"/>
      <c r="V20" s="1337"/>
      <c r="W20" s="1337"/>
    </row>
    <row r="21" spans="1:23" x14ac:dyDescent="0.25">
      <c r="A21" s="1337"/>
      <c r="B21" s="1337"/>
      <c r="C21" s="1337"/>
      <c r="D21" s="1337"/>
      <c r="E21" s="1337"/>
      <c r="F21" s="1337"/>
      <c r="G21" s="1337"/>
      <c r="H21" s="1337"/>
      <c r="I21" s="1337"/>
      <c r="J21" s="1337"/>
      <c r="K21" s="1337"/>
      <c r="L21" s="1337"/>
      <c r="M21" s="1337"/>
      <c r="N21" s="1337"/>
      <c r="O21" s="1337"/>
      <c r="P21" s="1337"/>
      <c r="Q21" s="1337"/>
      <c r="R21" s="1337"/>
      <c r="S21" s="1337"/>
      <c r="T21" s="1337"/>
      <c r="U21" s="1337"/>
      <c r="V21" s="1337"/>
      <c r="W21" s="1337"/>
    </row>
    <row r="22" spans="1:23" x14ac:dyDescent="0.25">
      <c r="A22" s="1337"/>
      <c r="B22" s="1337"/>
      <c r="C22" s="1337"/>
      <c r="D22" s="1337"/>
      <c r="E22" s="1337"/>
      <c r="F22" s="1337"/>
      <c r="G22" s="1337"/>
      <c r="H22" s="1337"/>
      <c r="I22" s="1337"/>
      <c r="J22" s="1337"/>
      <c r="K22" s="1337"/>
      <c r="L22" s="1337"/>
      <c r="M22" s="1337"/>
      <c r="N22" s="1337"/>
      <c r="O22" s="1337"/>
      <c r="P22" s="1337"/>
      <c r="Q22" s="1337"/>
      <c r="R22" s="1337"/>
      <c r="S22" s="1337"/>
      <c r="T22" s="1337"/>
      <c r="U22" s="1337"/>
      <c r="V22" s="1337"/>
      <c r="W22" s="1337"/>
    </row>
    <row r="23" spans="1:23" ht="23.25" x14ac:dyDescent="0.25">
      <c r="A23" s="1337"/>
      <c r="B23" s="1337"/>
      <c r="C23" s="1337"/>
      <c r="D23" s="1337"/>
      <c r="E23" s="1337"/>
      <c r="F23" s="1337"/>
      <c r="G23" s="1337"/>
      <c r="H23" s="1337"/>
      <c r="I23" s="1337"/>
      <c r="J23" s="1337"/>
      <c r="K23" s="1337"/>
      <c r="L23" s="1337"/>
      <c r="M23" s="1337"/>
      <c r="N23" s="1337"/>
      <c r="O23" s="1337"/>
      <c r="P23" s="1337"/>
      <c r="Q23" s="1348" t="s">
        <v>915</v>
      </c>
      <c r="R23" s="1337"/>
      <c r="S23" s="1349">
        <f>G45</f>
        <v>39</v>
      </c>
      <c r="T23" s="1349"/>
      <c r="U23" s="1337"/>
      <c r="V23" s="1337"/>
      <c r="W23" s="1337"/>
    </row>
    <row r="24" spans="1:23" x14ac:dyDescent="0.25">
      <c r="A24" s="1337"/>
      <c r="B24" s="1337"/>
      <c r="C24" s="1337"/>
      <c r="D24" s="1337"/>
      <c r="E24" s="1337"/>
      <c r="F24" s="1337"/>
      <c r="G24" s="1337"/>
      <c r="H24" s="1337"/>
      <c r="I24" s="1337"/>
      <c r="J24" s="1337"/>
      <c r="K24" s="1337"/>
      <c r="L24" s="1337"/>
      <c r="M24" s="1337"/>
      <c r="N24" s="1337"/>
      <c r="O24" s="1337"/>
      <c r="P24" s="1337"/>
      <c r="Q24" s="1337"/>
      <c r="R24" s="1337"/>
      <c r="S24" s="1337"/>
      <c r="T24" s="1337"/>
      <c r="U24" s="1337"/>
      <c r="V24" s="1337"/>
      <c r="W24" s="1337"/>
    </row>
    <row r="25" spans="1:23" x14ac:dyDescent="0.25">
      <c r="A25" s="1337"/>
      <c r="B25" s="1337"/>
      <c r="C25" s="1337"/>
      <c r="D25" s="1337"/>
      <c r="E25" s="1337"/>
      <c r="F25" s="1337"/>
      <c r="G25" s="1337"/>
      <c r="H25" s="1337"/>
      <c r="I25" s="1337"/>
      <c r="J25" s="1337"/>
      <c r="K25" s="1337"/>
      <c r="L25" s="1337"/>
      <c r="M25" s="1337"/>
      <c r="N25" s="1337"/>
      <c r="O25" s="1337"/>
      <c r="P25" s="1337"/>
      <c r="Q25" s="1337"/>
      <c r="R25" s="1337"/>
      <c r="S25" s="1337"/>
      <c r="T25" s="1337"/>
      <c r="U25" s="1337"/>
      <c r="V25" s="1337"/>
      <c r="W25" s="1337"/>
    </row>
    <row r="26" spans="1:23" x14ac:dyDescent="0.25">
      <c r="A26" s="1337"/>
      <c r="B26" s="1337"/>
      <c r="C26" s="1337"/>
      <c r="D26" s="1337"/>
      <c r="E26" s="1337"/>
      <c r="F26" s="1337"/>
      <c r="G26" s="1337"/>
      <c r="H26" s="1337"/>
      <c r="I26" s="1337"/>
      <c r="J26" s="1337"/>
      <c r="K26" s="1337"/>
      <c r="L26" s="1337"/>
      <c r="M26" s="1337"/>
      <c r="N26" s="1337"/>
      <c r="O26" s="1337"/>
      <c r="P26" s="1337"/>
      <c r="Q26" s="1337"/>
      <c r="R26" s="1337"/>
      <c r="S26" s="1337"/>
      <c r="T26" s="1337"/>
      <c r="U26" s="1337"/>
      <c r="V26" s="1337"/>
      <c r="W26" s="1337"/>
    </row>
    <row r="27" spans="1:23" x14ac:dyDescent="0.25">
      <c r="A27" s="1337"/>
      <c r="B27" s="1337"/>
      <c r="C27" s="1337"/>
      <c r="D27" s="1337"/>
      <c r="E27" s="1337"/>
      <c r="F27" s="1337"/>
      <c r="G27" s="1337"/>
      <c r="H27" s="1337"/>
      <c r="I27" s="1337"/>
      <c r="J27" s="1337"/>
      <c r="K27" s="1337"/>
      <c r="L27" s="1337"/>
      <c r="M27" s="1337"/>
      <c r="N27" s="1337"/>
      <c r="O27" s="1337"/>
      <c r="P27" s="1337"/>
      <c r="Q27" s="1337"/>
      <c r="R27" s="1337"/>
      <c r="S27" s="1337"/>
      <c r="T27" s="1337"/>
      <c r="U27" s="1337"/>
      <c r="V27" s="1337"/>
      <c r="W27" s="1337"/>
    </row>
    <row r="28" spans="1:23" x14ac:dyDescent="0.25">
      <c r="A28" s="1337"/>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row>
    <row r="29" spans="1:23" x14ac:dyDescent="0.25">
      <c r="A29" s="1337"/>
      <c r="B29" s="1337"/>
      <c r="C29" s="1337"/>
      <c r="D29" s="1337"/>
      <c r="E29" s="1337"/>
      <c r="F29" s="1337"/>
      <c r="G29" s="1337"/>
      <c r="H29" s="1337"/>
      <c r="I29" s="1337"/>
      <c r="J29" s="1337"/>
      <c r="K29" s="1337"/>
      <c r="L29" s="1337"/>
      <c r="M29" s="1337"/>
      <c r="N29" s="1337"/>
      <c r="O29" s="1337"/>
      <c r="P29" s="1337"/>
      <c r="Q29" s="1337"/>
      <c r="R29" s="1337"/>
      <c r="S29" s="1337"/>
      <c r="T29" s="1337"/>
      <c r="U29" s="1337"/>
      <c r="V29" s="1337"/>
      <c r="W29" s="1337"/>
    </row>
    <row r="30" spans="1:23" x14ac:dyDescent="0.25">
      <c r="A30" s="1337"/>
      <c r="B30" s="1337"/>
      <c r="C30" s="1337"/>
      <c r="D30" s="1337"/>
      <c r="E30" s="1337"/>
      <c r="F30" s="1337"/>
      <c r="G30" s="1337"/>
      <c r="H30" s="1337"/>
      <c r="I30" s="1337"/>
      <c r="J30" s="1337"/>
      <c r="K30" s="1337"/>
      <c r="L30" s="1337"/>
      <c r="M30" s="1337"/>
      <c r="N30" s="1337"/>
      <c r="O30" s="1337"/>
      <c r="P30" s="1337"/>
      <c r="Q30" s="1337"/>
      <c r="R30" s="1337"/>
      <c r="S30" s="1337"/>
      <c r="T30" s="1337"/>
      <c r="U30" s="1337"/>
      <c r="V30" s="1337"/>
      <c r="W30" s="1337"/>
    </row>
    <row r="31" spans="1:23" x14ac:dyDescent="0.25">
      <c r="A31" s="3092" t="s">
        <v>802</v>
      </c>
      <c r="B31" s="3092"/>
      <c r="C31" s="3092"/>
      <c r="D31" s="3092"/>
      <c r="E31" s="3092"/>
      <c r="F31" s="3092"/>
      <c r="G31" s="3092"/>
      <c r="H31" s="3092"/>
      <c r="I31" s="3092"/>
      <c r="J31" s="3092"/>
      <c r="K31" s="3092"/>
    </row>
    <row r="32" spans="1:23" x14ac:dyDescent="0.25">
      <c r="A32" s="3093"/>
      <c r="B32" s="3093"/>
      <c r="C32" s="3093"/>
      <c r="D32" s="3093"/>
      <c r="E32" s="3093"/>
      <c r="F32" s="3093"/>
      <c r="G32" s="3093"/>
      <c r="H32" s="3093"/>
      <c r="I32" s="3093"/>
      <c r="J32" s="3093"/>
      <c r="K32" s="3093"/>
    </row>
    <row r="33" spans="1:1320" s="1014" customFormat="1" ht="12.75" customHeight="1" x14ac:dyDescent="0.2">
      <c r="A33" s="1350" t="s">
        <v>16</v>
      </c>
      <c r="B33" s="3094" t="s">
        <v>909</v>
      </c>
      <c r="C33" s="3095"/>
      <c r="D33" s="3095"/>
      <c r="E33" s="3095"/>
      <c r="F33" s="3095"/>
      <c r="G33" s="3095"/>
      <c r="H33" s="3095"/>
      <c r="I33" s="3095"/>
      <c r="J33" s="3095"/>
      <c r="K33" s="3096"/>
    </row>
    <row r="34" spans="1:1320" s="1014" customFormat="1" ht="15.75" customHeight="1" x14ac:dyDescent="0.2">
      <c r="A34" s="3103" t="s">
        <v>916</v>
      </c>
      <c r="B34" s="3097"/>
      <c r="C34" s="3098"/>
      <c r="D34" s="3098"/>
      <c r="E34" s="3098"/>
      <c r="F34" s="3098"/>
      <c r="G34" s="3098"/>
      <c r="H34" s="3098"/>
      <c r="I34" s="3098"/>
      <c r="J34" s="3098"/>
      <c r="K34" s="3099"/>
    </row>
    <row r="35" spans="1:1320" s="1014" customFormat="1" ht="19.5" customHeight="1" x14ac:dyDescent="0.2">
      <c r="A35" s="3103"/>
      <c r="B35" s="3100"/>
      <c r="C35" s="3101"/>
      <c r="D35" s="3101"/>
      <c r="E35" s="3101"/>
      <c r="F35" s="3101"/>
      <c r="G35" s="3101"/>
      <c r="H35" s="3101"/>
      <c r="I35" s="3101"/>
      <c r="J35" s="3101"/>
      <c r="K35" s="3102"/>
    </row>
    <row r="36" spans="1:1320" s="1014" customFormat="1" ht="30" x14ac:dyDescent="0.2">
      <c r="A36" s="3103"/>
      <c r="B36" s="1351" t="s">
        <v>910</v>
      </c>
      <c r="C36" s="1352" t="s">
        <v>779</v>
      </c>
      <c r="D36" s="1352" t="s">
        <v>781</v>
      </c>
      <c r="E36" s="1353" t="s">
        <v>851</v>
      </c>
      <c r="F36" s="3104" t="s">
        <v>911</v>
      </c>
      <c r="G36" s="3104"/>
      <c r="H36" s="1354" t="s">
        <v>917</v>
      </c>
      <c r="I36" s="1354" t="s">
        <v>918</v>
      </c>
      <c r="J36" s="1355"/>
      <c r="K36" s="1356"/>
    </row>
    <row r="37" spans="1:1320" s="1014" customFormat="1" ht="19.5" customHeight="1" x14ac:dyDescent="0.2">
      <c r="A37" s="3103"/>
      <c r="B37" s="3105" t="s">
        <v>919</v>
      </c>
      <c r="C37" s="3106"/>
      <c r="D37" s="3106"/>
      <c r="E37" s="3106"/>
      <c r="F37" s="3106"/>
      <c r="G37" s="3106"/>
      <c r="H37" s="3106"/>
      <c r="I37" s="3106"/>
      <c r="J37" s="3106"/>
      <c r="K37" s="3107"/>
    </row>
    <row r="38" spans="1:1320" s="1014" customFormat="1" ht="13.5" customHeight="1" x14ac:dyDescent="0.2">
      <c r="A38" s="3103"/>
      <c r="B38" s="3105"/>
      <c r="C38" s="3106"/>
      <c r="D38" s="3106"/>
      <c r="E38" s="3106"/>
      <c r="F38" s="3106"/>
      <c r="G38" s="3106"/>
      <c r="H38" s="3106"/>
      <c r="I38" s="3106"/>
      <c r="J38" s="3106"/>
      <c r="K38" s="3107"/>
    </row>
    <row r="39" spans="1:1320" s="1014" customFormat="1" ht="12.75" x14ac:dyDescent="0.2">
      <c r="A39" s="3103"/>
      <c r="B39" s="3108">
        <v>1</v>
      </c>
      <c r="C39" s="3109">
        <v>12.5</v>
      </c>
      <c r="D39" s="3109">
        <v>18</v>
      </c>
      <c r="E39" s="3109">
        <v>5</v>
      </c>
      <c r="F39" s="3110">
        <v>8</v>
      </c>
      <c r="G39" s="3110"/>
      <c r="H39" s="3081">
        <f>(C39*D39)*B39</f>
        <v>225</v>
      </c>
      <c r="I39" s="3082">
        <f>H39*E39</f>
        <v>1125</v>
      </c>
      <c r="J39" s="3083"/>
      <c r="K39" s="3084"/>
    </row>
    <row r="40" spans="1:1320" s="1014" customFormat="1" ht="12.75" x14ac:dyDescent="0.2">
      <c r="A40" s="3103"/>
      <c r="B40" s="3108"/>
      <c r="C40" s="3109"/>
      <c r="D40" s="3109"/>
      <c r="E40" s="3109"/>
      <c r="F40" s="3110"/>
      <c r="G40" s="3110"/>
      <c r="H40" s="3081"/>
      <c r="I40" s="3082"/>
      <c r="J40" s="3083"/>
      <c r="K40" s="3084"/>
    </row>
    <row r="41" spans="1:1320" s="1014" customFormat="1" x14ac:dyDescent="0.2">
      <c r="A41" s="3103"/>
      <c r="B41" s="1357"/>
      <c r="C41" s="1358" t="s">
        <v>913</v>
      </c>
      <c r="D41" s="1073"/>
      <c r="E41" s="1073"/>
      <c r="F41" s="1073"/>
      <c r="G41" s="1073"/>
      <c r="H41" s="1073"/>
      <c r="I41" s="1073"/>
      <c r="J41" s="1074"/>
      <c r="K41" s="1359"/>
    </row>
    <row r="42" spans="1:1320" s="1014" customFormat="1" ht="25.5" x14ac:dyDescent="0.2">
      <c r="A42" s="3103"/>
      <c r="B42" s="1360" t="s">
        <v>910</v>
      </c>
      <c r="C42" s="1361" t="s">
        <v>779</v>
      </c>
      <c r="D42" s="1361" t="s">
        <v>781</v>
      </c>
      <c r="E42" s="1362" t="s">
        <v>851</v>
      </c>
      <c r="F42" s="3085" t="s">
        <v>911</v>
      </c>
      <c r="G42" s="3086"/>
      <c r="H42" s="1363" t="s">
        <v>920</v>
      </c>
      <c r="I42" s="1364" t="s">
        <v>921</v>
      </c>
      <c r="J42" s="1365" t="s">
        <v>922</v>
      </c>
      <c r="K42" s="1366" t="s">
        <v>923</v>
      </c>
    </row>
    <row r="43" spans="1:1320" s="1014" customFormat="1" ht="15.75" customHeight="1" x14ac:dyDescent="0.2">
      <c r="A43" s="3103"/>
      <c r="B43" s="3087">
        <f>E12</f>
        <v>1</v>
      </c>
      <c r="C43" s="3088">
        <f>I12</f>
        <v>12.5</v>
      </c>
      <c r="D43" s="3089">
        <f>M12</f>
        <v>18</v>
      </c>
      <c r="E43" s="3089">
        <f>E39</f>
        <v>5</v>
      </c>
      <c r="F43" s="3090">
        <f t="shared" ref="F43" si="0">MROUND(G43,1)</f>
        <v>8</v>
      </c>
      <c r="G43" s="3091">
        <f>(F39/H39)*H43</f>
        <v>8</v>
      </c>
      <c r="H43" s="3076">
        <f t="shared" ref="H43" si="1">(C43*D43)*B43</f>
        <v>225</v>
      </c>
      <c r="I43" s="3077">
        <f t="shared" ref="I43" si="2">H43*E43</f>
        <v>1125</v>
      </c>
      <c r="J43" s="3078">
        <f t="shared" ref="J43" si="3">I43/F43</f>
        <v>140.625</v>
      </c>
      <c r="K43" s="3079">
        <f t="shared" ref="K43" si="4">H43/F43</f>
        <v>28.125</v>
      </c>
    </row>
    <row r="44" spans="1:1320" s="1014" customFormat="1" ht="15.75" customHeight="1" x14ac:dyDescent="0.2">
      <c r="A44" s="3103"/>
      <c r="B44" s="3087"/>
      <c r="C44" s="3088"/>
      <c r="D44" s="3089"/>
      <c r="E44" s="3089"/>
      <c r="F44" s="3090"/>
      <c r="G44" s="3091"/>
      <c r="H44" s="3076"/>
      <c r="I44" s="3077"/>
      <c r="J44" s="3078"/>
      <c r="K44" s="3079"/>
    </row>
    <row r="45" spans="1:1320" s="1014" customFormat="1" ht="15.75" x14ac:dyDescent="0.2">
      <c r="A45" s="3103"/>
      <c r="B45" s="1367"/>
      <c r="C45" s="1368"/>
      <c r="D45" s="1369"/>
      <c r="E45" s="1370"/>
      <c r="F45" s="1371" t="str">
        <f>LEFT(ADDRESS(1,COLUMN(),4),LEN(ADDRESS(1,COLUMN(),4))-1)</f>
        <v>F</v>
      </c>
      <c r="G45" s="1372">
        <f>ROW()-6</f>
        <v>39</v>
      </c>
      <c r="H45" s="1373"/>
      <c r="I45" s="1374"/>
      <c r="J45" s="1375"/>
      <c r="K45" s="1376"/>
    </row>
    <row r="46" spans="1:1320" s="1014" customFormat="1" ht="12.75" x14ac:dyDescent="0.2">
      <c r="A46" s="3103"/>
      <c r="B46" s="1377"/>
      <c r="C46" s="1378"/>
      <c r="D46" s="1378"/>
      <c r="E46" s="1378"/>
      <c r="F46" s="1379" t="s">
        <v>924</v>
      </c>
      <c r="G46" s="1380"/>
      <c r="H46" s="1378"/>
      <c r="I46" s="1378"/>
      <c r="J46" s="1378"/>
      <c r="K46" s="1381"/>
    </row>
    <row r="48" spans="1:1320" s="1100" customFormat="1" ht="23.25" customHeight="1" x14ac:dyDescent="0.2">
      <c r="A48" s="1096">
        <v>1</v>
      </c>
      <c r="B48" s="2648" t="s">
        <v>827</v>
      </c>
      <c r="C48" s="2648"/>
      <c r="D48" s="2648"/>
      <c r="E48" s="2648"/>
      <c r="F48" s="2648"/>
      <c r="G48" s="2648"/>
      <c r="H48" s="2648"/>
      <c r="I48" s="2648"/>
      <c r="J48" s="2648"/>
      <c r="K48" s="2648"/>
      <c r="L48" s="2648"/>
      <c r="M48" s="2648"/>
      <c r="N48" s="2648"/>
      <c r="O48" s="2648"/>
      <c r="P48" s="2648"/>
      <c r="Q48" s="2648"/>
      <c r="R48" s="1096">
        <v>1</v>
      </c>
      <c r="S48" s="1014"/>
      <c r="T48" s="1014"/>
      <c r="U48" s="1014"/>
      <c r="V48" s="1014"/>
      <c r="W48" s="1382"/>
      <c r="X48" s="1382"/>
      <c r="Y48" s="1382"/>
      <c r="Z48" s="1382"/>
      <c r="AA48" s="1382"/>
      <c r="AB48" s="1383"/>
      <c r="AC48" s="1383"/>
      <c r="AD48" s="1383"/>
      <c r="AE48" s="1383"/>
      <c r="AF48" s="1099"/>
      <c r="AG48" s="1098"/>
      <c r="AH48" s="1098"/>
      <c r="AI48" s="1098"/>
      <c r="AJ48" s="1098"/>
      <c r="AK48" s="1098"/>
      <c r="AL48" s="1098"/>
      <c r="AM48" s="1098"/>
      <c r="AN48" s="1098"/>
      <c r="AO48" s="1098"/>
      <c r="AP48" s="1098"/>
      <c r="AQ48" s="1098"/>
      <c r="AR48" s="1098"/>
      <c r="AS48" s="1098"/>
      <c r="AT48" s="1098"/>
      <c r="AU48" s="1098"/>
      <c r="AV48" s="1098"/>
      <c r="AW48" s="1098"/>
      <c r="AX48" s="1098"/>
      <c r="AY48" s="1098"/>
      <c r="AZ48" s="1098"/>
      <c r="BA48" s="1098"/>
      <c r="BB48" s="1098"/>
      <c r="BC48" s="1098"/>
      <c r="BD48" s="1098"/>
      <c r="BE48" s="1098"/>
      <c r="BF48" s="1099"/>
      <c r="BG48" s="1099"/>
      <c r="BH48" s="1099"/>
      <c r="BI48" s="1099"/>
      <c r="BJ48" s="1099"/>
      <c r="BK48" s="1099"/>
      <c r="BL48" s="1099"/>
      <c r="BM48" s="1099"/>
      <c r="BN48" s="1099"/>
      <c r="BO48" s="1099"/>
      <c r="BP48" s="1099"/>
      <c r="BQ48" s="1099"/>
      <c r="BR48" s="1099"/>
      <c r="BS48" s="1099"/>
      <c r="BT48" s="1099"/>
      <c r="BU48" s="1099"/>
      <c r="BV48" s="1099"/>
      <c r="BW48" s="1099"/>
      <c r="BX48" s="1099"/>
      <c r="BY48" s="1099"/>
      <c r="BZ48" s="1099"/>
      <c r="CA48" s="1099"/>
      <c r="CB48" s="1099"/>
      <c r="CC48" s="1099"/>
      <c r="CD48" s="1099"/>
      <c r="CE48" s="1099"/>
      <c r="CF48" s="1099"/>
      <c r="CG48" s="1099"/>
      <c r="CH48" s="1099"/>
      <c r="CI48" s="1099"/>
      <c r="CJ48" s="1099"/>
      <c r="CK48" s="1099"/>
      <c r="CL48" s="1099"/>
      <c r="CM48" s="1099"/>
      <c r="CN48" s="1099"/>
      <c r="CO48" s="1099"/>
      <c r="CP48" s="1099"/>
      <c r="CQ48" s="1099"/>
      <c r="CR48" s="1099"/>
      <c r="CS48" s="1099"/>
      <c r="CT48" s="1099"/>
      <c r="CU48" s="1099"/>
      <c r="CV48" s="1099"/>
      <c r="CW48" s="1099"/>
      <c r="CX48" s="1099"/>
      <c r="CY48" s="1099"/>
      <c r="CZ48" s="1099"/>
      <c r="DA48" s="1099"/>
      <c r="DB48" s="1099"/>
      <c r="DC48" s="1099"/>
      <c r="DD48" s="1099"/>
      <c r="DE48" s="1099"/>
      <c r="DF48" s="1099"/>
      <c r="DG48" s="1099"/>
      <c r="DH48" s="1099"/>
      <c r="DI48" s="1099"/>
      <c r="DJ48" s="1099"/>
      <c r="DK48" s="1099"/>
      <c r="DL48" s="1099"/>
      <c r="DM48" s="1099"/>
      <c r="DN48" s="1099"/>
      <c r="DO48" s="1099"/>
      <c r="DP48" s="1099"/>
      <c r="DQ48" s="1099"/>
      <c r="DR48" s="1099"/>
      <c r="DS48" s="1099"/>
      <c r="DT48" s="1099"/>
      <c r="DU48" s="1099"/>
      <c r="DV48" s="1099"/>
      <c r="DW48" s="1099"/>
      <c r="DX48" s="1099"/>
      <c r="DY48" s="1099"/>
      <c r="DZ48" s="1099"/>
      <c r="EA48" s="1099"/>
      <c r="EB48" s="1099"/>
      <c r="EC48" s="1099"/>
      <c r="ED48" s="1099"/>
      <c r="EE48" s="1099"/>
      <c r="EF48" s="1099"/>
      <c r="EG48" s="1099"/>
      <c r="EH48" s="1099"/>
      <c r="EI48" s="1099"/>
      <c r="EJ48" s="1099"/>
      <c r="EK48" s="1099"/>
      <c r="EL48" s="1099"/>
      <c r="EM48" s="1099"/>
      <c r="EN48" s="1099"/>
      <c r="EO48" s="1099"/>
      <c r="EP48" s="1099"/>
      <c r="EQ48" s="1099"/>
      <c r="ER48" s="1099"/>
      <c r="ES48" s="1099"/>
      <c r="ET48" s="1099"/>
      <c r="EU48" s="1099"/>
      <c r="EV48" s="1099"/>
      <c r="EW48" s="1099"/>
      <c r="EX48" s="1099"/>
      <c r="EY48" s="1099"/>
      <c r="EZ48" s="1099"/>
      <c r="FA48" s="1099"/>
      <c r="FB48" s="1099"/>
      <c r="FC48" s="1099"/>
      <c r="FD48" s="1099"/>
      <c r="FE48" s="1099"/>
      <c r="FF48" s="1099"/>
      <c r="FG48" s="1099"/>
      <c r="FH48" s="1099"/>
      <c r="FI48" s="1099"/>
      <c r="FJ48" s="1099"/>
      <c r="FK48" s="1099"/>
      <c r="FL48" s="1099"/>
      <c r="FM48" s="1099"/>
      <c r="FN48" s="1099"/>
      <c r="FO48" s="1099"/>
      <c r="FP48" s="1099"/>
      <c r="FQ48" s="1099"/>
      <c r="FR48" s="1099"/>
      <c r="FS48" s="1099"/>
      <c r="FT48" s="1099"/>
      <c r="FU48" s="1099"/>
      <c r="FV48" s="1099"/>
      <c r="FW48" s="1099"/>
      <c r="FX48" s="1099"/>
      <c r="FY48" s="1099"/>
      <c r="FZ48" s="1099"/>
      <c r="GA48" s="1099"/>
      <c r="GB48" s="1099"/>
      <c r="GC48" s="1099"/>
      <c r="GD48" s="1099"/>
      <c r="GE48" s="1099"/>
      <c r="GF48" s="1099"/>
      <c r="GG48" s="1099"/>
      <c r="GH48" s="1099"/>
      <c r="GI48" s="1099"/>
      <c r="GJ48" s="1099"/>
      <c r="GK48" s="1099"/>
      <c r="GL48" s="1099"/>
      <c r="GM48" s="1099"/>
      <c r="GN48" s="1099"/>
      <c r="GO48" s="1099"/>
      <c r="GP48" s="1099"/>
      <c r="GQ48" s="1099"/>
      <c r="GR48" s="1099"/>
      <c r="GS48" s="1099"/>
      <c r="GT48" s="1099"/>
      <c r="GU48" s="1099"/>
      <c r="GV48" s="1099"/>
      <c r="GW48" s="1099"/>
      <c r="GX48" s="1099"/>
      <c r="GY48" s="1099"/>
      <c r="GZ48" s="1099"/>
      <c r="HA48" s="1099"/>
      <c r="HB48" s="1099"/>
      <c r="HC48" s="1099"/>
      <c r="HD48" s="1099"/>
      <c r="HE48" s="1099"/>
      <c r="HF48" s="1099"/>
      <c r="HG48" s="1099"/>
      <c r="HH48" s="1099"/>
      <c r="HI48" s="1099"/>
      <c r="HJ48" s="1099"/>
      <c r="HK48" s="1099"/>
      <c r="HL48" s="1099"/>
      <c r="HM48" s="1099"/>
      <c r="HN48" s="1099"/>
      <c r="HO48" s="1099"/>
      <c r="HP48" s="1099"/>
      <c r="HQ48" s="1099"/>
      <c r="HR48" s="1099"/>
      <c r="HS48" s="1099"/>
      <c r="HT48" s="1099"/>
      <c r="HU48" s="1099"/>
      <c r="HV48" s="1099"/>
      <c r="HW48" s="1099"/>
      <c r="HX48" s="1099"/>
      <c r="HY48" s="1099"/>
      <c r="HZ48" s="1099"/>
      <c r="IA48" s="1099"/>
      <c r="IB48" s="1099"/>
      <c r="IC48" s="1099"/>
      <c r="ID48" s="1099"/>
      <c r="IE48" s="1099"/>
      <c r="IF48" s="1099"/>
      <c r="IG48" s="1099"/>
      <c r="IH48" s="1099"/>
      <c r="II48" s="1099"/>
      <c r="IJ48" s="1099"/>
      <c r="IK48" s="1099"/>
      <c r="IL48" s="1099"/>
      <c r="IM48" s="1099"/>
      <c r="IN48" s="1099"/>
      <c r="IO48" s="1099"/>
      <c r="IP48" s="1099"/>
      <c r="IQ48" s="1099"/>
      <c r="IR48" s="1099"/>
      <c r="IS48" s="1099"/>
      <c r="IT48" s="1099"/>
      <c r="IU48" s="1099"/>
      <c r="IV48" s="1099"/>
      <c r="IW48" s="1099"/>
      <c r="IX48" s="1099"/>
      <c r="IY48" s="1099"/>
      <c r="IZ48" s="1099"/>
      <c r="JA48" s="1099"/>
      <c r="JB48" s="1099"/>
      <c r="JC48" s="1099"/>
      <c r="JD48" s="1099"/>
      <c r="JE48" s="1099"/>
      <c r="JF48" s="1099"/>
      <c r="JG48" s="1099"/>
      <c r="JH48" s="1099"/>
      <c r="JI48" s="1099"/>
      <c r="JJ48" s="1099"/>
      <c r="JK48" s="1099"/>
      <c r="JL48" s="1099"/>
      <c r="JM48" s="1099"/>
      <c r="JN48" s="1099"/>
      <c r="JO48" s="1099"/>
      <c r="JP48" s="1099"/>
      <c r="JQ48" s="1099"/>
      <c r="JR48" s="1099"/>
      <c r="JS48" s="1099"/>
      <c r="JT48" s="1099"/>
      <c r="JU48" s="1099"/>
      <c r="JV48" s="1099"/>
      <c r="JW48" s="1099"/>
      <c r="JX48" s="1099"/>
      <c r="JY48" s="1099"/>
      <c r="JZ48" s="1099"/>
      <c r="KA48" s="1099"/>
      <c r="KB48" s="1099"/>
      <c r="KC48" s="1099"/>
      <c r="KD48" s="1099"/>
      <c r="KE48" s="1099"/>
      <c r="KF48" s="1099"/>
      <c r="KG48" s="1099"/>
      <c r="KH48" s="1099"/>
      <c r="KI48" s="1099"/>
      <c r="KJ48" s="1099"/>
      <c r="KK48" s="1099"/>
      <c r="KL48" s="1099"/>
      <c r="KM48" s="1099"/>
      <c r="KN48" s="1099"/>
      <c r="KO48" s="1099"/>
      <c r="KP48" s="1099"/>
      <c r="KQ48" s="1099"/>
      <c r="KR48" s="1099"/>
      <c r="KS48" s="1099"/>
      <c r="KT48" s="1099"/>
      <c r="KU48" s="1099"/>
      <c r="KV48" s="1099"/>
      <c r="KW48" s="1099"/>
      <c r="KX48" s="1099"/>
      <c r="KY48" s="1099"/>
      <c r="KZ48" s="1099"/>
      <c r="LA48" s="1099"/>
      <c r="LB48" s="1099"/>
      <c r="LC48" s="1099"/>
      <c r="LD48" s="1099"/>
      <c r="LE48" s="1099"/>
      <c r="LF48" s="1099"/>
      <c r="LG48" s="1099"/>
      <c r="LH48" s="1099"/>
      <c r="LI48" s="1099"/>
      <c r="LJ48" s="1099"/>
      <c r="LK48" s="1099"/>
      <c r="LL48" s="1099"/>
      <c r="LM48" s="1099"/>
      <c r="LN48" s="1099"/>
      <c r="LO48" s="1099"/>
      <c r="LP48" s="1099"/>
      <c r="LQ48" s="1099"/>
      <c r="LR48" s="1099"/>
      <c r="LS48" s="1099"/>
      <c r="LT48" s="1099"/>
      <c r="LU48" s="1099"/>
      <c r="LV48" s="1099"/>
      <c r="LW48" s="1099"/>
      <c r="LX48" s="1099"/>
      <c r="LY48" s="1099"/>
      <c r="LZ48" s="1099"/>
      <c r="MA48" s="1099"/>
      <c r="MB48" s="1099"/>
      <c r="MC48" s="1099"/>
      <c r="MD48" s="1099"/>
      <c r="ME48" s="1099"/>
      <c r="MF48" s="1099"/>
      <c r="MG48" s="1099"/>
      <c r="MH48" s="1099"/>
      <c r="MI48" s="1099"/>
      <c r="MJ48" s="1099"/>
      <c r="MK48" s="1099"/>
      <c r="ML48" s="1099"/>
      <c r="MM48" s="1099"/>
      <c r="MN48" s="1099"/>
      <c r="MO48" s="1099"/>
      <c r="MP48" s="1099"/>
      <c r="MQ48" s="1099"/>
      <c r="MR48" s="1099"/>
      <c r="MS48" s="1099"/>
      <c r="MT48" s="1099"/>
      <c r="MU48" s="1099"/>
      <c r="MV48" s="1099"/>
      <c r="MW48" s="1099"/>
      <c r="MX48" s="1099"/>
      <c r="MY48" s="1099"/>
      <c r="MZ48" s="1099"/>
      <c r="NA48" s="1099"/>
      <c r="NB48" s="1099"/>
      <c r="NC48" s="1099"/>
      <c r="ND48" s="1099"/>
      <c r="NE48" s="1099"/>
      <c r="NF48" s="1099"/>
      <c r="NG48" s="1099"/>
      <c r="NH48" s="1099"/>
      <c r="NI48" s="1099"/>
      <c r="NJ48" s="1099"/>
      <c r="NK48" s="1099"/>
      <c r="NL48" s="1099"/>
      <c r="NM48" s="1099"/>
      <c r="NN48" s="1099"/>
      <c r="NO48" s="1099"/>
      <c r="NP48" s="1099"/>
      <c r="NQ48" s="1099"/>
      <c r="NR48" s="1099"/>
      <c r="NS48" s="1099"/>
      <c r="NT48" s="1099"/>
      <c r="NU48" s="1099"/>
      <c r="NV48" s="1099"/>
      <c r="NW48" s="1099"/>
      <c r="NX48" s="1099"/>
      <c r="NY48" s="1099"/>
      <c r="NZ48" s="1099"/>
      <c r="OA48" s="1099"/>
      <c r="OB48" s="1099"/>
      <c r="OC48" s="1099"/>
      <c r="OD48" s="1099"/>
      <c r="OE48" s="1099"/>
      <c r="OF48" s="1099"/>
      <c r="OG48" s="1099"/>
      <c r="OH48" s="1099"/>
      <c r="OI48" s="1099"/>
      <c r="OJ48" s="1099"/>
      <c r="OK48" s="1099"/>
      <c r="OL48" s="1099"/>
      <c r="OM48" s="1099"/>
      <c r="ON48" s="1099"/>
      <c r="OO48" s="1099"/>
      <c r="OP48" s="1099"/>
      <c r="OQ48" s="1099"/>
      <c r="OR48" s="1099"/>
      <c r="OS48" s="1099"/>
      <c r="OT48" s="1099"/>
      <c r="OU48" s="1099"/>
      <c r="OV48" s="1099"/>
      <c r="OW48" s="1099"/>
      <c r="OX48" s="1099"/>
      <c r="OY48" s="1099"/>
      <c r="OZ48" s="1099"/>
      <c r="PA48" s="1099"/>
      <c r="PB48" s="1099"/>
      <c r="PC48" s="1099"/>
      <c r="PD48" s="1099"/>
      <c r="PE48" s="1099"/>
      <c r="PF48" s="1099"/>
      <c r="PG48" s="1099"/>
      <c r="PH48" s="1099"/>
      <c r="PI48" s="1099"/>
      <c r="PJ48" s="1099"/>
      <c r="PK48" s="1099"/>
      <c r="PL48" s="1099"/>
      <c r="PM48" s="1099"/>
      <c r="PN48" s="1099"/>
      <c r="PO48" s="1099"/>
      <c r="PP48" s="1099"/>
      <c r="PQ48" s="1099"/>
      <c r="PR48" s="1099"/>
      <c r="PS48" s="1099"/>
      <c r="PT48" s="1099"/>
      <c r="PU48" s="1099"/>
      <c r="PV48" s="1099"/>
      <c r="PW48" s="1099"/>
      <c r="PX48" s="1099"/>
      <c r="PY48" s="1099"/>
      <c r="PZ48" s="1099"/>
      <c r="QA48" s="1099"/>
      <c r="QB48" s="1099"/>
      <c r="QC48" s="1099"/>
      <c r="QD48" s="1099"/>
      <c r="QE48" s="1099"/>
      <c r="QF48" s="1099"/>
      <c r="QG48" s="1099"/>
      <c r="QH48" s="1099"/>
      <c r="QI48" s="1099"/>
      <c r="QJ48" s="1099"/>
      <c r="QK48" s="1099"/>
      <c r="QL48" s="1099"/>
      <c r="QM48" s="1099"/>
      <c r="QN48" s="1099"/>
      <c r="QO48" s="1099"/>
      <c r="QP48" s="1099"/>
      <c r="QQ48" s="1099"/>
      <c r="QR48" s="1099"/>
      <c r="QS48" s="1099"/>
      <c r="QT48" s="1099"/>
      <c r="QU48" s="1099"/>
      <c r="QV48" s="1099"/>
      <c r="QW48" s="1099"/>
      <c r="QX48" s="1099"/>
      <c r="QY48" s="1099"/>
      <c r="QZ48" s="1099"/>
      <c r="RA48" s="1099"/>
      <c r="RB48" s="1099"/>
      <c r="RC48" s="1099"/>
      <c r="RD48" s="1099"/>
      <c r="RE48" s="1099"/>
      <c r="RF48" s="1099"/>
      <c r="RG48" s="1099"/>
      <c r="RH48" s="1099"/>
      <c r="RI48" s="1099"/>
      <c r="RJ48" s="1099"/>
      <c r="RK48" s="1099"/>
      <c r="RL48" s="1099"/>
      <c r="RM48" s="1099"/>
      <c r="RN48" s="1099"/>
      <c r="RO48" s="1099"/>
      <c r="RP48" s="1099"/>
      <c r="RQ48" s="1099"/>
      <c r="RR48" s="1099"/>
      <c r="RS48" s="1099"/>
      <c r="RT48" s="1099"/>
      <c r="RU48" s="1099"/>
      <c r="RV48" s="1099"/>
      <c r="RW48" s="1099"/>
      <c r="RX48" s="1099"/>
      <c r="RY48" s="1099"/>
      <c r="RZ48" s="1099"/>
      <c r="SA48" s="1099"/>
      <c r="SB48" s="1099"/>
      <c r="SC48" s="1099"/>
      <c r="SD48" s="1099"/>
      <c r="SE48" s="1099"/>
      <c r="SF48" s="1099"/>
      <c r="SG48" s="1099"/>
      <c r="SH48" s="1099"/>
      <c r="SI48" s="1099"/>
      <c r="SJ48" s="1099"/>
      <c r="SK48" s="1099"/>
      <c r="SL48" s="1099"/>
      <c r="SM48" s="1099"/>
      <c r="SN48" s="1099"/>
      <c r="SO48" s="1099"/>
      <c r="SP48" s="1099"/>
      <c r="SQ48" s="1099"/>
      <c r="SR48" s="1099"/>
      <c r="SS48" s="1099"/>
      <c r="ST48" s="1099"/>
      <c r="SU48" s="1099"/>
      <c r="SV48" s="1099"/>
      <c r="SW48" s="1099"/>
      <c r="SX48" s="1099"/>
      <c r="SY48" s="1099"/>
      <c r="SZ48" s="1099"/>
      <c r="TA48" s="1099"/>
      <c r="TB48" s="1099"/>
      <c r="TC48" s="1099"/>
      <c r="TD48" s="1099"/>
      <c r="TE48" s="1099"/>
      <c r="TF48" s="1099"/>
      <c r="TG48" s="1099"/>
      <c r="TH48" s="1099"/>
      <c r="TI48" s="1099"/>
      <c r="TJ48" s="1099"/>
      <c r="TK48" s="1099"/>
      <c r="TL48" s="1099"/>
      <c r="TM48" s="1099"/>
      <c r="TN48" s="1099"/>
      <c r="TO48" s="1099"/>
      <c r="TP48" s="1099"/>
      <c r="TQ48" s="1099"/>
      <c r="TR48" s="1099"/>
      <c r="TS48" s="1099"/>
      <c r="TT48" s="1099"/>
      <c r="TU48" s="1099"/>
      <c r="TV48" s="1099"/>
      <c r="TW48" s="1099"/>
      <c r="TX48" s="1099"/>
      <c r="TY48" s="1099"/>
      <c r="TZ48" s="1099"/>
      <c r="UA48" s="1099"/>
      <c r="UB48" s="1099"/>
      <c r="UC48" s="1099"/>
      <c r="UD48" s="1099"/>
      <c r="UE48" s="1099"/>
      <c r="UF48" s="1099"/>
      <c r="UG48" s="1099"/>
      <c r="UH48" s="1099"/>
      <c r="UI48" s="1099"/>
      <c r="UJ48" s="1099"/>
      <c r="UK48" s="1099"/>
      <c r="UL48" s="1099"/>
      <c r="UM48" s="1099"/>
      <c r="UN48" s="1099"/>
      <c r="UO48" s="1099"/>
      <c r="UP48" s="1099"/>
      <c r="UQ48" s="1099"/>
      <c r="UR48" s="1099"/>
      <c r="US48" s="1099"/>
      <c r="UT48" s="1099"/>
      <c r="UU48" s="1099"/>
      <c r="UV48" s="1099"/>
      <c r="UW48" s="1099"/>
      <c r="UX48" s="1099"/>
      <c r="UY48" s="1099"/>
      <c r="UZ48" s="1099"/>
      <c r="VA48" s="1099"/>
      <c r="VB48" s="1099"/>
      <c r="VC48" s="1099"/>
      <c r="VD48" s="1099"/>
      <c r="VE48" s="1099"/>
      <c r="VF48" s="1099"/>
      <c r="VG48" s="1099"/>
      <c r="VH48" s="1099"/>
      <c r="VI48" s="1099"/>
      <c r="VJ48" s="1099"/>
      <c r="VK48" s="1099"/>
      <c r="VL48" s="1099"/>
      <c r="VM48" s="1099"/>
      <c r="VN48" s="1099"/>
      <c r="VO48" s="1099"/>
      <c r="VP48" s="1099"/>
      <c r="VQ48" s="1099"/>
      <c r="VR48" s="1099"/>
      <c r="VS48" s="1099"/>
      <c r="VT48" s="1099"/>
      <c r="VU48" s="1099"/>
      <c r="VV48" s="1099"/>
      <c r="VW48" s="1099"/>
      <c r="VX48" s="1099"/>
      <c r="VY48" s="1099"/>
      <c r="VZ48" s="1099"/>
      <c r="WA48" s="1099"/>
      <c r="WB48" s="1099"/>
      <c r="WC48" s="1099"/>
      <c r="WD48" s="1099"/>
      <c r="WE48" s="1099"/>
      <c r="WF48" s="1099"/>
      <c r="WG48" s="1099"/>
      <c r="WH48" s="1099"/>
      <c r="WI48" s="1099"/>
      <c r="WJ48" s="1099"/>
      <c r="WK48" s="1099"/>
      <c r="WL48" s="1099"/>
      <c r="WM48" s="1099"/>
      <c r="WN48" s="1099"/>
      <c r="WO48" s="1099"/>
      <c r="WP48" s="1099"/>
      <c r="WQ48" s="1099"/>
      <c r="WR48" s="1099"/>
      <c r="WS48" s="1099"/>
      <c r="WT48" s="1099"/>
      <c r="WU48" s="1099"/>
      <c r="WV48" s="1099"/>
      <c r="WW48" s="1099"/>
      <c r="WX48" s="1099"/>
      <c r="WY48" s="1099"/>
      <c r="WZ48" s="1099"/>
      <c r="XA48" s="1099"/>
      <c r="XB48" s="1099"/>
      <c r="XC48" s="1099"/>
      <c r="XD48" s="1099"/>
      <c r="XE48" s="1099"/>
      <c r="XF48" s="1099"/>
      <c r="XG48" s="1099"/>
      <c r="XH48" s="1099"/>
      <c r="XI48" s="1099"/>
      <c r="XJ48" s="1099"/>
      <c r="XK48" s="1099"/>
      <c r="XL48" s="1099"/>
      <c r="XM48" s="1099"/>
      <c r="XN48" s="1099"/>
      <c r="XO48" s="1099"/>
      <c r="XP48" s="1099"/>
      <c r="XQ48" s="1099"/>
      <c r="XR48" s="1099"/>
      <c r="XS48" s="1099"/>
      <c r="XT48" s="1099"/>
      <c r="XU48" s="1099"/>
      <c r="XV48" s="1099"/>
      <c r="XW48" s="1099"/>
      <c r="XX48" s="1099"/>
      <c r="XY48" s="1099"/>
      <c r="XZ48" s="1099"/>
      <c r="YA48" s="1099"/>
      <c r="YB48" s="1099"/>
      <c r="YC48" s="1099"/>
      <c r="YD48" s="1099"/>
      <c r="YE48" s="1099"/>
      <c r="YF48" s="1099"/>
      <c r="YG48" s="1099"/>
      <c r="YH48" s="1099"/>
      <c r="YI48" s="1099"/>
      <c r="YJ48" s="1099"/>
      <c r="YK48" s="1099"/>
      <c r="YL48" s="1099"/>
      <c r="YM48" s="1099"/>
      <c r="YN48" s="1099"/>
      <c r="YO48" s="1099"/>
      <c r="YP48" s="1099"/>
      <c r="YQ48" s="1099"/>
      <c r="YR48" s="1099"/>
      <c r="YS48" s="1099"/>
      <c r="YT48" s="1099"/>
      <c r="YU48" s="1099"/>
      <c r="YV48" s="1099"/>
      <c r="YW48" s="1099"/>
      <c r="YX48" s="1099"/>
      <c r="YY48" s="1099"/>
      <c r="YZ48" s="1099"/>
      <c r="ZA48" s="1099"/>
      <c r="ZB48" s="1099"/>
      <c r="ZC48" s="1099"/>
      <c r="ZD48" s="1099"/>
      <c r="ZE48" s="1099"/>
      <c r="ZF48" s="1099"/>
      <c r="ZG48" s="1099"/>
      <c r="ZH48" s="1099"/>
      <c r="ZI48" s="1099"/>
      <c r="ZJ48" s="1099"/>
      <c r="ZK48" s="1099"/>
      <c r="ZL48" s="1099"/>
      <c r="ZM48" s="1099"/>
      <c r="ZN48" s="1099"/>
      <c r="ZO48" s="1099"/>
      <c r="ZP48" s="1099"/>
      <c r="ZQ48" s="1099"/>
      <c r="ZR48" s="1099"/>
      <c r="ZS48" s="1099"/>
      <c r="ZT48" s="1099"/>
      <c r="ZU48" s="1099"/>
      <c r="ZV48" s="1099"/>
      <c r="ZW48" s="1099"/>
      <c r="ZX48" s="1099"/>
      <c r="ZY48" s="1099"/>
      <c r="ZZ48" s="1099"/>
      <c r="AAA48" s="1099"/>
      <c r="AAB48" s="1099"/>
      <c r="AAC48" s="1099"/>
      <c r="AAD48" s="1099"/>
      <c r="AAE48" s="1099"/>
      <c r="AAF48" s="1099"/>
      <c r="AAG48" s="1099"/>
      <c r="AAH48" s="1099"/>
      <c r="AAI48" s="1099"/>
      <c r="AAJ48" s="1099"/>
      <c r="AAK48" s="1099"/>
      <c r="AAL48" s="1099"/>
      <c r="AAM48" s="1099"/>
      <c r="AAN48" s="1099"/>
      <c r="AAO48" s="1099"/>
      <c r="AAP48" s="1099"/>
      <c r="AAQ48" s="1099"/>
      <c r="AAR48" s="1099"/>
      <c r="AAS48" s="1099"/>
      <c r="AAT48" s="1099"/>
      <c r="AAU48" s="1099"/>
      <c r="AAV48" s="1099"/>
      <c r="AAW48" s="1099"/>
      <c r="AAX48" s="1099"/>
      <c r="AAY48" s="1099"/>
      <c r="AAZ48" s="1099"/>
      <c r="ABA48" s="1099"/>
      <c r="ABB48" s="1099"/>
      <c r="ABC48" s="1099"/>
      <c r="ABD48" s="1099"/>
      <c r="ABE48" s="1099"/>
      <c r="ABF48" s="1099"/>
      <c r="ABG48" s="1099"/>
      <c r="ABH48" s="1099"/>
      <c r="ABI48" s="1099"/>
      <c r="ABJ48" s="1099"/>
      <c r="ABK48" s="1099"/>
      <c r="ABL48" s="1099"/>
      <c r="ABM48" s="1099"/>
      <c r="ABN48" s="1099"/>
      <c r="ABO48" s="1099"/>
      <c r="ABP48" s="1099"/>
      <c r="ABQ48" s="1099"/>
      <c r="ABR48" s="1099"/>
      <c r="ABS48" s="1099"/>
      <c r="ABT48" s="1099"/>
      <c r="ABU48" s="1099"/>
      <c r="ABV48" s="1099"/>
      <c r="ABW48" s="1099"/>
      <c r="ABX48" s="1099"/>
      <c r="ABY48" s="1099"/>
      <c r="ABZ48" s="1099"/>
      <c r="ACA48" s="1099"/>
      <c r="ACB48" s="1099"/>
      <c r="ACC48" s="1099"/>
      <c r="ACD48" s="1099"/>
      <c r="ACE48" s="1099"/>
      <c r="ACF48" s="1099"/>
      <c r="ACG48" s="1099"/>
      <c r="ACH48" s="1099"/>
      <c r="ACI48" s="1099"/>
      <c r="ACJ48" s="1099"/>
      <c r="ACK48" s="1099"/>
      <c r="ACL48" s="1099"/>
      <c r="ACM48" s="1099"/>
      <c r="ACN48" s="1099"/>
      <c r="ACO48" s="1099"/>
      <c r="ACP48" s="1099"/>
      <c r="ACQ48" s="1099"/>
      <c r="ACR48" s="1099"/>
      <c r="ACS48" s="1099"/>
      <c r="ACT48" s="1099"/>
      <c r="ACU48" s="1099"/>
      <c r="ACV48" s="1099"/>
      <c r="ACW48" s="1099"/>
      <c r="ACX48" s="1099"/>
      <c r="ACY48" s="1099"/>
      <c r="ACZ48" s="1099"/>
      <c r="ADA48" s="1099"/>
      <c r="ADB48" s="1099"/>
      <c r="ADC48" s="1099"/>
      <c r="ADD48" s="1099"/>
      <c r="ADE48" s="1099"/>
      <c r="ADF48" s="1099"/>
      <c r="ADG48" s="1099"/>
      <c r="ADH48" s="1099"/>
      <c r="ADI48" s="1099"/>
      <c r="ADJ48" s="1099"/>
      <c r="ADK48" s="1099"/>
      <c r="ADL48" s="1099"/>
      <c r="ADM48" s="1099"/>
      <c r="ADN48" s="1099"/>
      <c r="ADO48" s="1099"/>
      <c r="ADP48" s="1099"/>
      <c r="ADQ48" s="1099"/>
      <c r="ADR48" s="1099"/>
      <c r="ADS48" s="1099"/>
      <c r="ADT48" s="1099"/>
      <c r="ADU48" s="1099"/>
      <c r="ADV48" s="1099"/>
      <c r="ADW48" s="1099"/>
      <c r="ADX48" s="1099"/>
      <c r="ADY48" s="1099"/>
      <c r="ADZ48" s="1099"/>
      <c r="AEA48" s="1099"/>
      <c r="AEB48" s="1099"/>
      <c r="AEC48" s="1099"/>
      <c r="AED48" s="1099"/>
      <c r="AEE48" s="1099"/>
      <c r="AEF48" s="1099"/>
      <c r="AEG48" s="1099"/>
      <c r="AEH48" s="1099"/>
      <c r="AEI48" s="1099"/>
      <c r="AEJ48" s="1099"/>
      <c r="AEK48" s="1099"/>
      <c r="AEL48" s="1099"/>
      <c r="AEM48" s="1099"/>
      <c r="AEN48" s="1099"/>
      <c r="AEO48" s="1099"/>
      <c r="AEP48" s="1099"/>
      <c r="AEQ48" s="1099"/>
      <c r="AER48" s="1099"/>
      <c r="AES48" s="1099"/>
      <c r="AET48" s="1099"/>
      <c r="AEU48" s="1099"/>
      <c r="AEV48" s="1099"/>
      <c r="AEW48" s="1099"/>
      <c r="AEX48" s="1099"/>
      <c r="AEY48" s="1099"/>
      <c r="AEZ48" s="1099"/>
      <c r="AFA48" s="1099"/>
      <c r="AFB48" s="1099"/>
      <c r="AFC48" s="1099"/>
      <c r="AFD48" s="1099"/>
      <c r="AFE48" s="1099"/>
      <c r="AFF48" s="1099"/>
      <c r="AFG48" s="1099"/>
      <c r="AFH48" s="1099"/>
      <c r="AFI48" s="1099"/>
      <c r="AFJ48" s="1099"/>
      <c r="AFK48" s="1099"/>
      <c r="AFL48" s="1099"/>
      <c r="AFM48" s="1099"/>
      <c r="AFN48" s="1099"/>
      <c r="AFO48" s="1099"/>
      <c r="AFP48" s="1099"/>
      <c r="AFQ48" s="1099"/>
      <c r="AFR48" s="1099"/>
      <c r="AFS48" s="1099"/>
      <c r="AFT48" s="1099"/>
      <c r="AFU48" s="1099"/>
      <c r="AFV48" s="1099"/>
      <c r="AFW48" s="1099"/>
      <c r="AFX48" s="1099"/>
      <c r="AFY48" s="1099"/>
      <c r="AFZ48" s="1099"/>
      <c r="AGA48" s="1099"/>
      <c r="AGB48" s="1099"/>
      <c r="AGC48" s="1099"/>
      <c r="AGD48" s="1099"/>
      <c r="AGE48" s="1099"/>
      <c r="AGF48" s="1099"/>
      <c r="AGG48" s="1099"/>
      <c r="AGH48" s="1099"/>
      <c r="AGI48" s="1099"/>
      <c r="AGJ48" s="1099"/>
      <c r="AGK48" s="1099"/>
      <c r="AGL48" s="1099"/>
      <c r="AGM48" s="1099"/>
      <c r="AGN48" s="1099"/>
      <c r="AGO48" s="1099"/>
      <c r="AGP48" s="1099"/>
      <c r="AGQ48" s="1099"/>
      <c r="AGR48" s="1099"/>
      <c r="AGS48" s="1099"/>
      <c r="AGT48" s="1099"/>
      <c r="AGU48" s="1099"/>
      <c r="AGV48" s="1099"/>
      <c r="AGW48" s="1099"/>
      <c r="AGX48" s="1099"/>
      <c r="AGY48" s="1099"/>
      <c r="AGZ48" s="1099"/>
      <c r="AHA48" s="1099"/>
      <c r="AHB48" s="1099"/>
      <c r="AHC48" s="1099"/>
      <c r="AHD48" s="1099"/>
      <c r="AHE48" s="1099"/>
      <c r="AHF48" s="1099"/>
      <c r="AHG48" s="1099"/>
      <c r="AHH48" s="1099"/>
      <c r="AHI48" s="1099"/>
      <c r="AHJ48" s="1099"/>
      <c r="AHK48" s="1099"/>
      <c r="AHL48" s="1099"/>
      <c r="AHM48" s="1099"/>
      <c r="AHN48" s="1099"/>
      <c r="AHO48" s="1099"/>
      <c r="AHP48" s="1099"/>
      <c r="AHQ48" s="1099"/>
      <c r="AHR48" s="1099"/>
      <c r="AHS48" s="1099"/>
      <c r="AHT48" s="1099"/>
      <c r="AHU48" s="1099"/>
      <c r="AHV48" s="1099"/>
      <c r="AHW48" s="1099"/>
      <c r="AHX48" s="1099"/>
      <c r="AHY48" s="1099"/>
      <c r="AHZ48" s="1099"/>
      <c r="AIA48" s="1099"/>
      <c r="AIB48" s="1099"/>
      <c r="AIC48" s="1099"/>
      <c r="AID48" s="1099"/>
      <c r="AIE48" s="1099"/>
      <c r="AIF48" s="1099"/>
      <c r="AIG48" s="1099"/>
      <c r="AIH48" s="1099"/>
      <c r="AII48" s="1099"/>
      <c r="AIJ48" s="1099"/>
      <c r="AIK48" s="1099"/>
      <c r="AIL48" s="1099"/>
      <c r="AIM48" s="1099"/>
      <c r="AIN48" s="1099"/>
      <c r="AIO48" s="1099"/>
      <c r="AIP48" s="1099"/>
      <c r="AIQ48" s="1099"/>
      <c r="AIR48" s="1099"/>
      <c r="AIS48" s="1099"/>
      <c r="AIT48" s="1099"/>
      <c r="AIU48" s="1099"/>
      <c r="AIV48" s="1099"/>
      <c r="AIW48" s="1099"/>
      <c r="AIX48" s="1099"/>
      <c r="AIY48" s="1099"/>
      <c r="AIZ48" s="1099"/>
      <c r="AJA48" s="1099"/>
      <c r="AJB48" s="1099"/>
      <c r="AJC48" s="1099"/>
      <c r="AJD48" s="1099"/>
      <c r="AJE48" s="1099"/>
      <c r="AJF48" s="1099"/>
      <c r="AJG48" s="1099"/>
      <c r="AJH48" s="1099"/>
      <c r="AJI48" s="1099"/>
      <c r="AJJ48" s="1099"/>
      <c r="AJK48" s="1099"/>
      <c r="AJL48" s="1099"/>
      <c r="AJM48" s="1099"/>
      <c r="AJN48" s="1099"/>
      <c r="AJO48" s="1099"/>
      <c r="AJP48" s="1099"/>
      <c r="AJQ48" s="1099"/>
      <c r="AJR48" s="1099"/>
      <c r="AJS48" s="1099"/>
      <c r="AJT48" s="1099"/>
      <c r="AJU48" s="1099"/>
      <c r="AJV48" s="1099"/>
      <c r="AJW48" s="1099"/>
      <c r="AJX48" s="1099"/>
      <c r="AJY48" s="1099"/>
      <c r="AJZ48" s="1099"/>
      <c r="AKA48" s="1099"/>
      <c r="AKB48" s="1099"/>
      <c r="AKC48" s="1099"/>
      <c r="AKD48" s="1099"/>
      <c r="AKE48" s="1099"/>
      <c r="AKF48" s="1099"/>
      <c r="AKG48" s="1099"/>
      <c r="AKH48" s="1099"/>
      <c r="AKI48" s="1099"/>
      <c r="AKJ48" s="1099"/>
      <c r="AKK48" s="1099"/>
      <c r="AKL48" s="1099"/>
      <c r="AKM48" s="1099"/>
      <c r="AKN48" s="1099"/>
      <c r="AKO48" s="1099"/>
      <c r="AKP48" s="1099"/>
      <c r="AKQ48" s="1099"/>
      <c r="AKR48" s="1099"/>
      <c r="AKS48" s="1099"/>
      <c r="AKT48" s="1099"/>
      <c r="AKU48" s="1099"/>
      <c r="AKV48" s="1099"/>
      <c r="AKW48" s="1099"/>
      <c r="AKX48" s="1099"/>
      <c r="AKY48" s="1099"/>
      <c r="AKZ48" s="1099"/>
      <c r="ALA48" s="1099"/>
      <c r="ALB48" s="1099"/>
      <c r="ALC48" s="1099"/>
      <c r="ALD48" s="1099"/>
      <c r="ALE48" s="1099"/>
      <c r="ALF48" s="1099"/>
      <c r="ALG48" s="1099"/>
      <c r="ALH48" s="1099"/>
      <c r="ALI48" s="1099"/>
      <c r="ALJ48" s="1099"/>
      <c r="ALK48" s="1099"/>
      <c r="ALL48" s="1099"/>
      <c r="ALM48" s="1099"/>
      <c r="ALN48" s="1099"/>
      <c r="ALO48" s="1099"/>
      <c r="ALP48" s="1099"/>
      <c r="ALQ48" s="1099"/>
      <c r="ALR48" s="1099"/>
      <c r="ALS48" s="1099"/>
      <c r="ALT48" s="1099"/>
      <c r="ALU48" s="1099"/>
      <c r="ALV48" s="1099"/>
      <c r="ALW48" s="1099"/>
      <c r="ALX48" s="1099"/>
      <c r="ALY48" s="1099"/>
      <c r="ALZ48" s="1099"/>
      <c r="AMA48" s="1099"/>
      <c r="AMB48" s="1099"/>
      <c r="AMC48" s="1099"/>
      <c r="AMD48" s="1099"/>
      <c r="AME48" s="1099"/>
      <c r="AMF48" s="1099"/>
      <c r="AMG48" s="1099"/>
      <c r="AMH48" s="1099"/>
      <c r="AMI48" s="1099"/>
      <c r="AMJ48" s="1099"/>
      <c r="AMK48" s="1099"/>
      <c r="AML48" s="1099"/>
      <c r="AMM48" s="1099"/>
      <c r="AMN48" s="1099"/>
      <c r="AMO48" s="1099"/>
      <c r="AMP48" s="1099"/>
      <c r="AMQ48" s="1099"/>
      <c r="AMR48" s="1099"/>
      <c r="AMS48" s="1099"/>
      <c r="AMT48" s="1099"/>
      <c r="AMU48" s="1099"/>
      <c r="AMV48" s="1099"/>
      <c r="AMW48" s="1099"/>
      <c r="AMX48" s="1099"/>
      <c r="AMY48" s="1099"/>
      <c r="AMZ48" s="1099"/>
      <c r="ANA48" s="1099"/>
      <c r="ANB48" s="1099"/>
      <c r="ANC48" s="1099"/>
      <c r="AND48" s="1099"/>
      <c r="ANE48" s="1099"/>
      <c r="ANF48" s="1099"/>
      <c r="ANG48" s="1099"/>
      <c r="ANH48" s="1099"/>
      <c r="ANI48" s="1099"/>
      <c r="ANJ48" s="1099"/>
      <c r="ANK48" s="1099"/>
      <c r="ANL48" s="1099"/>
      <c r="ANM48" s="1099"/>
      <c r="ANN48" s="1099"/>
      <c r="ANO48" s="1099"/>
      <c r="ANP48" s="1099"/>
      <c r="ANQ48" s="1099"/>
      <c r="ANR48" s="1099"/>
      <c r="ANS48" s="1099"/>
      <c r="ANT48" s="1099"/>
      <c r="ANU48" s="1099"/>
      <c r="ANV48" s="1099"/>
      <c r="ANW48" s="1099"/>
      <c r="ANX48" s="1099"/>
      <c r="ANY48" s="1099"/>
      <c r="ANZ48" s="1099"/>
      <c r="AOA48" s="1099"/>
      <c r="AOB48" s="1099"/>
      <c r="AOC48" s="1099"/>
      <c r="AOD48" s="1099"/>
      <c r="AOE48" s="1099"/>
      <c r="AOF48" s="1099"/>
      <c r="AOG48" s="1099"/>
      <c r="AOH48" s="1099"/>
      <c r="AOI48" s="1099"/>
      <c r="AOJ48" s="1099"/>
      <c r="AOK48" s="1099"/>
      <c r="AOL48" s="1099"/>
      <c r="AOM48" s="1099"/>
      <c r="AON48" s="1099"/>
      <c r="AOO48" s="1099"/>
      <c r="AOP48" s="1099"/>
      <c r="AOQ48" s="1099"/>
      <c r="AOR48" s="1099"/>
      <c r="AOS48" s="1099"/>
      <c r="AOT48" s="1099"/>
      <c r="AOU48" s="1099"/>
      <c r="AOV48" s="1099"/>
      <c r="AOW48" s="1099"/>
      <c r="AOX48" s="1099"/>
      <c r="AOY48" s="1099"/>
      <c r="AOZ48" s="1099"/>
      <c r="APA48" s="1099"/>
      <c r="APB48" s="1099"/>
      <c r="APC48" s="1099"/>
      <c r="APD48" s="1099"/>
      <c r="APE48" s="1099"/>
      <c r="APF48" s="1099"/>
      <c r="APG48" s="1099"/>
      <c r="APH48" s="1099"/>
      <c r="API48" s="1099"/>
      <c r="APJ48" s="1099"/>
      <c r="APK48" s="1099"/>
      <c r="APL48" s="1099"/>
      <c r="APM48" s="1099"/>
      <c r="APN48" s="1099"/>
      <c r="APO48" s="1099"/>
      <c r="APP48" s="1099"/>
      <c r="APQ48" s="1099"/>
      <c r="APR48" s="1099"/>
      <c r="APS48" s="1099"/>
      <c r="APT48" s="1099"/>
      <c r="APU48" s="1099"/>
      <c r="APV48" s="1099"/>
      <c r="APW48" s="1099"/>
      <c r="APX48" s="1099"/>
      <c r="APY48" s="1099"/>
      <c r="APZ48" s="1099"/>
      <c r="AQA48" s="1099"/>
      <c r="AQB48" s="1099"/>
      <c r="AQC48" s="1099"/>
      <c r="AQD48" s="1099"/>
      <c r="AQE48" s="1099"/>
      <c r="AQF48" s="1099"/>
      <c r="AQG48" s="1099"/>
      <c r="AQH48" s="1099"/>
      <c r="AQI48" s="1099"/>
      <c r="AQJ48" s="1099"/>
      <c r="AQK48" s="1099"/>
      <c r="AQL48" s="1099"/>
      <c r="AQM48" s="1099"/>
      <c r="AQN48" s="1099"/>
      <c r="AQO48" s="1099"/>
      <c r="AQP48" s="1099"/>
      <c r="AQQ48" s="1099"/>
      <c r="AQR48" s="1099"/>
      <c r="AQS48" s="1099"/>
      <c r="AQT48" s="1099"/>
      <c r="AQU48" s="1099"/>
      <c r="AQV48" s="1099"/>
      <c r="AQW48" s="1099"/>
      <c r="AQX48" s="1099"/>
      <c r="AQY48" s="1099"/>
      <c r="AQZ48" s="1099"/>
      <c r="ARA48" s="1099"/>
      <c r="ARB48" s="1099"/>
      <c r="ARC48" s="1099"/>
      <c r="ARD48" s="1099"/>
      <c r="ARE48" s="1099"/>
      <c r="ARF48" s="1099"/>
      <c r="ARG48" s="1099"/>
      <c r="ARH48" s="1099"/>
      <c r="ARI48" s="1099"/>
      <c r="ARJ48" s="1099"/>
      <c r="ARK48" s="1099"/>
      <c r="ARL48" s="1099"/>
      <c r="ARM48" s="1099"/>
      <c r="ARN48" s="1099"/>
      <c r="ARO48" s="1099"/>
      <c r="ARP48" s="1099"/>
      <c r="ARQ48" s="1099"/>
      <c r="ARR48" s="1099"/>
      <c r="ARS48" s="1099"/>
      <c r="ART48" s="1099"/>
      <c r="ARU48" s="1099"/>
      <c r="ARV48" s="1099"/>
      <c r="ARW48" s="1099"/>
      <c r="ARX48" s="1099"/>
      <c r="ARY48" s="1099"/>
      <c r="ARZ48" s="1099"/>
      <c r="ASA48" s="1099"/>
      <c r="ASB48" s="1099"/>
      <c r="ASC48" s="1099"/>
      <c r="ASD48" s="1099"/>
      <c r="ASE48" s="1099"/>
      <c r="ASF48" s="1099"/>
      <c r="ASG48" s="1099"/>
      <c r="ASH48" s="1099"/>
      <c r="ASI48" s="1099"/>
      <c r="ASJ48" s="1099"/>
      <c r="ASK48" s="1099"/>
      <c r="ASL48" s="1099"/>
      <c r="ASM48" s="1099"/>
      <c r="ASN48" s="1099"/>
      <c r="ASO48" s="1099"/>
      <c r="ASP48" s="1099"/>
      <c r="ASQ48" s="1099"/>
      <c r="ASR48" s="1099"/>
      <c r="ASS48" s="1099"/>
      <c r="AST48" s="1099"/>
      <c r="ASU48" s="1099"/>
      <c r="ASV48" s="1099"/>
      <c r="ASW48" s="1099"/>
      <c r="ASX48" s="1099"/>
      <c r="ASY48" s="1099"/>
      <c r="ASZ48" s="1099"/>
      <c r="ATA48" s="1099"/>
      <c r="ATB48" s="1099"/>
      <c r="ATC48" s="1099"/>
      <c r="ATD48" s="1099"/>
      <c r="ATE48" s="1099"/>
      <c r="ATF48" s="1099"/>
      <c r="ATG48" s="1099"/>
      <c r="ATH48" s="1099"/>
      <c r="ATI48" s="1099"/>
      <c r="ATJ48" s="1099"/>
      <c r="ATK48" s="1099"/>
      <c r="ATL48" s="1099"/>
      <c r="ATM48" s="1099"/>
      <c r="ATN48" s="1099"/>
      <c r="ATO48" s="1099"/>
      <c r="ATP48" s="1099"/>
      <c r="ATQ48" s="1099"/>
      <c r="ATR48" s="1099"/>
      <c r="ATS48" s="1099"/>
      <c r="ATT48" s="1099"/>
      <c r="ATU48" s="1099"/>
      <c r="ATV48" s="1099"/>
      <c r="ATW48" s="1099"/>
      <c r="ATX48" s="1099"/>
      <c r="ATY48" s="1099"/>
      <c r="ATZ48" s="1099"/>
      <c r="AUA48" s="1099"/>
      <c r="AUB48" s="1099"/>
      <c r="AUC48" s="1099"/>
      <c r="AUD48" s="1099"/>
      <c r="AUE48" s="1099"/>
      <c r="AUF48" s="1099"/>
      <c r="AUG48" s="1099"/>
      <c r="AUH48" s="1099"/>
      <c r="AUI48" s="1099"/>
      <c r="AUJ48" s="1099"/>
      <c r="AUK48" s="1099"/>
      <c r="AUL48" s="1099"/>
      <c r="AUM48" s="1099"/>
      <c r="AUN48" s="1099"/>
      <c r="AUO48" s="1099"/>
      <c r="AUP48" s="1099"/>
      <c r="AUQ48" s="1099"/>
      <c r="AUR48" s="1099"/>
      <c r="AUS48" s="1099"/>
      <c r="AUT48" s="1099"/>
      <c r="AUU48" s="1099"/>
      <c r="AUV48" s="1099"/>
      <c r="AUW48" s="1099"/>
      <c r="AUX48" s="1099"/>
      <c r="AUY48" s="1099"/>
      <c r="AUZ48" s="1099"/>
      <c r="AVA48" s="1099"/>
      <c r="AVB48" s="1099"/>
      <c r="AVC48" s="1099"/>
      <c r="AVD48" s="1099"/>
      <c r="AVE48" s="1099"/>
      <c r="AVF48" s="1099"/>
      <c r="AVG48" s="1099"/>
      <c r="AVH48" s="1099"/>
      <c r="AVI48" s="1099"/>
      <c r="AVJ48" s="1099"/>
      <c r="AVK48" s="1099"/>
      <c r="AVL48" s="1099"/>
      <c r="AVM48" s="1099"/>
      <c r="AVN48" s="1099"/>
      <c r="AVO48" s="1099"/>
      <c r="AVP48" s="1099"/>
      <c r="AVQ48" s="1099"/>
      <c r="AVR48" s="1099"/>
      <c r="AVS48" s="1099"/>
      <c r="AVT48" s="1099"/>
      <c r="AVU48" s="1099"/>
      <c r="AVV48" s="1099"/>
      <c r="AVW48" s="1099"/>
      <c r="AVX48" s="1099"/>
      <c r="AVY48" s="1099"/>
      <c r="AVZ48" s="1099"/>
      <c r="AWA48" s="1099"/>
      <c r="AWB48" s="1099"/>
      <c r="AWC48" s="1099"/>
      <c r="AWD48" s="1099"/>
      <c r="AWE48" s="1099"/>
      <c r="AWF48" s="1099"/>
      <c r="AWG48" s="1099"/>
      <c r="AWH48" s="1099"/>
      <c r="AWI48" s="1099"/>
      <c r="AWJ48" s="1099"/>
      <c r="AWK48" s="1099"/>
      <c r="AWL48" s="1099"/>
      <c r="AWM48" s="1099"/>
      <c r="AWN48" s="1099"/>
      <c r="AWO48" s="1099"/>
      <c r="AWP48" s="1099"/>
      <c r="AWQ48" s="1099"/>
      <c r="AWR48" s="1099"/>
      <c r="AWS48" s="1099"/>
      <c r="AWT48" s="1099"/>
      <c r="AWU48" s="1099"/>
      <c r="AWV48" s="1099"/>
      <c r="AWW48" s="1099"/>
      <c r="AWX48" s="1099"/>
      <c r="AWY48" s="1099"/>
      <c r="AWZ48" s="1099"/>
      <c r="AXA48" s="1099"/>
      <c r="AXB48" s="1099"/>
      <c r="AXC48" s="1099"/>
      <c r="AXD48" s="1099"/>
      <c r="AXE48" s="1099"/>
      <c r="AXF48" s="1099"/>
      <c r="AXG48" s="1099"/>
      <c r="AXH48" s="1099"/>
      <c r="AXI48" s="1099"/>
      <c r="AXJ48" s="1099"/>
      <c r="AXK48" s="1099"/>
      <c r="AXL48" s="1099"/>
      <c r="AXM48" s="1099"/>
      <c r="AXN48" s="1099"/>
      <c r="AXO48" s="1099"/>
      <c r="AXP48" s="1099"/>
      <c r="AXQ48" s="1099"/>
      <c r="AXR48" s="1099"/>
      <c r="AXS48" s="1099"/>
      <c r="AXT48" s="1099"/>
    </row>
    <row r="49" spans="1:1328" s="1100" customFormat="1" ht="23.25" customHeight="1" x14ac:dyDescent="0.2">
      <c r="A49" s="1384"/>
      <c r="B49" s="3080" t="s">
        <v>925</v>
      </c>
      <c r="C49" s="3080"/>
      <c r="D49" s="3080"/>
      <c r="E49" s="3080"/>
      <c r="F49" s="3080"/>
      <c r="G49" s="3080"/>
      <c r="H49" s="3080"/>
      <c r="I49" s="3080"/>
      <c r="J49" s="3080"/>
      <c r="K49" s="3080"/>
      <c r="L49" s="3080"/>
      <c r="M49" s="3080"/>
      <c r="N49" s="3080"/>
      <c r="O49" s="3080"/>
      <c r="P49" s="3080"/>
      <c r="Q49" s="3080"/>
      <c r="R49" s="1384"/>
      <c r="S49" s="1014"/>
      <c r="T49" s="1014"/>
      <c r="U49" s="1014"/>
      <c r="V49" s="1014"/>
      <c r="W49" s="1382"/>
      <c r="X49" s="1382"/>
      <c r="Y49" s="1382"/>
      <c r="Z49" s="1382"/>
      <c r="AA49" s="1382"/>
      <c r="AB49" s="1383"/>
      <c r="AC49" s="1383"/>
      <c r="AD49" s="1383"/>
      <c r="AE49" s="1383"/>
      <c r="AF49" s="1099"/>
      <c r="AG49" s="1098"/>
      <c r="AH49" s="1098"/>
      <c r="AI49" s="1098"/>
      <c r="AJ49" s="1098"/>
      <c r="AK49" s="1098"/>
      <c r="AL49" s="1098"/>
      <c r="AM49" s="1098"/>
      <c r="AN49" s="1098"/>
      <c r="AO49" s="1098"/>
      <c r="AP49" s="1098"/>
      <c r="AQ49" s="1098"/>
      <c r="AR49" s="1098"/>
      <c r="AS49" s="1098"/>
      <c r="AT49" s="1098"/>
      <c r="AU49" s="1098"/>
      <c r="AV49" s="1098"/>
      <c r="AW49" s="1098"/>
      <c r="AX49" s="1098"/>
      <c r="AY49" s="1098"/>
      <c r="AZ49" s="1098"/>
      <c r="BA49" s="1098"/>
      <c r="BB49" s="1098"/>
      <c r="BC49" s="1098"/>
      <c r="BD49" s="1098"/>
      <c r="BE49" s="1098"/>
      <c r="BF49" s="1099"/>
      <c r="BG49" s="1099"/>
      <c r="BH49" s="1099"/>
      <c r="BI49" s="1099"/>
      <c r="BJ49" s="1099"/>
      <c r="BK49" s="1099"/>
      <c r="BL49" s="1099"/>
      <c r="BM49" s="1099"/>
      <c r="BN49" s="1099"/>
      <c r="BO49" s="1099"/>
      <c r="BP49" s="1099"/>
      <c r="BQ49" s="1099"/>
      <c r="BR49" s="1099"/>
      <c r="BS49" s="1099"/>
      <c r="BT49" s="1099"/>
      <c r="BU49" s="1099"/>
      <c r="BV49" s="1099"/>
      <c r="BW49" s="1099"/>
      <c r="BX49" s="1099"/>
      <c r="BY49" s="1099"/>
      <c r="BZ49" s="1099"/>
      <c r="CA49" s="1099"/>
      <c r="CB49" s="1099"/>
      <c r="CC49" s="1099"/>
      <c r="CD49" s="1099"/>
      <c r="CE49" s="1099"/>
      <c r="CF49" s="1099"/>
      <c r="CG49" s="1099"/>
      <c r="CH49" s="1099"/>
      <c r="CI49" s="1099"/>
      <c r="CJ49" s="1099"/>
      <c r="CK49" s="1099"/>
      <c r="CL49" s="1099"/>
      <c r="CM49" s="1099"/>
      <c r="CN49" s="1099"/>
      <c r="CO49" s="1099"/>
      <c r="CP49" s="1099"/>
      <c r="CQ49" s="1099"/>
      <c r="CR49" s="1099"/>
      <c r="CS49" s="1099"/>
      <c r="CT49" s="1099"/>
      <c r="CU49" s="1099"/>
      <c r="CV49" s="1099"/>
      <c r="CW49" s="1099"/>
      <c r="CX49" s="1099"/>
      <c r="CY49" s="1099"/>
      <c r="CZ49" s="1099"/>
      <c r="DA49" s="1099"/>
      <c r="DB49" s="1099"/>
      <c r="DC49" s="1099"/>
      <c r="DD49" s="1099"/>
      <c r="DE49" s="1099"/>
      <c r="DF49" s="1099"/>
      <c r="DG49" s="1099"/>
      <c r="DH49" s="1099"/>
      <c r="DI49" s="1099"/>
      <c r="DJ49" s="1099"/>
      <c r="DK49" s="1099"/>
      <c r="DL49" s="1099"/>
      <c r="DM49" s="1099"/>
      <c r="DN49" s="1099"/>
      <c r="DO49" s="1099"/>
      <c r="DP49" s="1099"/>
      <c r="DQ49" s="1099"/>
      <c r="DR49" s="1099"/>
      <c r="DS49" s="1099"/>
      <c r="DT49" s="1099"/>
      <c r="DU49" s="1099"/>
      <c r="DV49" s="1099"/>
      <c r="DW49" s="1099"/>
      <c r="DX49" s="1099"/>
      <c r="DY49" s="1099"/>
      <c r="DZ49" s="1099"/>
      <c r="EA49" s="1099"/>
      <c r="EB49" s="1099"/>
      <c r="EC49" s="1099"/>
      <c r="ED49" s="1099"/>
      <c r="EE49" s="1099"/>
      <c r="EF49" s="1099"/>
      <c r="EG49" s="1099"/>
      <c r="EH49" s="1099"/>
      <c r="EI49" s="1099"/>
      <c r="EJ49" s="1099"/>
      <c r="EK49" s="1099"/>
      <c r="EL49" s="1099"/>
      <c r="EM49" s="1099"/>
      <c r="EN49" s="1099"/>
      <c r="EO49" s="1099"/>
      <c r="EP49" s="1099"/>
      <c r="EQ49" s="1099"/>
      <c r="ER49" s="1099"/>
      <c r="ES49" s="1099"/>
      <c r="ET49" s="1099"/>
      <c r="EU49" s="1099"/>
      <c r="EV49" s="1099"/>
      <c r="EW49" s="1099"/>
      <c r="EX49" s="1099"/>
      <c r="EY49" s="1099"/>
      <c r="EZ49" s="1099"/>
      <c r="FA49" s="1099"/>
      <c r="FB49" s="1099"/>
      <c r="FC49" s="1099"/>
      <c r="FD49" s="1099"/>
      <c r="FE49" s="1099"/>
      <c r="FF49" s="1099"/>
      <c r="FG49" s="1099"/>
      <c r="FH49" s="1099"/>
      <c r="FI49" s="1099"/>
      <c r="FJ49" s="1099"/>
      <c r="FK49" s="1099"/>
      <c r="FL49" s="1099"/>
      <c r="FM49" s="1099"/>
      <c r="FN49" s="1099"/>
      <c r="FO49" s="1099"/>
      <c r="FP49" s="1099"/>
      <c r="FQ49" s="1099"/>
      <c r="FR49" s="1099"/>
      <c r="FS49" s="1099"/>
      <c r="FT49" s="1099"/>
      <c r="FU49" s="1099"/>
      <c r="FV49" s="1099"/>
      <c r="FW49" s="1099"/>
      <c r="FX49" s="1099"/>
      <c r="FY49" s="1099"/>
      <c r="FZ49" s="1099"/>
      <c r="GA49" s="1099"/>
      <c r="GB49" s="1099"/>
      <c r="GC49" s="1099"/>
      <c r="GD49" s="1099"/>
      <c r="GE49" s="1099"/>
      <c r="GF49" s="1099"/>
      <c r="GG49" s="1099"/>
      <c r="GH49" s="1099"/>
      <c r="GI49" s="1099"/>
      <c r="GJ49" s="1099"/>
      <c r="GK49" s="1099"/>
      <c r="GL49" s="1099"/>
      <c r="GM49" s="1099"/>
      <c r="GN49" s="1099"/>
      <c r="GO49" s="1099"/>
      <c r="GP49" s="1099"/>
      <c r="GQ49" s="1099"/>
      <c r="GR49" s="1099"/>
      <c r="GS49" s="1099"/>
      <c r="GT49" s="1099"/>
      <c r="GU49" s="1099"/>
      <c r="GV49" s="1099"/>
      <c r="GW49" s="1099"/>
      <c r="GX49" s="1099"/>
      <c r="GY49" s="1099"/>
      <c r="GZ49" s="1099"/>
      <c r="HA49" s="1099"/>
      <c r="HB49" s="1099"/>
      <c r="HC49" s="1099"/>
      <c r="HD49" s="1099"/>
      <c r="HE49" s="1099"/>
      <c r="HF49" s="1099"/>
      <c r="HG49" s="1099"/>
      <c r="HH49" s="1099"/>
      <c r="HI49" s="1099"/>
      <c r="HJ49" s="1099"/>
      <c r="HK49" s="1099"/>
      <c r="HL49" s="1099"/>
      <c r="HM49" s="1099"/>
      <c r="HN49" s="1099"/>
      <c r="HO49" s="1099"/>
      <c r="HP49" s="1099"/>
      <c r="HQ49" s="1099"/>
      <c r="HR49" s="1099"/>
      <c r="HS49" s="1099"/>
      <c r="HT49" s="1099"/>
      <c r="HU49" s="1099"/>
      <c r="HV49" s="1099"/>
      <c r="HW49" s="1099"/>
      <c r="HX49" s="1099"/>
      <c r="HY49" s="1099"/>
      <c r="HZ49" s="1099"/>
      <c r="IA49" s="1099"/>
      <c r="IB49" s="1099"/>
      <c r="IC49" s="1099"/>
      <c r="ID49" s="1099"/>
      <c r="IE49" s="1099"/>
      <c r="IF49" s="1099"/>
      <c r="IG49" s="1099"/>
      <c r="IH49" s="1099"/>
      <c r="II49" s="1099"/>
      <c r="IJ49" s="1099"/>
      <c r="IK49" s="1099"/>
      <c r="IL49" s="1099"/>
      <c r="IM49" s="1099"/>
      <c r="IN49" s="1099"/>
      <c r="IO49" s="1099"/>
      <c r="IP49" s="1099"/>
      <c r="IQ49" s="1099"/>
      <c r="IR49" s="1099"/>
      <c r="IS49" s="1099"/>
      <c r="IT49" s="1099"/>
      <c r="IU49" s="1099"/>
      <c r="IV49" s="1099"/>
      <c r="IW49" s="1099"/>
      <c r="IX49" s="1099"/>
      <c r="IY49" s="1099"/>
      <c r="IZ49" s="1099"/>
      <c r="JA49" s="1099"/>
      <c r="JB49" s="1099"/>
      <c r="JC49" s="1099"/>
      <c r="JD49" s="1099"/>
      <c r="JE49" s="1099"/>
      <c r="JF49" s="1099"/>
      <c r="JG49" s="1099"/>
      <c r="JH49" s="1099"/>
      <c r="JI49" s="1099"/>
      <c r="JJ49" s="1099"/>
      <c r="JK49" s="1099"/>
      <c r="JL49" s="1099"/>
      <c r="JM49" s="1099"/>
      <c r="JN49" s="1099"/>
      <c r="JO49" s="1099"/>
      <c r="JP49" s="1099"/>
      <c r="JQ49" s="1099"/>
      <c r="JR49" s="1099"/>
      <c r="JS49" s="1099"/>
      <c r="JT49" s="1099"/>
      <c r="JU49" s="1099"/>
      <c r="JV49" s="1099"/>
      <c r="JW49" s="1099"/>
      <c r="JX49" s="1099"/>
      <c r="JY49" s="1099"/>
      <c r="JZ49" s="1099"/>
      <c r="KA49" s="1099"/>
      <c r="KB49" s="1099"/>
      <c r="KC49" s="1099"/>
      <c r="KD49" s="1099"/>
      <c r="KE49" s="1099"/>
      <c r="KF49" s="1099"/>
      <c r="KG49" s="1099"/>
      <c r="KH49" s="1099"/>
      <c r="KI49" s="1099"/>
      <c r="KJ49" s="1099"/>
      <c r="KK49" s="1099"/>
      <c r="KL49" s="1099"/>
      <c r="KM49" s="1099"/>
      <c r="KN49" s="1099"/>
      <c r="KO49" s="1099"/>
      <c r="KP49" s="1099"/>
      <c r="KQ49" s="1099"/>
      <c r="KR49" s="1099"/>
      <c r="KS49" s="1099"/>
      <c r="KT49" s="1099"/>
      <c r="KU49" s="1099"/>
      <c r="KV49" s="1099"/>
      <c r="KW49" s="1099"/>
      <c r="KX49" s="1099"/>
      <c r="KY49" s="1099"/>
      <c r="KZ49" s="1099"/>
      <c r="LA49" s="1099"/>
      <c r="LB49" s="1099"/>
      <c r="LC49" s="1099"/>
      <c r="LD49" s="1099"/>
      <c r="LE49" s="1099"/>
      <c r="LF49" s="1099"/>
      <c r="LG49" s="1099"/>
      <c r="LH49" s="1099"/>
      <c r="LI49" s="1099"/>
      <c r="LJ49" s="1099"/>
      <c r="LK49" s="1099"/>
      <c r="LL49" s="1099"/>
      <c r="LM49" s="1099"/>
      <c r="LN49" s="1099"/>
      <c r="LO49" s="1099"/>
      <c r="LP49" s="1099"/>
      <c r="LQ49" s="1099"/>
      <c r="LR49" s="1099"/>
      <c r="LS49" s="1099"/>
      <c r="LT49" s="1099"/>
      <c r="LU49" s="1099"/>
      <c r="LV49" s="1099"/>
      <c r="LW49" s="1099"/>
      <c r="LX49" s="1099"/>
      <c r="LY49" s="1099"/>
      <c r="LZ49" s="1099"/>
      <c r="MA49" s="1099"/>
      <c r="MB49" s="1099"/>
      <c r="MC49" s="1099"/>
      <c r="MD49" s="1099"/>
      <c r="ME49" s="1099"/>
      <c r="MF49" s="1099"/>
      <c r="MG49" s="1099"/>
      <c r="MH49" s="1099"/>
      <c r="MI49" s="1099"/>
      <c r="MJ49" s="1099"/>
      <c r="MK49" s="1099"/>
      <c r="ML49" s="1099"/>
      <c r="MM49" s="1099"/>
      <c r="MN49" s="1099"/>
      <c r="MO49" s="1099"/>
      <c r="MP49" s="1099"/>
      <c r="MQ49" s="1099"/>
      <c r="MR49" s="1099"/>
      <c r="MS49" s="1099"/>
      <c r="MT49" s="1099"/>
      <c r="MU49" s="1099"/>
      <c r="MV49" s="1099"/>
      <c r="MW49" s="1099"/>
      <c r="MX49" s="1099"/>
      <c r="MY49" s="1099"/>
      <c r="MZ49" s="1099"/>
      <c r="NA49" s="1099"/>
      <c r="NB49" s="1099"/>
      <c r="NC49" s="1099"/>
      <c r="ND49" s="1099"/>
      <c r="NE49" s="1099"/>
      <c r="NF49" s="1099"/>
      <c r="NG49" s="1099"/>
      <c r="NH49" s="1099"/>
      <c r="NI49" s="1099"/>
      <c r="NJ49" s="1099"/>
      <c r="NK49" s="1099"/>
      <c r="NL49" s="1099"/>
      <c r="NM49" s="1099"/>
      <c r="NN49" s="1099"/>
      <c r="NO49" s="1099"/>
      <c r="NP49" s="1099"/>
      <c r="NQ49" s="1099"/>
      <c r="NR49" s="1099"/>
      <c r="NS49" s="1099"/>
      <c r="NT49" s="1099"/>
      <c r="NU49" s="1099"/>
      <c r="NV49" s="1099"/>
      <c r="NW49" s="1099"/>
      <c r="NX49" s="1099"/>
      <c r="NY49" s="1099"/>
      <c r="NZ49" s="1099"/>
      <c r="OA49" s="1099"/>
      <c r="OB49" s="1099"/>
      <c r="OC49" s="1099"/>
      <c r="OD49" s="1099"/>
      <c r="OE49" s="1099"/>
      <c r="OF49" s="1099"/>
      <c r="OG49" s="1099"/>
      <c r="OH49" s="1099"/>
      <c r="OI49" s="1099"/>
      <c r="OJ49" s="1099"/>
      <c r="OK49" s="1099"/>
      <c r="OL49" s="1099"/>
      <c r="OM49" s="1099"/>
      <c r="ON49" s="1099"/>
      <c r="OO49" s="1099"/>
      <c r="OP49" s="1099"/>
      <c r="OQ49" s="1099"/>
      <c r="OR49" s="1099"/>
      <c r="OS49" s="1099"/>
      <c r="OT49" s="1099"/>
      <c r="OU49" s="1099"/>
      <c r="OV49" s="1099"/>
      <c r="OW49" s="1099"/>
      <c r="OX49" s="1099"/>
      <c r="OY49" s="1099"/>
      <c r="OZ49" s="1099"/>
      <c r="PA49" s="1099"/>
      <c r="PB49" s="1099"/>
      <c r="PC49" s="1099"/>
      <c r="PD49" s="1099"/>
      <c r="PE49" s="1099"/>
      <c r="PF49" s="1099"/>
      <c r="PG49" s="1099"/>
      <c r="PH49" s="1099"/>
      <c r="PI49" s="1099"/>
      <c r="PJ49" s="1099"/>
      <c r="PK49" s="1099"/>
      <c r="PL49" s="1099"/>
      <c r="PM49" s="1099"/>
      <c r="PN49" s="1099"/>
      <c r="PO49" s="1099"/>
      <c r="PP49" s="1099"/>
      <c r="PQ49" s="1099"/>
      <c r="PR49" s="1099"/>
      <c r="PS49" s="1099"/>
      <c r="PT49" s="1099"/>
      <c r="PU49" s="1099"/>
      <c r="PV49" s="1099"/>
      <c r="PW49" s="1099"/>
      <c r="PX49" s="1099"/>
      <c r="PY49" s="1099"/>
      <c r="PZ49" s="1099"/>
      <c r="QA49" s="1099"/>
      <c r="QB49" s="1099"/>
      <c r="QC49" s="1099"/>
      <c r="QD49" s="1099"/>
      <c r="QE49" s="1099"/>
      <c r="QF49" s="1099"/>
      <c r="QG49" s="1099"/>
      <c r="QH49" s="1099"/>
      <c r="QI49" s="1099"/>
      <c r="QJ49" s="1099"/>
      <c r="QK49" s="1099"/>
      <c r="QL49" s="1099"/>
      <c r="QM49" s="1099"/>
      <c r="QN49" s="1099"/>
      <c r="QO49" s="1099"/>
      <c r="QP49" s="1099"/>
      <c r="QQ49" s="1099"/>
      <c r="QR49" s="1099"/>
      <c r="QS49" s="1099"/>
      <c r="QT49" s="1099"/>
      <c r="QU49" s="1099"/>
      <c r="QV49" s="1099"/>
      <c r="QW49" s="1099"/>
      <c r="QX49" s="1099"/>
      <c r="QY49" s="1099"/>
      <c r="QZ49" s="1099"/>
      <c r="RA49" s="1099"/>
      <c r="RB49" s="1099"/>
      <c r="RC49" s="1099"/>
      <c r="RD49" s="1099"/>
      <c r="RE49" s="1099"/>
      <c r="RF49" s="1099"/>
      <c r="RG49" s="1099"/>
      <c r="RH49" s="1099"/>
      <c r="RI49" s="1099"/>
      <c r="RJ49" s="1099"/>
      <c r="RK49" s="1099"/>
      <c r="RL49" s="1099"/>
      <c r="RM49" s="1099"/>
      <c r="RN49" s="1099"/>
      <c r="RO49" s="1099"/>
      <c r="RP49" s="1099"/>
      <c r="RQ49" s="1099"/>
      <c r="RR49" s="1099"/>
      <c r="RS49" s="1099"/>
      <c r="RT49" s="1099"/>
      <c r="RU49" s="1099"/>
      <c r="RV49" s="1099"/>
      <c r="RW49" s="1099"/>
      <c r="RX49" s="1099"/>
      <c r="RY49" s="1099"/>
      <c r="RZ49" s="1099"/>
      <c r="SA49" s="1099"/>
      <c r="SB49" s="1099"/>
      <c r="SC49" s="1099"/>
      <c r="SD49" s="1099"/>
      <c r="SE49" s="1099"/>
      <c r="SF49" s="1099"/>
      <c r="SG49" s="1099"/>
      <c r="SH49" s="1099"/>
      <c r="SI49" s="1099"/>
      <c r="SJ49" s="1099"/>
      <c r="SK49" s="1099"/>
      <c r="SL49" s="1099"/>
      <c r="SM49" s="1099"/>
      <c r="SN49" s="1099"/>
      <c r="SO49" s="1099"/>
      <c r="SP49" s="1099"/>
      <c r="SQ49" s="1099"/>
      <c r="SR49" s="1099"/>
      <c r="SS49" s="1099"/>
      <c r="ST49" s="1099"/>
      <c r="SU49" s="1099"/>
      <c r="SV49" s="1099"/>
      <c r="SW49" s="1099"/>
      <c r="SX49" s="1099"/>
      <c r="SY49" s="1099"/>
      <c r="SZ49" s="1099"/>
      <c r="TA49" s="1099"/>
      <c r="TB49" s="1099"/>
      <c r="TC49" s="1099"/>
      <c r="TD49" s="1099"/>
      <c r="TE49" s="1099"/>
      <c r="TF49" s="1099"/>
      <c r="TG49" s="1099"/>
      <c r="TH49" s="1099"/>
      <c r="TI49" s="1099"/>
      <c r="TJ49" s="1099"/>
      <c r="TK49" s="1099"/>
      <c r="TL49" s="1099"/>
      <c r="TM49" s="1099"/>
      <c r="TN49" s="1099"/>
      <c r="TO49" s="1099"/>
      <c r="TP49" s="1099"/>
      <c r="TQ49" s="1099"/>
      <c r="TR49" s="1099"/>
      <c r="TS49" s="1099"/>
      <c r="TT49" s="1099"/>
      <c r="TU49" s="1099"/>
      <c r="TV49" s="1099"/>
      <c r="TW49" s="1099"/>
      <c r="TX49" s="1099"/>
      <c r="TY49" s="1099"/>
      <c r="TZ49" s="1099"/>
      <c r="UA49" s="1099"/>
      <c r="UB49" s="1099"/>
      <c r="UC49" s="1099"/>
      <c r="UD49" s="1099"/>
      <c r="UE49" s="1099"/>
      <c r="UF49" s="1099"/>
      <c r="UG49" s="1099"/>
      <c r="UH49" s="1099"/>
      <c r="UI49" s="1099"/>
      <c r="UJ49" s="1099"/>
      <c r="UK49" s="1099"/>
      <c r="UL49" s="1099"/>
      <c r="UM49" s="1099"/>
      <c r="UN49" s="1099"/>
      <c r="UO49" s="1099"/>
      <c r="UP49" s="1099"/>
      <c r="UQ49" s="1099"/>
      <c r="UR49" s="1099"/>
      <c r="US49" s="1099"/>
      <c r="UT49" s="1099"/>
      <c r="UU49" s="1099"/>
      <c r="UV49" s="1099"/>
      <c r="UW49" s="1099"/>
      <c r="UX49" s="1099"/>
      <c r="UY49" s="1099"/>
      <c r="UZ49" s="1099"/>
      <c r="VA49" s="1099"/>
      <c r="VB49" s="1099"/>
      <c r="VC49" s="1099"/>
      <c r="VD49" s="1099"/>
      <c r="VE49" s="1099"/>
      <c r="VF49" s="1099"/>
      <c r="VG49" s="1099"/>
      <c r="VH49" s="1099"/>
      <c r="VI49" s="1099"/>
      <c r="VJ49" s="1099"/>
      <c r="VK49" s="1099"/>
      <c r="VL49" s="1099"/>
      <c r="VM49" s="1099"/>
      <c r="VN49" s="1099"/>
      <c r="VO49" s="1099"/>
      <c r="VP49" s="1099"/>
      <c r="VQ49" s="1099"/>
      <c r="VR49" s="1099"/>
      <c r="VS49" s="1099"/>
      <c r="VT49" s="1099"/>
      <c r="VU49" s="1099"/>
      <c r="VV49" s="1099"/>
      <c r="VW49" s="1099"/>
      <c r="VX49" s="1099"/>
      <c r="VY49" s="1099"/>
      <c r="VZ49" s="1099"/>
      <c r="WA49" s="1099"/>
      <c r="WB49" s="1099"/>
      <c r="WC49" s="1099"/>
      <c r="WD49" s="1099"/>
      <c r="WE49" s="1099"/>
      <c r="WF49" s="1099"/>
      <c r="WG49" s="1099"/>
      <c r="WH49" s="1099"/>
      <c r="WI49" s="1099"/>
      <c r="WJ49" s="1099"/>
      <c r="WK49" s="1099"/>
      <c r="WL49" s="1099"/>
      <c r="WM49" s="1099"/>
      <c r="WN49" s="1099"/>
      <c r="WO49" s="1099"/>
      <c r="WP49" s="1099"/>
      <c r="WQ49" s="1099"/>
      <c r="WR49" s="1099"/>
      <c r="WS49" s="1099"/>
      <c r="WT49" s="1099"/>
      <c r="WU49" s="1099"/>
      <c r="WV49" s="1099"/>
      <c r="WW49" s="1099"/>
      <c r="WX49" s="1099"/>
      <c r="WY49" s="1099"/>
      <c r="WZ49" s="1099"/>
      <c r="XA49" s="1099"/>
      <c r="XB49" s="1099"/>
      <c r="XC49" s="1099"/>
      <c r="XD49" s="1099"/>
      <c r="XE49" s="1099"/>
      <c r="XF49" s="1099"/>
      <c r="XG49" s="1099"/>
      <c r="XH49" s="1099"/>
      <c r="XI49" s="1099"/>
      <c r="XJ49" s="1099"/>
      <c r="XK49" s="1099"/>
      <c r="XL49" s="1099"/>
      <c r="XM49" s="1099"/>
      <c r="XN49" s="1099"/>
      <c r="XO49" s="1099"/>
      <c r="XP49" s="1099"/>
      <c r="XQ49" s="1099"/>
      <c r="XR49" s="1099"/>
      <c r="XS49" s="1099"/>
      <c r="XT49" s="1099"/>
      <c r="XU49" s="1099"/>
      <c r="XV49" s="1099"/>
      <c r="XW49" s="1099"/>
      <c r="XX49" s="1099"/>
      <c r="XY49" s="1099"/>
      <c r="XZ49" s="1099"/>
      <c r="YA49" s="1099"/>
      <c r="YB49" s="1099"/>
      <c r="YC49" s="1099"/>
      <c r="YD49" s="1099"/>
      <c r="YE49" s="1099"/>
      <c r="YF49" s="1099"/>
      <c r="YG49" s="1099"/>
      <c r="YH49" s="1099"/>
      <c r="YI49" s="1099"/>
      <c r="YJ49" s="1099"/>
      <c r="YK49" s="1099"/>
      <c r="YL49" s="1099"/>
      <c r="YM49" s="1099"/>
      <c r="YN49" s="1099"/>
      <c r="YO49" s="1099"/>
      <c r="YP49" s="1099"/>
      <c r="YQ49" s="1099"/>
      <c r="YR49" s="1099"/>
      <c r="YS49" s="1099"/>
      <c r="YT49" s="1099"/>
      <c r="YU49" s="1099"/>
      <c r="YV49" s="1099"/>
      <c r="YW49" s="1099"/>
      <c r="YX49" s="1099"/>
      <c r="YY49" s="1099"/>
      <c r="YZ49" s="1099"/>
      <c r="ZA49" s="1099"/>
      <c r="ZB49" s="1099"/>
      <c r="ZC49" s="1099"/>
      <c r="ZD49" s="1099"/>
      <c r="ZE49" s="1099"/>
      <c r="ZF49" s="1099"/>
      <c r="ZG49" s="1099"/>
      <c r="ZH49" s="1099"/>
      <c r="ZI49" s="1099"/>
      <c r="ZJ49" s="1099"/>
      <c r="ZK49" s="1099"/>
      <c r="ZL49" s="1099"/>
      <c r="ZM49" s="1099"/>
      <c r="ZN49" s="1099"/>
      <c r="ZO49" s="1099"/>
      <c r="ZP49" s="1099"/>
      <c r="ZQ49" s="1099"/>
      <c r="ZR49" s="1099"/>
      <c r="ZS49" s="1099"/>
      <c r="ZT49" s="1099"/>
      <c r="ZU49" s="1099"/>
      <c r="ZV49" s="1099"/>
      <c r="ZW49" s="1099"/>
      <c r="ZX49" s="1099"/>
      <c r="ZY49" s="1099"/>
      <c r="ZZ49" s="1099"/>
      <c r="AAA49" s="1099"/>
      <c r="AAB49" s="1099"/>
      <c r="AAC49" s="1099"/>
      <c r="AAD49" s="1099"/>
      <c r="AAE49" s="1099"/>
      <c r="AAF49" s="1099"/>
      <c r="AAG49" s="1099"/>
      <c r="AAH49" s="1099"/>
      <c r="AAI49" s="1099"/>
      <c r="AAJ49" s="1099"/>
      <c r="AAK49" s="1099"/>
      <c r="AAL49" s="1099"/>
      <c r="AAM49" s="1099"/>
      <c r="AAN49" s="1099"/>
      <c r="AAO49" s="1099"/>
      <c r="AAP49" s="1099"/>
      <c r="AAQ49" s="1099"/>
      <c r="AAR49" s="1099"/>
      <c r="AAS49" s="1099"/>
      <c r="AAT49" s="1099"/>
      <c r="AAU49" s="1099"/>
      <c r="AAV49" s="1099"/>
      <c r="AAW49" s="1099"/>
      <c r="AAX49" s="1099"/>
      <c r="AAY49" s="1099"/>
      <c r="AAZ49" s="1099"/>
      <c r="ABA49" s="1099"/>
      <c r="ABB49" s="1099"/>
      <c r="ABC49" s="1099"/>
      <c r="ABD49" s="1099"/>
      <c r="ABE49" s="1099"/>
      <c r="ABF49" s="1099"/>
      <c r="ABG49" s="1099"/>
      <c r="ABH49" s="1099"/>
      <c r="ABI49" s="1099"/>
      <c r="ABJ49" s="1099"/>
      <c r="ABK49" s="1099"/>
      <c r="ABL49" s="1099"/>
      <c r="ABM49" s="1099"/>
      <c r="ABN49" s="1099"/>
      <c r="ABO49" s="1099"/>
      <c r="ABP49" s="1099"/>
      <c r="ABQ49" s="1099"/>
      <c r="ABR49" s="1099"/>
      <c r="ABS49" s="1099"/>
      <c r="ABT49" s="1099"/>
      <c r="ABU49" s="1099"/>
      <c r="ABV49" s="1099"/>
      <c r="ABW49" s="1099"/>
      <c r="ABX49" s="1099"/>
      <c r="ABY49" s="1099"/>
      <c r="ABZ49" s="1099"/>
      <c r="ACA49" s="1099"/>
      <c r="ACB49" s="1099"/>
      <c r="ACC49" s="1099"/>
      <c r="ACD49" s="1099"/>
      <c r="ACE49" s="1099"/>
      <c r="ACF49" s="1099"/>
      <c r="ACG49" s="1099"/>
      <c r="ACH49" s="1099"/>
      <c r="ACI49" s="1099"/>
      <c r="ACJ49" s="1099"/>
      <c r="ACK49" s="1099"/>
      <c r="ACL49" s="1099"/>
      <c r="ACM49" s="1099"/>
      <c r="ACN49" s="1099"/>
      <c r="ACO49" s="1099"/>
      <c r="ACP49" s="1099"/>
      <c r="ACQ49" s="1099"/>
      <c r="ACR49" s="1099"/>
      <c r="ACS49" s="1099"/>
      <c r="ACT49" s="1099"/>
      <c r="ACU49" s="1099"/>
      <c r="ACV49" s="1099"/>
      <c r="ACW49" s="1099"/>
      <c r="ACX49" s="1099"/>
      <c r="ACY49" s="1099"/>
      <c r="ACZ49" s="1099"/>
      <c r="ADA49" s="1099"/>
      <c r="ADB49" s="1099"/>
      <c r="ADC49" s="1099"/>
      <c r="ADD49" s="1099"/>
      <c r="ADE49" s="1099"/>
      <c r="ADF49" s="1099"/>
      <c r="ADG49" s="1099"/>
      <c r="ADH49" s="1099"/>
      <c r="ADI49" s="1099"/>
      <c r="ADJ49" s="1099"/>
      <c r="ADK49" s="1099"/>
      <c r="ADL49" s="1099"/>
      <c r="ADM49" s="1099"/>
      <c r="ADN49" s="1099"/>
      <c r="ADO49" s="1099"/>
      <c r="ADP49" s="1099"/>
      <c r="ADQ49" s="1099"/>
      <c r="ADR49" s="1099"/>
      <c r="ADS49" s="1099"/>
      <c r="ADT49" s="1099"/>
      <c r="ADU49" s="1099"/>
      <c r="ADV49" s="1099"/>
      <c r="ADW49" s="1099"/>
      <c r="ADX49" s="1099"/>
      <c r="ADY49" s="1099"/>
      <c r="ADZ49" s="1099"/>
      <c r="AEA49" s="1099"/>
      <c r="AEB49" s="1099"/>
      <c r="AEC49" s="1099"/>
      <c r="AED49" s="1099"/>
      <c r="AEE49" s="1099"/>
      <c r="AEF49" s="1099"/>
      <c r="AEG49" s="1099"/>
      <c r="AEH49" s="1099"/>
      <c r="AEI49" s="1099"/>
      <c r="AEJ49" s="1099"/>
      <c r="AEK49" s="1099"/>
      <c r="AEL49" s="1099"/>
      <c r="AEM49" s="1099"/>
      <c r="AEN49" s="1099"/>
      <c r="AEO49" s="1099"/>
      <c r="AEP49" s="1099"/>
      <c r="AEQ49" s="1099"/>
      <c r="AER49" s="1099"/>
      <c r="AES49" s="1099"/>
      <c r="AET49" s="1099"/>
      <c r="AEU49" s="1099"/>
      <c r="AEV49" s="1099"/>
      <c r="AEW49" s="1099"/>
      <c r="AEX49" s="1099"/>
      <c r="AEY49" s="1099"/>
      <c r="AEZ49" s="1099"/>
      <c r="AFA49" s="1099"/>
      <c r="AFB49" s="1099"/>
      <c r="AFC49" s="1099"/>
      <c r="AFD49" s="1099"/>
      <c r="AFE49" s="1099"/>
      <c r="AFF49" s="1099"/>
      <c r="AFG49" s="1099"/>
      <c r="AFH49" s="1099"/>
      <c r="AFI49" s="1099"/>
      <c r="AFJ49" s="1099"/>
      <c r="AFK49" s="1099"/>
      <c r="AFL49" s="1099"/>
      <c r="AFM49" s="1099"/>
      <c r="AFN49" s="1099"/>
      <c r="AFO49" s="1099"/>
      <c r="AFP49" s="1099"/>
      <c r="AFQ49" s="1099"/>
      <c r="AFR49" s="1099"/>
      <c r="AFS49" s="1099"/>
      <c r="AFT49" s="1099"/>
      <c r="AFU49" s="1099"/>
      <c r="AFV49" s="1099"/>
      <c r="AFW49" s="1099"/>
      <c r="AFX49" s="1099"/>
      <c r="AFY49" s="1099"/>
      <c r="AFZ49" s="1099"/>
      <c r="AGA49" s="1099"/>
      <c r="AGB49" s="1099"/>
      <c r="AGC49" s="1099"/>
      <c r="AGD49" s="1099"/>
      <c r="AGE49" s="1099"/>
      <c r="AGF49" s="1099"/>
      <c r="AGG49" s="1099"/>
      <c r="AGH49" s="1099"/>
      <c r="AGI49" s="1099"/>
      <c r="AGJ49" s="1099"/>
      <c r="AGK49" s="1099"/>
      <c r="AGL49" s="1099"/>
      <c r="AGM49" s="1099"/>
      <c r="AGN49" s="1099"/>
      <c r="AGO49" s="1099"/>
      <c r="AGP49" s="1099"/>
      <c r="AGQ49" s="1099"/>
      <c r="AGR49" s="1099"/>
      <c r="AGS49" s="1099"/>
      <c r="AGT49" s="1099"/>
      <c r="AGU49" s="1099"/>
      <c r="AGV49" s="1099"/>
      <c r="AGW49" s="1099"/>
      <c r="AGX49" s="1099"/>
      <c r="AGY49" s="1099"/>
      <c r="AGZ49" s="1099"/>
      <c r="AHA49" s="1099"/>
      <c r="AHB49" s="1099"/>
      <c r="AHC49" s="1099"/>
      <c r="AHD49" s="1099"/>
      <c r="AHE49" s="1099"/>
      <c r="AHF49" s="1099"/>
      <c r="AHG49" s="1099"/>
      <c r="AHH49" s="1099"/>
      <c r="AHI49" s="1099"/>
      <c r="AHJ49" s="1099"/>
      <c r="AHK49" s="1099"/>
      <c r="AHL49" s="1099"/>
      <c r="AHM49" s="1099"/>
      <c r="AHN49" s="1099"/>
      <c r="AHO49" s="1099"/>
      <c r="AHP49" s="1099"/>
      <c r="AHQ49" s="1099"/>
      <c r="AHR49" s="1099"/>
      <c r="AHS49" s="1099"/>
      <c r="AHT49" s="1099"/>
      <c r="AHU49" s="1099"/>
      <c r="AHV49" s="1099"/>
      <c r="AHW49" s="1099"/>
      <c r="AHX49" s="1099"/>
      <c r="AHY49" s="1099"/>
      <c r="AHZ49" s="1099"/>
      <c r="AIA49" s="1099"/>
      <c r="AIB49" s="1099"/>
      <c r="AIC49" s="1099"/>
      <c r="AID49" s="1099"/>
      <c r="AIE49" s="1099"/>
      <c r="AIF49" s="1099"/>
      <c r="AIG49" s="1099"/>
      <c r="AIH49" s="1099"/>
      <c r="AII49" s="1099"/>
      <c r="AIJ49" s="1099"/>
      <c r="AIK49" s="1099"/>
      <c r="AIL49" s="1099"/>
      <c r="AIM49" s="1099"/>
      <c r="AIN49" s="1099"/>
      <c r="AIO49" s="1099"/>
      <c r="AIP49" s="1099"/>
      <c r="AIQ49" s="1099"/>
      <c r="AIR49" s="1099"/>
      <c r="AIS49" s="1099"/>
      <c r="AIT49" s="1099"/>
      <c r="AIU49" s="1099"/>
      <c r="AIV49" s="1099"/>
      <c r="AIW49" s="1099"/>
      <c r="AIX49" s="1099"/>
      <c r="AIY49" s="1099"/>
      <c r="AIZ49" s="1099"/>
      <c r="AJA49" s="1099"/>
      <c r="AJB49" s="1099"/>
      <c r="AJC49" s="1099"/>
      <c r="AJD49" s="1099"/>
      <c r="AJE49" s="1099"/>
      <c r="AJF49" s="1099"/>
      <c r="AJG49" s="1099"/>
      <c r="AJH49" s="1099"/>
      <c r="AJI49" s="1099"/>
      <c r="AJJ49" s="1099"/>
      <c r="AJK49" s="1099"/>
      <c r="AJL49" s="1099"/>
      <c r="AJM49" s="1099"/>
      <c r="AJN49" s="1099"/>
      <c r="AJO49" s="1099"/>
      <c r="AJP49" s="1099"/>
      <c r="AJQ49" s="1099"/>
      <c r="AJR49" s="1099"/>
      <c r="AJS49" s="1099"/>
      <c r="AJT49" s="1099"/>
      <c r="AJU49" s="1099"/>
      <c r="AJV49" s="1099"/>
      <c r="AJW49" s="1099"/>
      <c r="AJX49" s="1099"/>
      <c r="AJY49" s="1099"/>
      <c r="AJZ49" s="1099"/>
      <c r="AKA49" s="1099"/>
      <c r="AKB49" s="1099"/>
      <c r="AKC49" s="1099"/>
      <c r="AKD49" s="1099"/>
      <c r="AKE49" s="1099"/>
      <c r="AKF49" s="1099"/>
      <c r="AKG49" s="1099"/>
      <c r="AKH49" s="1099"/>
      <c r="AKI49" s="1099"/>
      <c r="AKJ49" s="1099"/>
      <c r="AKK49" s="1099"/>
      <c r="AKL49" s="1099"/>
      <c r="AKM49" s="1099"/>
      <c r="AKN49" s="1099"/>
      <c r="AKO49" s="1099"/>
      <c r="AKP49" s="1099"/>
      <c r="AKQ49" s="1099"/>
      <c r="AKR49" s="1099"/>
      <c r="AKS49" s="1099"/>
      <c r="AKT49" s="1099"/>
      <c r="AKU49" s="1099"/>
      <c r="AKV49" s="1099"/>
      <c r="AKW49" s="1099"/>
      <c r="AKX49" s="1099"/>
      <c r="AKY49" s="1099"/>
      <c r="AKZ49" s="1099"/>
      <c r="ALA49" s="1099"/>
      <c r="ALB49" s="1099"/>
      <c r="ALC49" s="1099"/>
      <c r="ALD49" s="1099"/>
      <c r="ALE49" s="1099"/>
      <c r="ALF49" s="1099"/>
      <c r="ALG49" s="1099"/>
      <c r="ALH49" s="1099"/>
      <c r="ALI49" s="1099"/>
      <c r="ALJ49" s="1099"/>
      <c r="ALK49" s="1099"/>
      <c r="ALL49" s="1099"/>
      <c r="ALM49" s="1099"/>
      <c r="ALN49" s="1099"/>
      <c r="ALO49" s="1099"/>
      <c r="ALP49" s="1099"/>
      <c r="ALQ49" s="1099"/>
      <c r="ALR49" s="1099"/>
      <c r="ALS49" s="1099"/>
      <c r="ALT49" s="1099"/>
      <c r="ALU49" s="1099"/>
      <c r="ALV49" s="1099"/>
      <c r="ALW49" s="1099"/>
      <c r="ALX49" s="1099"/>
      <c r="ALY49" s="1099"/>
      <c r="ALZ49" s="1099"/>
      <c r="AMA49" s="1099"/>
      <c r="AMB49" s="1099"/>
      <c r="AMC49" s="1099"/>
      <c r="AMD49" s="1099"/>
      <c r="AME49" s="1099"/>
      <c r="AMF49" s="1099"/>
      <c r="AMG49" s="1099"/>
      <c r="AMH49" s="1099"/>
      <c r="AMI49" s="1099"/>
      <c r="AMJ49" s="1099"/>
      <c r="AMK49" s="1099"/>
      <c r="AML49" s="1099"/>
      <c r="AMM49" s="1099"/>
      <c r="AMN49" s="1099"/>
      <c r="AMO49" s="1099"/>
      <c r="AMP49" s="1099"/>
      <c r="AMQ49" s="1099"/>
      <c r="AMR49" s="1099"/>
      <c r="AMS49" s="1099"/>
      <c r="AMT49" s="1099"/>
      <c r="AMU49" s="1099"/>
      <c r="AMV49" s="1099"/>
      <c r="AMW49" s="1099"/>
      <c r="AMX49" s="1099"/>
      <c r="AMY49" s="1099"/>
      <c r="AMZ49" s="1099"/>
      <c r="ANA49" s="1099"/>
      <c r="ANB49" s="1099"/>
      <c r="ANC49" s="1099"/>
      <c r="AND49" s="1099"/>
      <c r="ANE49" s="1099"/>
      <c r="ANF49" s="1099"/>
      <c r="ANG49" s="1099"/>
      <c r="ANH49" s="1099"/>
      <c r="ANI49" s="1099"/>
      <c r="ANJ49" s="1099"/>
      <c r="ANK49" s="1099"/>
      <c r="ANL49" s="1099"/>
      <c r="ANM49" s="1099"/>
      <c r="ANN49" s="1099"/>
      <c r="ANO49" s="1099"/>
      <c r="ANP49" s="1099"/>
      <c r="ANQ49" s="1099"/>
      <c r="ANR49" s="1099"/>
      <c r="ANS49" s="1099"/>
      <c r="ANT49" s="1099"/>
      <c r="ANU49" s="1099"/>
      <c r="ANV49" s="1099"/>
      <c r="ANW49" s="1099"/>
      <c r="ANX49" s="1099"/>
      <c r="ANY49" s="1099"/>
      <c r="ANZ49" s="1099"/>
      <c r="AOA49" s="1099"/>
      <c r="AOB49" s="1099"/>
      <c r="AOC49" s="1099"/>
      <c r="AOD49" s="1099"/>
      <c r="AOE49" s="1099"/>
      <c r="AOF49" s="1099"/>
      <c r="AOG49" s="1099"/>
      <c r="AOH49" s="1099"/>
      <c r="AOI49" s="1099"/>
      <c r="AOJ49" s="1099"/>
      <c r="AOK49" s="1099"/>
      <c r="AOL49" s="1099"/>
      <c r="AOM49" s="1099"/>
      <c r="AON49" s="1099"/>
      <c r="AOO49" s="1099"/>
      <c r="AOP49" s="1099"/>
      <c r="AOQ49" s="1099"/>
      <c r="AOR49" s="1099"/>
      <c r="AOS49" s="1099"/>
      <c r="AOT49" s="1099"/>
      <c r="AOU49" s="1099"/>
      <c r="AOV49" s="1099"/>
      <c r="AOW49" s="1099"/>
      <c r="AOX49" s="1099"/>
      <c r="AOY49" s="1099"/>
      <c r="AOZ49" s="1099"/>
      <c r="APA49" s="1099"/>
      <c r="APB49" s="1099"/>
      <c r="APC49" s="1099"/>
      <c r="APD49" s="1099"/>
      <c r="APE49" s="1099"/>
      <c r="APF49" s="1099"/>
      <c r="APG49" s="1099"/>
      <c r="APH49" s="1099"/>
      <c r="API49" s="1099"/>
      <c r="APJ49" s="1099"/>
      <c r="APK49" s="1099"/>
      <c r="APL49" s="1099"/>
      <c r="APM49" s="1099"/>
      <c r="APN49" s="1099"/>
      <c r="APO49" s="1099"/>
      <c r="APP49" s="1099"/>
      <c r="APQ49" s="1099"/>
      <c r="APR49" s="1099"/>
      <c r="APS49" s="1099"/>
      <c r="APT49" s="1099"/>
      <c r="APU49" s="1099"/>
      <c r="APV49" s="1099"/>
      <c r="APW49" s="1099"/>
      <c r="APX49" s="1099"/>
      <c r="APY49" s="1099"/>
      <c r="APZ49" s="1099"/>
      <c r="AQA49" s="1099"/>
      <c r="AQB49" s="1099"/>
      <c r="AQC49" s="1099"/>
      <c r="AQD49" s="1099"/>
      <c r="AQE49" s="1099"/>
      <c r="AQF49" s="1099"/>
      <c r="AQG49" s="1099"/>
      <c r="AQH49" s="1099"/>
      <c r="AQI49" s="1099"/>
      <c r="AQJ49" s="1099"/>
      <c r="AQK49" s="1099"/>
      <c r="AQL49" s="1099"/>
      <c r="AQM49" s="1099"/>
      <c r="AQN49" s="1099"/>
      <c r="AQO49" s="1099"/>
      <c r="AQP49" s="1099"/>
      <c r="AQQ49" s="1099"/>
      <c r="AQR49" s="1099"/>
      <c r="AQS49" s="1099"/>
      <c r="AQT49" s="1099"/>
      <c r="AQU49" s="1099"/>
      <c r="AQV49" s="1099"/>
      <c r="AQW49" s="1099"/>
      <c r="AQX49" s="1099"/>
      <c r="AQY49" s="1099"/>
      <c r="AQZ49" s="1099"/>
      <c r="ARA49" s="1099"/>
      <c r="ARB49" s="1099"/>
      <c r="ARC49" s="1099"/>
      <c r="ARD49" s="1099"/>
      <c r="ARE49" s="1099"/>
      <c r="ARF49" s="1099"/>
      <c r="ARG49" s="1099"/>
      <c r="ARH49" s="1099"/>
      <c r="ARI49" s="1099"/>
      <c r="ARJ49" s="1099"/>
      <c r="ARK49" s="1099"/>
      <c r="ARL49" s="1099"/>
      <c r="ARM49" s="1099"/>
      <c r="ARN49" s="1099"/>
      <c r="ARO49" s="1099"/>
      <c r="ARP49" s="1099"/>
      <c r="ARQ49" s="1099"/>
      <c r="ARR49" s="1099"/>
      <c r="ARS49" s="1099"/>
      <c r="ART49" s="1099"/>
      <c r="ARU49" s="1099"/>
      <c r="ARV49" s="1099"/>
      <c r="ARW49" s="1099"/>
      <c r="ARX49" s="1099"/>
      <c r="ARY49" s="1099"/>
      <c r="ARZ49" s="1099"/>
      <c r="ASA49" s="1099"/>
      <c r="ASB49" s="1099"/>
      <c r="ASC49" s="1099"/>
      <c r="ASD49" s="1099"/>
      <c r="ASE49" s="1099"/>
      <c r="ASF49" s="1099"/>
      <c r="ASG49" s="1099"/>
      <c r="ASH49" s="1099"/>
      <c r="ASI49" s="1099"/>
      <c r="ASJ49" s="1099"/>
      <c r="ASK49" s="1099"/>
      <c r="ASL49" s="1099"/>
      <c r="ASM49" s="1099"/>
      <c r="ASN49" s="1099"/>
      <c r="ASO49" s="1099"/>
      <c r="ASP49" s="1099"/>
      <c r="ASQ49" s="1099"/>
      <c r="ASR49" s="1099"/>
      <c r="ASS49" s="1099"/>
      <c r="AST49" s="1099"/>
      <c r="ASU49" s="1099"/>
      <c r="ASV49" s="1099"/>
      <c r="ASW49" s="1099"/>
      <c r="ASX49" s="1099"/>
      <c r="ASY49" s="1099"/>
      <c r="ASZ49" s="1099"/>
      <c r="ATA49" s="1099"/>
      <c r="ATB49" s="1099"/>
      <c r="ATC49" s="1099"/>
      <c r="ATD49" s="1099"/>
      <c r="ATE49" s="1099"/>
      <c r="ATF49" s="1099"/>
      <c r="ATG49" s="1099"/>
      <c r="ATH49" s="1099"/>
      <c r="ATI49" s="1099"/>
      <c r="ATJ49" s="1099"/>
      <c r="ATK49" s="1099"/>
      <c r="ATL49" s="1099"/>
      <c r="ATM49" s="1099"/>
      <c r="ATN49" s="1099"/>
      <c r="ATO49" s="1099"/>
      <c r="ATP49" s="1099"/>
      <c r="ATQ49" s="1099"/>
      <c r="ATR49" s="1099"/>
      <c r="ATS49" s="1099"/>
      <c r="ATT49" s="1099"/>
      <c r="ATU49" s="1099"/>
      <c r="ATV49" s="1099"/>
      <c r="ATW49" s="1099"/>
      <c r="ATX49" s="1099"/>
      <c r="ATY49" s="1099"/>
      <c r="ATZ49" s="1099"/>
      <c r="AUA49" s="1099"/>
      <c r="AUB49" s="1099"/>
      <c r="AUC49" s="1099"/>
      <c r="AUD49" s="1099"/>
      <c r="AUE49" s="1099"/>
      <c r="AUF49" s="1099"/>
      <c r="AUG49" s="1099"/>
      <c r="AUH49" s="1099"/>
      <c r="AUI49" s="1099"/>
      <c r="AUJ49" s="1099"/>
      <c r="AUK49" s="1099"/>
      <c r="AUL49" s="1099"/>
      <c r="AUM49" s="1099"/>
      <c r="AUN49" s="1099"/>
      <c r="AUO49" s="1099"/>
      <c r="AUP49" s="1099"/>
      <c r="AUQ49" s="1099"/>
      <c r="AUR49" s="1099"/>
      <c r="AUS49" s="1099"/>
      <c r="AUT49" s="1099"/>
      <c r="AUU49" s="1099"/>
      <c r="AUV49" s="1099"/>
      <c r="AUW49" s="1099"/>
      <c r="AUX49" s="1099"/>
      <c r="AUY49" s="1099"/>
      <c r="AUZ49" s="1099"/>
      <c r="AVA49" s="1099"/>
      <c r="AVB49" s="1099"/>
      <c r="AVC49" s="1099"/>
      <c r="AVD49" s="1099"/>
      <c r="AVE49" s="1099"/>
      <c r="AVF49" s="1099"/>
      <c r="AVG49" s="1099"/>
      <c r="AVH49" s="1099"/>
      <c r="AVI49" s="1099"/>
      <c r="AVJ49" s="1099"/>
      <c r="AVK49" s="1099"/>
      <c r="AVL49" s="1099"/>
      <c r="AVM49" s="1099"/>
      <c r="AVN49" s="1099"/>
      <c r="AVO49" s="1099"/>
      <c r="AVP49" s="1099"/>
      <c r="AVQ49" s="1099"/>
      <c r="AVR49" s="1099"/>
      <c r="AVS49" s="1099"/>
      <c r="AVT49" s="1099"/>
      <c r="AVU49" s="1099"/>
      <c r="AVV49" s="1099"/>
      <c r="AVW49" s="1099"/>
      <c r="AVX49" s="1099"/>
      <c r="AVY49" s="1099"/>
      <c r="AVZ49" s="1099"/>
      <c r="AWA49" s="1099"/>
      <c r="AWB49" s="1099"/>
      <c r="AWC49" s="1099"/>
      <c r="AWD49" s="1099"/>
      <c r="AWE49" s="1099"/>
      <c r="AWF49" s="1099"/>
      <c r="AWG49" s="1099"/>
      <c r="AWH49" s="1099"/>
      <c r="AWI49" s="1099"/>
      <c r="AWJ49" s="1099"/>
      <c r="AWK49" s="1099"/>
      <c r="AWL49" s="1099"/>
      <c r="AWM49" s="1099"/>
      <c r="AWN49" s="1099"/>
      <c r="AWO49" s="1099"/>
      <c r="AWP49" s="1099"/>
      <c r="AWQ49" s="1099"/>
      <c r="AWR49" s="1099"/>
      <c r="AWS49" s="1099"/>
      <c r="AWT49" s="1099"/>
      <c r="AWU49" s="1099"/>
      <c r="AWV49" s="1099"/>
      <c r="AWW49" s="1099"/>
      <c r="AWX49" s="1099"/>
      <c r="AWY49" s="1099"/>
      <c r="AWZ49" s="1099"/>
      <c r="AXA49" s="1099"/>
      <c r="AXB49" s="1099"/>
      <c r="AXC49" s="1099"/>
      <c r="AXD49" s="1099"/>
      <c r="AXE49" s="1099"/>
      <c r="AXF49" s="1099"/>
      <c r="AXG49" s="1099"/>
      <c r="AXH49" s="1099"/>
      <c r="AXI49" s="1099"/>
      <c r="AXJ49" s="1099"/>
      <c r="AXK49" s="1099"/>
      <c r="AXL49" s="1099"/>
      <c r="AXM49" s="1099"/>
      <c r="AXN49" s="1099"/>
      <c r="AXO49" s="1099"/>
      <c r="AXP49" s="1099"/>
      <c r="AXQ49" s="1099"/>
      <c r="AXR49" s="1099"/>
      <c r="AXS49" s="1099"/>
      <c r="AXT49" s="1099"/>
    </row>
    <row r="50" spans="1:1328" s="1100" customFormat="1" ht="23.25" customHeight="1" x14ac:dyDescent="0.2">
      <c r="A50" s="1384"/>
      <c r="B50" s="3080"/>
      <c r="C50" s="3080"/>
      <c r="D50" s="3080"/>
      <c r="E50" s="3080"/>
      <c r="F50" s="3080"/>
      <c r="G50" s="3080"/>
      <c r="H50" s="3080"/>
      <c r="I50" s="3080"/>
      <c r="J50" s="3080"/>
      <c r="K50" s="3080"/>
      <c r="L50" s="3080"/>
      <c r="M50" s="3080"/>
      <c r="N50" s="3080"/>
      <c r="O50" s="3080"/>
      <c r="P50" s="3080"/>
      <c r="Q50" s="3080"/>
      <c r="R50" s="1384"/>
      <c r="S50" s="1014"/>
      <c r="T50" s="1014"/>
      <c r="U50" s="1014"/>
      <c r="V50" s="1014"/>
      <c r="W50" s="1382"/>
      <c r="X50" s="1382"/>
      <c r="Y50" s="1382"/>
      <c r="Z50" s="1382"/>
      <c r="AA50" s="1382"/>
      <c r="AB50" s="1383"/>
      <c r="AC50" s="1383"/>
      <c r="AD50" s="1383"/>
      <c r="AE50" s="1383"/>
      <c r="AF50" s="1099"/>
      <c r="AG50" s="1098"/>
      <c r="AH50" s="1098"/>
      <c r="AI50" s="1098"/>
      <c r="AJ50" s="1098"/>
      <c r="AK50" s="1098"/>
      <c r="AL50" s="1098"/>
      <c r="AM50" s="1098"/>
      <c r="AN50" s="1098"/>
      <c r="AO50" s="1098"/>
      <c r="AP50" s="1098"/>
      <c r="AQ50" s="1098"/>
      <c r="AR50" s="1098"/>
      <c r="AS50" s="1098"/>
      <c r="AT50" s="1098"/>
      <c r="AU50" s="1098"/>
      <c r="AV50" s="1098"/>
      <c r="AW50" s="1098"/>
      <c r="AX50" s="1098"/>
      <c r="AY50" s="1098"/>
      <c r="AZ50" s="1098"/>
      <c r="BA50" s="1098"/>
      <c r="BB50" s="1098"/>
      <c r="BC50" s="1098"/>
      <c r="BD50" s="1098"/>
      <c r="BE50" s="1098"/>
      <c r="BF50" s="1099"/>
      <c r="BG50" s="1099"/>
      <c r="BH50" s="1099"/>
      <c r="BI50" s="1099"/>
      <c r="BJ50" s="1099"/>
      <c r="BK50" s="1099"/>
      <c r="BL50" s="1099"/>
      <c r="BM50" s="1099"/>
      <c r="BN50" s="1099"/>
      <c r="BO50" s="1099"/>
      <c r="BP50" s="1099"/>
      <c r="BQ50" s="1099"/>
      <c r="BR50" s="1099"/>
      <c r="BS50" s="1099"/>
      <c r="BT50" s="1099"/>
      <c r="BU50" s="1099"/>
      <c r="BV50" s="1099"/>
      <c r="BW50" s="1099"/>
      <c r="BX50" s="1099"/>
      <c r="BY50" s="1099"/>
      <c r="BZ50" s="1099"/>
      <c r="CA50" s="1099"/>
      <c r="CB50" s="1099"/>
      <c r="CC50" s="1099"/>
      <c r="CD50" s="1099"/>
      <c r="CE50" s="1099"/>
      <c r="CF50" s="1099"/>
      <c r="CG50" s="1099"/>
      <c r="CH50" s="1099"/>
      <c r="CI50" s="1099"/>
      <c r="CJ50" s="1099"/>
      <c r="CK50" s="1099"/>
      <c r="CL50" s="1099"/>
      <c r="CM50" s="1099"/>
      <c r="CN50" s="1099"/>
      <c r="CO50" s="1099"/>
      <c r="CP50" s="1099"/>
      <c r="CQ50" s="1099"/>
      <c r="CR50" s="1099"/>
      <c r="CS50" s="1099"/>
      <c r="CT50" s="1099"/>
      <c r="CU50" s="1099"/>
      <c r="CV50" s="1099"/>
      <c r="CW50" s="1099"/>
      <c r="CX50" s="1099"/>
      <c r="CY50" s="1099"/>
      <c r="CZ50" s="1099"/>
      <c r="DA50" s="1099"/>
      <c r="DB50" s="1099"/>
      <c r="DC50" s="1099"/>
      <c r="DD50" s="1099"/>
      <c r="DE50" s="1099"/>
      <c r="DF50" s="1099"/>
      <c r="DG50" s="1099"/>
      <c r="DH50" s="1099"/>
      <c r="DI50" s="1099"/>
      <c r="DJ50" s="1099"/>
      <c r="DK50" s="1099"/>
      <c r="DL50" s="1099"/>
      <c r="DM50" s="1099"/>
      <c r="DN50" s="1099"/>
      <c r="DO50" s="1099"/>
      <c r="DP50" s="1099"/>
      <c r="DQ50" s="1099"/>
      <c r="DR50" s="1099"/>
      <c r="DS50" s="1099"/>
      <c r="DT50" s="1099"/>
      <c r="DU50" s="1099"/>
      <c r="DV50" s="1099"/>
      <c r="DW50" s="1099"/>
      <c r="DX50" s="1099"/>
      <c r="DY50" s="1099"/>
      <c r="DZ50" s="1099"/>
      <c r="EA50" s="1099"/>
      <c r="EB50" s="1099"/>
      <c r="EC50" s="1099"/>
      <c r="ED50" s="1099"/>
      <c r="EE50" s="1099"/>
      <c r="EF50" s="1099"/>
      <c r="EG50" s="1099"/>
      <c r="EH50" s="1099"/>
      <c r="EI50" s="1099"/>
      <c r="EJ50" s="1099"/>
      <c r="EK50" s="1099"/>
      <c r="EL50" s="1099"/>
      <c r="EM50" s="1099"/>
      <c r="EN50" s="1099"/>
      <c r="EO50" s="1099"/>
      <c r="EP50" s="1099"/>
      <c r="EQ50" s="1099"/>
      <c r="ER50" s="1099"/>
      <c r="ES50" s="1099"/>
      <c r="ET50" s="1099"/>
      <c r="EU50" s="1099"/>
      <c r="EV50" s="1099"/>
      <c r="EW50" s="1099"/>
      <c r="EX50" s="1099"/>
      <c r="EY50" s="1099"/>
      <c r="EZ50" s="1099"/>
      <c r="FA50" s="1099"/>
      <c r="FB50" s="1099"/>
      <c r="FC50" s="1099"/>
      <c r="FD50" s="1099"/>
      <c r="FE50" s="1099"/>
      <c r="FF50" s="1099"/>
      <c r="FG50" s="1099"/>
      <c r="FH50" s="1099"/>
      <c r="FI50" s="1099"/>
      <c r="FJ50" s="1099"/>
      <c r="FK50" s="1099"/>
      <c r="FL50" s="1099"/>
      <c r="FM50" s="1099"/>
      <c r="FN50" s="1099"/>
      <c r="FO50" s="1099"/>
      <c r="FP50" s="1099"/>
      <c r="FQ50" s="1099"/>
      <c r="FR50" s="1099"/>
      <c r="FS50" s="1099"/>
      <c r="FT50" s="1099"/>
      <c r="FU50" s="1099"/>
      <c r="FV50" s="1099"/>
      <c r="FW50" s="1099"/>
      <c r="FX50" s="1099"/>
      <c r="FY50" s="1099"/>
      <c r="FZ50" s="1099"/>
      <c r="GA50" s="1099"/>
      <c r="GB50" s="1099"/>
      <c r="GC50" s="1099"/>
      <c r="GD50" s="1099"/>
      <c r="GE50" s="1099"/>
      <c r="GF50" s="1099"/>
      <c r="GG50" s="1099"/>
      <c r="GH50" s="1099"/>
      <c r="GI50" s="1099"/>
      <c r="GJ50" s="1099"/>
      <c r="GK50" s="1099"/>
      <c r="GL50" s="1099"/>
      <c r="GM50" s="1099"/>
      <c r="GN50" s="1099"/>
      <c r="GO50" s="1099"/>
      <c r="GP50" s="1099"/>
      <c r="GQ50" s="1099"/>
      <c r="GR50" s="1099"/>
      <c r="GS50" s="1099"/>
      <c r="GT50" s="1099"/>
      <c r="GU50" s="1099"/>
      <c r="GV50" s="1099"/>
      <c r="GW50" s="1099"/>
      <c r="GX50" s="1099"/>
      <c r="GY50" s="1099"/>
      <c r="GZ50" s="1099"/>
      <c r="HA50" s="1099"/>
      <c r="HB50" s="1099"/>
      <c r="HC50" s="1099"/>
      <c r="HD50" s="1099"/>
      <c r="HE50" s="1099"/>
      <c r="HF50" s="1099"/>
      <c r="HG50" s="1099"/>
      <c r="HH50" s="1099"/>
      <c r="HI50" s="1099"/>
      <c r="HJ50" s="1099"/>
      <c r="HK50" s="1099"/>
      <c r="HL50" s="1099"/>
      <c r="HM50" s="1099"/>
      <c r="HN50" s="1099"/>
      <c r="HO50" s="1099"/>
      <c r="HP50" s="1099"/>
      <c r="HQ50" s="1099"/>
      <c r="HR50" s="1099"/>
      <c r="HS50" s="1099"/>
      <c r="HT50" s="1099"/>
      <c r="HU50" s="1099"/>
      <c r="HV50" s="1099"/>
      <c r="HW50" s="1099"/>
      <c r="HX50" s="1099"/>
      <c r="HY50" s="1099"/>
      <c r="HZ50" s="1099"/>
      <c r="IA50" s="1099"/>
      <c r="IB50" s="1099"/>
      <c r="IC50" s="1099"/>
      <c r="ID50" s="1099"/>
      <c r="IE50" s="1099"/>
      <c r="IF50" s="1099"/>
      <c r="IG50" s="1099"/>
      <c r="IH50" s="1099"/>
      <c r="II50" s="1099"/>
      <c r="IJ50" s="1099"/>
      <c r="IK50" s="1099"/>
      <c r="IL50" s="1099"/>
      <c r="IM50" s="1099"/>
      <c r="IN50" s="1099"/>
      <c r="IO50" s="1099"/>
      <c r="IP50" s="1099"/>
      <c r="IQ50" s="1099"/>
      <c r="IR50" s="1099"/>
      <c r="IS50" s="1099"/>
      <c r="IT50" s="1099"/>
      <c r="IU50" s="1099"/>
      <c r="IV50" s="1099"/>
      <c r="IW50" s="1099"/>
      <c r="IX50" s="1099"/>
      <c r="IY50" s="1099"/>
      <c r="IZ50" s="1099"/>
      <c r="JA50" s="1099"/>
      <c r="JB50" s="1099"/>
      <c r="JC50" s="1099"/>
      <c r="JD50" s="1099"/>
      <c r="JE50" s="1099"/>
      <c r="JF50" s="1099"/>
      <c r="JG50" s="1099"/>
      <c r="JH50" s="1099"/>
      <c r="JI50" s="1099"/>
      <c r="JJ50" s="1099"/>
      <c r="JK50" s="1099"/>
      <c r="JL50" s="1099"/>
      <c r="JM50" s="1099"/>
      <c r="JN50" s="1099"/>
      <c r="JO50" s="1099"/>
      <c r="JP50" s="1099"/>
      <c r="JQ50" s="1099"/>
      <c r="JR50" s="1099"/>
      <c r="JS50" s="1099"/>
      <c r="JT50" s="1099"/>
      <c r="JU50" s="1099"/>
      <c r="JV50" s="1099"/>
      <c r="JW50" s="1099"/>
      <c r="JX50" s="1099"/>
      <c r="JY50" s="1099"/>
      <c r="JZ50" s="1099"/>
      <c r="KA50" s="1099"/>
      <c r="KB50" s="1099"/>
      <c r="KC50" s="1099"/>
      <c r="KD50" s="1099"/>
      <c r="KE50" s="1099"/>
      <c r="KF50" s="1099"/>
      <c r="KG50" s="1099"/>
      <c r="KH50" s="1099"/>
      <c r="KI50" s="1099"/>
      <c r="KJ50" s="1099"/>
      <c r="KK50" s="1099"/>
      <c r="KL50" s="1099"/>
      <c r="KM50" s="1099"/>
      <c r="KN50" s="1099"/>
      <c r="KO50" s="1099"/>
      <c r="KP50" s="1099"/>
      <c r="KQ50" s="1099"/>
      <c r="KR50" s="1099"/>
      <c r="KS50" s="1099"/>
      <c r="KT50" s="1099"/>
      <c r="KU50" s="1099"/>
      <c r="KV50" s="1099"/>
      <c r="KW50" s="1099"/>
      <c r="KX50" s="1099"/>
      <c r="KY50" s="1099"/>
      <c r="KZ50" s="1099"/>
      <c r="LA50" s="1099"/>
      <c r="LB50" s="1099"/>
      <c r="LC50" s="1099"/>
      <c r="LD50" s="1099"/>
      <c r="LE50" s="1099"/>
      <c r="LF50" s="1099"/>
      <c r="LG50" s="1099"/>
      <c r="LH50" s="1099"/>
      <c r="LI50" s="1099"/>
      <c r="LJ50" s="1099"/>
      <c r="LK50" s="1099"/>
      <c r="LL50" s="1099"/>
      <c r="LM50" s="1099"/>
      <c r="LN50" s="1099"/>
      <c r="LO50" s="1099"/>
      <c r="LP50" s="1099"/>
      <c r="LQ50" s="1099"/>
      <c r="LR50" s="1099"/>
      <c r="LS50" s="1099"/>
      <c r="LT50" s="1099"/>
      <c r="LU50" s="1099"/>
      <c r="LV50" s="1099"/>
      <c r="LW50" s="1099"/>
      <c r="LX50" s="1099"/>
      <c r="LY50" s="1099"/>
      <c r="LZ50" s="1099"/>
      <c r="MA50" s="1099"/>
      <c r="MB50" s="1099"/>
      <c r="MC50" s="1099"/>
      <c r="MD50" s="1099"/>
      <c r="ME50" s="1099"/>
      <c r="MF50" s="1099"/>
      <c r="MG50" s="1099"/>
      <c r="MH50" s="1099"/>
      <c r="MI50" s="1099"/>
      <c r="MJ50" s="1099"/>
      <c r="MK50" s="1099"/>
      <c r="ML50" s="1099"/>
      <c r="MM50" s="1099"/>
      <c r="MN50" s="1099"/>
      <c r="MO50" s="1099"/>
      <c r="MP50" s="1099"/>
      <c r="MQ50" s="1099"/>
      <c r="MR50" s="1099"/>
      <c r="MS50" s="1099"/>
      <c r="MT50" s="1099"/>
      <c r="MU50" s="1099"/>
      <c r="MV50" s="1099"/>
      <c r="MW50" s="1099"/>
      <c r="MX50" s="1099"/>
      <c r="MY50" s="1099"/>
      <c r="MZ50" s="1099"/>
      <c r="NA50" s="1099"/>
      <c r="NB50" s="1099"/>
      <c r="NC50" s="1099"/>
      <c r="ND50" s="1099"/>
      <c r="NE50" s="1099"/>
      <c r="NF50" s="1099"/>
      <c r="NG50" s="1099"/>
      <c r="NH50" s="1099"/>
      <c r="NI50" s="1099"/>
      <c r="NJ50" s="1099"/>
      <c r="NK50" s="1099"/>
      <c r="NL50" s="1099"/>
      <c r="NM50" s="1099"/>
      <c r="NN50" s="1099"/>
      <c r="NO50" s="1099"/>
      <c r="NP50" s="1099"/>
      <c r="NQ50" s="1099"/>
      <c r="NR50" s="1099"/>
      <c r="NS50" s="1099"/>
      <c r="NT50" s="1099"/>
      <c r="NU50" s="1099"/>
      <c r="NV50" s="1099"/>
      <c r="NW50" s="1099"/>
      <c r="NX50" s="1099"/>
      <c r="NY50" s="1099"/>
      <c r="NZ50" s="1099"/>
      <c r="OA50" s="1099"/>
      <c r="OB50" s="1099"/>
      <c r="OC50" s="1099"/>
      <c r="OD50" s="1099"/>
      <c r="OE50" s="1099"/>
      <c r="OF50" s="1099"/>
      <c r="OG50" s="1099"/>
      <c r="OH50" s="1099"/>
      <c r="OI50" s="1099"/>
      <c r="OJ50" s="1099"/>
      <c r="OK50" s="1099"/>
      <c r="OL50" s="1099"/>
      <c r="OM50" s="1099"/>
      <c r="ON50" s="1099"/>
      <c r="OO50" s="1099"/>
      <c r="OP50" s="1099"/>
      <c r="OQ50" s="1099"/>
      <c r="OR50" s="1099"/>
      <c r="OS50" s="1099"/>
      <c r="OT50" s="1099"/>
      <c r="OU50" s="1099"/>
      <c r="OV50" s="1099"/>
      <c r="OW50" s="1099"/>
      <c r="OX50" s="1099"/>
      <c r="OY50" s="1099"/>
      <c r="OZ50" s="1099"/>
      <c r="PA50" s="1099"/>
      <c r="PB50" s="1099"/>
      <c r="PC50" s="1099"/>
      <c r="PD50" s="1099"/>
      <c r="PE50" s="1099"/>
      <c r="PF50" s="1099"/>
      <c r="PG50" s="1099"/>
      <c r="PH50" s="1099"/>
      <c r="PI50" s="1099"/>
      <c r="PJ50" s="1099"/>
      <c r="PK50" s="1099"/>
      <c r="PL50" s="1099"/>
      <c r="PM50" s="1099"/>
      <c r="PN50" s="1099"/>
      <c r="PO50" s="1099"/>
      <c r="PP50" s="1099"/>
      <c r="PQ50" s="1099"/>
      <c r="PR50" s="1099"/>
      <c r="PS50" s="1099"/>
      <c r="PT50" s="1099"/>
      <c r="PU50" s="1099"/>
      <c r="PV50" s="1099"/>
      <c r="PW50" s="1099"/>
      <c r="PX50" s="1099"/>
      <c r="PY50" s="1099"/>
      <c r="PZ50" s="1099"/>
      <c r="QA50" s="1099"/>
      <c r="QB50" s="1099"/>
      <c r="QC50" s="1099"/>
      <c r="QD50" s="1099"/>
      <c r="QE50" s="1099"/>
      <c r="QF50" s="1099"/>
      <c r="QG50" s="1099"/>
      <c r="QH50" s="1099"/>
      <c r="QI50" s="1099"/>
      <c r="QJ50" s="1099"/>
      <c r="QK50" s="1099"/>
      <c r="QL50" s="1099"/>
      <c r="QM50" s="1099"/>
      <c r="QN50" s="1099"/>
      <c r="QO50" s="1099"/>
      <c r="QP50" s="1099"/>
      <c r="QQ50" s="1099"/>
      <c r="QR50" s="1099"/>
      <c r="QS50" s="1099"/>
      <c r="QT50" s="1099"/>
      <c r="QU50" s="1099"/>
      <c r="QV50" s="1099"/>
      <c r="QW50" s="1099"/>
      <c r="QX50" s="1099"/>
      <c r="QY50" s="1099"/>
      <c r="QZ50" s="1099"/>
      <c r="RA50" s="1099"/>
      <c r="RB50" s="1099"/>
      <c r="RC50" s="1099"/>
      <c r="RD50" s="1099"/>
      <c r="RE50" s="1099"/>
      <c r="RF50" s="1099"/>
      <c r="RG50" s="1099"/>
      <c r="RH50" s="1099"/>
      <c r="RI50" s="1099"/>
      <c r="RJ50" s="1099"/>
      <c r="RK50" s="1099"/>
      <c r="RL50" s="1099"/>
      <c r="RM50" s="1099"/>
      <c r="RN50" s="1099"/>
      <c r="RO50" s="1099"/>
      <c r="RP50" s="1099"/>
      <c r="RQ50" s="1099"/>
      <c r="RR50" s="1099"/>
      <c r="RS50" s="1099"/>
      <c r="RT50" s="1099"/>
      <c r="RU50" s="1099"/>
      <c r="RV50" s="1099"/>
      <c r="RW50" s="1099"/>
      <c r="RX50" s="1099"/>
      <c r="RY50" s="1099"/>
      <c r="RZ50" s="1099"/>
      <c r="SA50" s="1099"/>
      <c r="SB50" s="1099"/>
      <c r="SC50" s="1099"/>
      <c r="SD50" s="1099"/>
      <c r="SE50" s="1099"/>
      <c r="SF50" s="1099"/>
      <c r="SG50" s="1099"/>
      <c r="SH50" s="1099"/>
      <c r="SI50" s="1099"/>
      <c r="SJ50" s="1099"/>
      <c r="SK50" s="1099"/>
      <c r="SL50" s="1099"/>
      <c r="SM50" s="1099"/>
      <c r="SN50" s="1099"/>
      <c r="SO50" s="1099"/>
      <c r="SP50" s="1099"/>
      <c r="SQ50" s="1099"/>
      <c r="SR50" s="1099"/>
      <c r="SS50" s="1099"/>
      <c r="ST50" s="1099"/>
      <c r="SU50" s="1099"/>
      <c r="SV50" s="1099"/>
      <c r="SW50" s="1099"/>
      <c r="SX50" s="1099"/>
      <c r="SY50" s="1099"/>
      <c r="SZ50" s="1099"/>
      <c r="TA50" s="1099"/>
      <c r="TB50" s="1099"/>
      <c r="TC50" s="1099"/>
      <c r="TD50" s="1099"/>
      <c r="TE50" s="1099"/>
      <c r="TF50" s="1099"/>
      <c r="TG50" s="1099"/>
      <c r="TH50" s="1099"/>
      <c r="TI50" s="1099"/>
      <c r="TJ50" s="1099"/>
      <c r="TK50" s="1099"/>
      <c r="TL50" s="1099"/>
      <c r="TM50" s="1099"/>
      <c r="TN50" s="1099"/>
      <c r="TO50" s="1099"/>
      <c r="TP50" s="1099"/>
      <c r="TQ50" s="1099"/>
      <c r="TR50" s="1099"/>
      <c r="TS50" s="1099"/>
      <c r="TT50" s="1099"/>
      <c r="TU50" s="1099"/>
      <c r="TV50" s="1099"/>
      <c r="TW50" s="1099"/>
      <c r="TX50" s="1099"/>
      <c r="TY50" s="1099"/>
      <c r="TZ50" s="1099"/>
      <c r="UA50" s="1099"/>
      <c r="UB50" s="1099"/>
      <c r="UC50" s="1099"/>
      <c r="UD50" s="1099"/>
      <c r="UE50" s="1099"/>
      <c r="UF50" s="1099"/>
      <c r="UG50" s="1099"/>
      <c r="UH50" s="1099"/>
      <c r="UI50" s="1099"/>
      <c r="UJ50" s="1099"/>
      <c r="UK50" s="1099"/>
      <c r="UL50" s="1099"/>
      <c r="UM50" s="1099"/>
      <c r="UN50" s="1099"/>
      <c r="UO50" s="1099"/>
      <c r="UP50" s="1099"/>
      <c r="UQ50" s="1099"/>
      <c r="UR50" s="1099"/>
      <c r="US50" s="1099"/>
      <c r="UT50" s="1099"/>
      <c r="UU50" s="1099"/>
      <c r="UV50" s="1099"/>
      <c r="UW50" s="1099"/>
      <c r="UX50" s="1099"/>
      <c r="UY50" s="1099"/>
      <c r="UZ50" s="1099"/>
      <c r="VA50" s="1099"/>
      <c r="VB50" s="1099"/>
      <c r="VC50" s="1099"/>
      <c r="VD50" s="1099"/>
      <c r="VE50" s="1099"/>
      <c r="VF50" s="1099"/>
      <c r="VG50" s="1099"/>
      <c r="VH50" s="1099"/>
      <c r="VI50" s="1099"/>
      <c r="VJ50" s="1099"/>
      <c r="VK50" s="1099"/>
      <c r="VL50" s="1099"/>
      <c r="VM50" s="1099"/>
      <c r="VN50" s="1099"/>
      <c r="VO50" s="1099"/>
      <c r="VP50" s="1099"/>
      <c r="VQ50" s="1099"/>
      <c r="VR50" s="1099"/>
      <c r="VS50" s="1099"/>
      <c r="VT50" s="1099"/>
      <c r="VU50" s="1099"/>
      <c r="VV50" s="1099"/>
      <c r="VW50" s="1099"/>
      <c r="VX50" s="1099"/>
      <c r="VY50" s="1099"/>
      <c r="VZ50" s="1099"/>
      <c r="WA50" s="1099"/>
      <c r="WB50" s="1099"/>
      <c r="WC50" s="1099"/>
      <c r="WD50" s="1099"/>
      <c r="WE50" s="1099"/>
      <c r="WF50" s="1099"/>
      <c r="WG50" s="1099"/>
      <c r="WH50" s="1099"/>
      <c r="WI50" s="1099"/>
      <c r="WJ50" s="1099"/>
      <c r="WK50" s="1099"/>
      <c r="WL50" s="1099"/>
      <c r="WM50" s="1099"/>
      <c r="WN50" s="1099"/>
      <c r="WO50" s="1099"/>
      <c r="WP50" s="1099"/>
      <c r="WQ50" s="1099"/>
      <c r="WR50" s="1099"/>
      <c r="WS50" s="1099"/>
      <c r="WT50" s="1099"/>
      <c r="WU50" s="1099"/>
      <c r="WV50" s="1099"/>
      <c r="WW50" s="1099"/>
      <c r="WX50" s="1099"/>
      <c r="WY50" s="1099"/>
      <c r="WZ50" s="1099"/>
      <c r="XA50" s="1099"/>
      <c r="XB50" s="1099"/>
      <c r="XC50" s="1099"/>
      <c r="XD50" s="1099"/>
      <c r="XE50" s="1099"/>
      <c r="XF50" s="1099"/>
      <c r="XG50" s="1099"/>
      <c r="XH50" s="1099"/>
      <c r="XI50" s="1099"/>
      <c r="XJ50" s="1099"/>
      <c r="XK50" s="1099"/>
      <c r="XL50" s="1099"/>
      <c r="XM50" s="1099"/>
      <c r="XN50" s="1099"/>
      <c r="XO50" s="1099"/>
      <c r="XP50" s="1099"/>
      <c r="XQ50" s="1099"/>
      <c r="XR50" s="1099"/>
      <c r="XS50" s="1099"/>
      <c r="XT50" s="1099"/>
      <c r="XU50" s="1099"/>
      <c r="XV50" s="1099"/>
      <c r="XW50" s="1099"/>
      <c r="XX50" s="1099"/>
      <c r="XY50" s="1099"/>
      <c r="XZ50" s="1099"/>
      <c r="YA50" s="1099"/>
      <c r="YB50" s="1099"/>
      <c r="YC50" s="1099"/>
      <c r="YD50" s="1099"/>
      <c r="YE50" s="1099"/>
      <c r="YF50" s="1099"/>
      <c r="YG50" s="1099"/>
      <c r="YH50" s="1099"/>
      <c r="YI50" s="1099"/>
      <c r="YJ50" s="1099"/>
      <c r="YK50" s="1099"/>
      <c r="YL50" s="1099"/>
      <c r="YM50" s="1099"/>
      <c r="YN50" s="1099"/>
      <c r="YO50" s="1099"/>
      <c r="YP50" s="1099"/>
      <c r="YQ50" s="1099"/>
      <c r="YR50" s="1099"/>
      <c r="YS50" s="1099"/>
      <c r="YT50" s="1099"/>
      <c r="YU50" s="1099"/>
      <c r="YV50" s="1099"/>
      <c r="YW50" s="1099"/>
      <c r="YX50" s="1099"/>
      <c r="YY50" s="1099"/>
      <c r="YZ50" s="1099"/>
      <c r="ZA50" s="1099"/>
      <c r="ZB50" s="1099"/>
      <c r="ZC50" s="1099"/>
      <c r="ZD50" s="1099"/>
      <c r="ZE50" s="1099"/>
      <c r="ZF50" s="1099"/>
      <c r="ZG50" s="1099"/>
      <c r="ZH50" s="1099"/>
      <c r="ZI50" s="1099"/>
      <c r="ZJ50" s="1099"/>
      <c r="ZK50" s="1099"/>
      <c r="ZL50" s="1099"/>
      <c r="ZM50" s="1099"/>
      <c r="ZN50" s="1099"/>
      <c r="ZO50" s="1099"/>
      <c r="ZP50" s="1099"/>
      <c r="ZQ50" s="1099"/>
      <c r="ZR50" s="1099"/>
      <c r="ZS50" s="1099"/>
      <c r="ZT50" s="1099"/>
      <c r="ZU50" s="1099"/>
      <c r="ZV50" s="1099"/>
      <c r="ZW50" s="1099"/>
      <c r="ZX50" s="1099"/>
      <c r="ZY50" s="1099"/>
      <c r="ZZ50" s="1099"/>
      <c r="AAA50" s="1099"/>
      <c r="AAB50" s="1099"/>
      <c r="AAC50" s="1099"/>
      <c r="AAD50" s="1099"/>
      <c r="AAE50" s="1099"/>
      <c r="AAF50" s="1099"/>
      <c r="AAG50" s="1099"/>
      <c r="AAH50" s="1099"/>
      <c r="AAI50" s="1099"/>
      <c r="AAJ50" s="1099"/>
      <c r="AAK50" s="1099"/>
      <c r="AAL50" s="1099"/>
      <c r="AAM50" s="1099"/>
      <c r="AAN50" s="1099"/>
      <c r="AAO50" s="1099"/>
      <c r="AAP50" s="1099"/>
      <c r="AAQ50" s="1099"/>
      <c r="AAR50" s="1099"/>
      <c r="AAS50" s="1099"/>
      <c r="AAT50" s="1099"/>
      <c r="AAU50" s="1099"/>
      <c r="AAV50" s="1099"/>
      <c r="AAW50" s="1099"/>
      <c r="AAX50" s="1099"/>
      <c r="AAY50" s="1099"/>
      <c r="AAZ50" s="1099"/>
      <c r="ABA50" s="1099"/>
      <c r="ABB50" s="1099"/>
      <c r="ABC50" s="1099"/>
      <c r="ABD50" s="1099"/>
      <c r="ABE50" s="1099"/>
      <c r="ABF50" s="1099"/>
      <c r="ABG50" s="1099"/>
      <c r="ABH50" s="1099"/>
      <c r="ABI50" s="1099"/>
      <c r="ABJ50" s="1099"/>
      <c r="ABK50" s="1099"/>
      <c r="ABL50" s="1099"/>
      <c r="ABM50" s="1099"/>
      <c r="ABN50" s="1099"/>
      <c r="ABO50" s="1099"/>
      <c r="ABP50" s="1099"/>
      <c r="ABQ50" s="1099"/>
      <c r="ABR50" s="1099"/>
      <c r="ABS50" s="1099"/>
      <c r="ABT50" s="1099"/>
      <c r="ABU50" s="1099"/>
      <c r="ABV50" s="1099"/>
      <c r="ABW50" s="1099"/>
      <c r="ABX50" s="1099"/>
      <c r="ABY50" s="1099"/>
      <c r="ABZ50" s="1099"/>
      <c r="ACA50" s="1099"/>
      <c r="ACB50" s="1099"/>
      <c r="ACC50" s="1099"/>
      <c r="ACD50" s="1099"/>
      <c r="ACE50" s="1099"/>
      <c r="ACF50" s="1099"/>
      <c r="ACG50" s="1099"/>
      <c r="ACH50" s="1099"/>
      <c r="ACI50" s="1099"/>
      <c r="ACJ50" s="1099"/>
      <c r="ACK50" s="1099"/>
      <c r="ACL50" s="1099"/>
      <c r="ACM50" s="1099"/>
      <c r="ACN50" s="1099"/>
      <c r="ACO50" s="1099"/>
      <c r="ACP50" s="1099"/>
      <c r="ACQ50" s="1099"/>
      <c r="ACR50" s="1099"/>
      <c r="ACS50" s="1099"/>
      <c r="ACT50" s="1099"/>
      <c r="ACU50" s="1099"/>
      <c r="ACV50" s="1099"/>
      <c r="ACW50" s="1099"/>
      <c r="ACX50" s="1099"/>
      <c r="ACY50" s="1099"/>
      <c r="ACZ50" s="1099"/>
      <c r="ADA50" s="1099"/>
      <c r="ADB50" s="1099"/>
      <c r="ADC50" s="1099"/>
      <c r="ADD50" s="1099"/>
      <c r="ADE50" s="1099"/>
      <c r="ADF50" s="1099"/>
      <c r="ADG50" s="1099"/>
      <c r="ADH50" s="1099"/>
      <c r="ADI50" s="1099"/>
      <c r="ADJ50" s="1099"/>
      <c r="ADK50" s="1099"/>
      <c r="ADL50" s="1099"/>
      <c r="ADM50" s="1099"/>
      <c r="ADN50" s="1099"/>
      <c r="ADO50" s="1099"/>
      <c r="ADP50" s="1099"/>
      <c r="ADQ50" s="1099"/>
      <c r="ADR50" s="1099"/>
      <c r="ADS50" s="1099"/>
      <c r="ADT50" s="1099"/>
      <c r="ADU50" s="1099"/>
      <c r="ADV50" s="1099"/>
      <c r="ADW50" s="1099"/>
      <c r="ADX50" s="1099"/>
      <c r="ADY50" s="1099"/>
      <c r="ADZ50" s="1099"/>
      <c r="AEA50" s="1099"/>
      <c r="AEB50" s="1099"/>
      <c r="AEC50" s="1099"/>
      <c r="AED50" s="1099"/>
      <c r="AEE50" s="1099"/>
      <c r="AEF50" s="1099"/>
      <c r="AEG50" s="1099"/>
      <c r="AEH50" s="1099"/>
      <c r="AEI50" s="1099"/>
      <c r="AEJ50" s="1099"/>
      <c r="AEK50" s="1099"/>
      <c r="AEL50" s="1099"/>
      <c r="AEM50" s="1099"/>
      <c r="AEN50" s="1099"/>
      <c r="AEO50" s="1099"/>
      <c r="AEP50" s="1099"/>
      <c r="AEQ50" s="1099"/>
      <c r="AER50" s="1099"/>
      <c r="AES50" s="1099"/>
      <c r="AET50" s="1099"/>
      <c r="AEU50" s="1099"/>
      <c r="AEV50" s="1099"/>
      <c r="AEW50" s="1099"/>
      <c r="AEX50" s="1099"/>
      <c r="AEY50" s="1099"/>
      <c r="AEZ50" s="1099"/>
      <c r="AFA50" s="1099"/>
      <c r="AFB50" s="1099"/>
      <c r="AFC50" s="1099"/>
      <c r="AFD50" s="1099"/>
      <c r="AFE50" s="1099"/>
      <c r="AFF50" s="1099"/>
      <c r="AFG50" s="1099"/>
      <c r="AFH50" s="1099"/>
      <c r="AFI50" s="1099"/>
      <c r="AFJ50" s="1099"/>
      <c r="AFK50" s="1099"/>
      <c r="AFL50" s="1099"/>
      <c r="AFM50" s="1099"/>
      <c r="AFN50" s="1099"/>
      <c r="AFO50" s="1099"/>
      <c r="AFP50" s="1099"/>
      <c r="AFQ50" s="1099"/>
      <c r="AFR50" s="1099"/>
      <c r="AFS50" s="1099"/>
      <c r="AFT50" s="1099"/>
      <c r="AFU50" s="1099"/>
      <c r="AFV50" s="1099"/>
      <c r="AFW50" s="1099"/>
      <c r="AFX50" s="1099"/>
      <c r="AFY50" s="1099"/>
      <c r="AFZ50" s="1099"/>
      <c r="AGA50" s="1099"/>
      <c r="AGB50" s="1099"/>
      <c r="AGC50" s="1099"/>
      <c r="AGD50" s="1099"/>
      <c r="AGE50" s="1099"/>
      <c r="AGF50" s="1099"/>
      <c r="AGG50" s="1099"/>
      <c r="AGH50" s="1099"/>
      <c r="AGI50" s="1099"/>
      <c r="AGJ50" s="1099"/>
      <c r="AGK50" s="1099"/>
      <c r="AGL50" s="1099"/>
      <c r="AGM50" s="1099"/>
      <c r="AGN50" s="1099"/>
      <c r="AGO50" s="1099"/>
      <c r="AGP50" s="1099"/>
      <c r="AGQ50" s="1099"/>
      <c r="AGR50" s="1099"/>
      <c r="AGS50" s="1099"/>
      <c r="AGT50" s="1099"/>
      <c r="AGU50" s="1099"/>
      <c r="AGV50" s="1099"/>
      <c r="AGW50" s="1099"/>
      <c r="AGX50" s="1099"/>
      <c r="AGY50" s="1099"/>
      <c r="AGZ50" s="1099"/>
      <c r="AHA50" s="1099"/>
      <c r="AHB50" s="1099"/>
      <c r="AHC50" s="1099"/>
      <c r="AHD50" s="1099"/>
      <c r="AHE50" s="1099"/>
      <c r="AHF50" s="1099"/>
      <c r="AHG50" s="1099"/>
      <c r="AHH50" s="1099"/>
      <c r="AHI50" s="1099"/>
      <c r="AHJ50" s="1099"/>
      <c r="AHK50" s="1099"/>
      <c r="AHL50" s="1099"/>
      <c r="AHM50" s="1099"/>
      <c r="AHN50" s="1099"/>
      <c r="AHO50" s="1099"/>
      <c r="AHP50" s="1099"/>
      <c r="AHQ50" s="1099"/>
      <c r="AHR50" s="1099"/>
      <c r="AHS50" s="1099"/>
      <c r="AHT50" s="1099"/>
      <c r="AHU50" s="1099"/>
      <c r="AHV50" s="1099"/>
      <c r="AHW50" s="1099"/>
      <c r="AHX50" s="1099"/>
      <c r="AHY50" s="1099"/>
      <c r="AHZ50" s="1099"/>
      <c r="AIA50" s="1099"/>
      <c r="AIB50" s="1099"/>
      <c r="AIC50" s="1099"/>
      <c r="AID50" s="1099"/>
      <c r="AIE50" s="1099"/>
      <c r="AIF50" s="1099"/>
      <c r="AIG50" s="1099"/>
      <c r="AIH50" s="1099"/>
      <c r="AII50" s="1099"/>
      <c r="AIJ50" s="1099"/>
      <c r="AIK50" s="1099"/>
      <c r="AIL50" s="1099"/>
      <c r="AIM50" s="1099"/>
      <c r="AIN50" s="1099"/>
      <c r="AIO50" s="1099"/>
      <c r="AIP50" s="1099"/>
      <c r="AIQ50" s="1099"/>
      <c r="AIR50" s="1099"/>
      <c r="AIS50" s="1099"/>
      <c r="AIT50" s="1099"/>
      <c r="AIU50" s="1099"/>
      <c r="AIV50" s="1099"/>
      <c r="AIW50" s="1099"/>
      <c r="AIX50" s="1099"/>
      <c r="AIY50" s="1099"/>
      <c r="AIZ50" s="1099"/>
      <c r="AJA50" s="1099"/>
      <c r="AJB50" s="1099"/>
      <c r="AJC50" s="1099"/>
      <c r="AJD50" s="1099"/>
      <c r="AJE50" s="1099"/>
      <c r="AJF50" s="1099"/>
      <c r="AJG50" s="1099"/>
      <c r="AJH50" s="1099"/>
      <c r="AJI50" s="1099"/>
      <c r="AJJ50" s="1099"/>
      <c r="AJK50" s="1099"/>
      <c r="AJL50" s="1099"/>
      <c r="AJM50" s="1099"/>
      <c r="AJN50" s="1099"/>
      <c r="AJO50" s="1099"/>
      <c r="AJP50" s="1099"/>
      <c r="AJQ50" s="1099"/>
      <c r="AJR50" s="1099"/>
      <c r="AJS50" s="1099"/>
      <c r="AJT50" s="1099"/>
      <c r="AJU50" s="1099"/>
      <c r="AJV50" s="1099"/>
      <c r="AJW50" s="1099"/>
      <c r="AJX50" s="1099"/>
      <c r="AJY50" s="1099"/>
      <c r="AJZ50" s="1099"/>
      <c r="AKA50" s="1099"/>
      <c r="AKB50" s="1099"/>
      <c r="AKC50" s="1099"/>
      <c r="AKD50" s="1099"/>
      <c r="AKE50" s="1099"/>
      <c r="AKF50" s="1099"/>
      <c r="AKG50" s="1099"/>
      <c r="AKH50" s="1099"/>
      <c r="AKI50" s="1099"/>
      <c r="AKJ50" s="1099"/>
      <c r="AKK50" s="1099"/>
      <c r="AKL50" s="1099"/>
      <c r="AKM50" s="1099"/>
      <c r="AKN50" s="1099"/>
      <c r="AKO50" s="1099"/>
      <c r="AKP50" s="1099"/>
      <c r="AKQ50" s="1099"/>
      <c r="AKR50" s="1099"/>
      <c r="AKS50" s="1099"/>
      <c r="AKT50" s="1099"/>
      <c r="AKU50" s="1099"/>
      <c r="AKV50" s="1099"/>
      <c r="AKW50" s="1099"/>
      <c r="AKX50" s="1099"/>
      <c r="AKY50" s="1099"/>
      <c r="AKZ50" s="1099"/>
      <c r="ALA50" s="1099"/>
      <c r="ALB50" s="1099"/>
      <c r="ALC50" s="1099"/>
      <c r="ALD50" s="1099"/>
      <c r="ALE50" s="1099"/>
      <c r="ALF50" s="1099"/>
      <c r="ALG50" s="1099"/>
      <c r="ALH50" s="1099"/>
      <c r="ALI50" s="1099"/>
      <c r="ALJ50" s="1099"/>
      <c r="ALK50" s="1099"/>
      <c r="ALL50" s="1099"/>
      <c r="ALM50" s="1099"/>
      <c r="ALN50" s="1099"/>
      <c r="ALO50" s="1099"/>
      <c r="ALP50" s="1099"/>
      <c r="ALQ50" s="1099"/>
      <c r="ALR50" s="1099"/>
      <c r="ALS50" s="1099"/>
      <c r="ALT50" s="1099"/>
      <c r="ALU50" s="1099"/>
      <c r="ALV50" s="1099"/>
      <c r="ALW50" s="1099"/>
      <c r="ALX50" s="1099"/>
      <c r="ALY50" s="1099"/>
      <c r="ALZ50" s="1099"/>
      <c r="AMA50" s="1099"/>
      <c r="AMB50" s="1099"/>
      <c r="AMC50" s="1099"/>
      <c r="AMD50" s="1099"/>
      <c r="AME50" s="1099"/>
      <c r="AMF50" s="1099"/>
      <c r="AMG50" s="1099"/>
      <c r="AMH50" s="1099"/>
      <c r="AMI50" s="1099"/>
      <c r="AMJ50" s="1099"/>
      <c r="AMK50" s="1099"/>
      <c r="AML50" s="1099"/>
      <c r="AMM50" s="1099"/>
      <c r="AMN50" s="1099"/>
      <c r="AMO50" s="1099"/>
      <c r="AMP50" s="1099"/>
      <c r="AMQ50" s="1099"/>
      <c r="AMR50" s="1099"/>
      <c r="AMS50" s="1099"/>
      <c r="AMT50" s="1099"/>
      <c r="AMU50" s="1099"/>
      <c r="AMV50" s="1099"/>
      <c r="AMW50" s="1099"/>
      <c r="AMX50" s="1099"/>
      <c r="AMY50" s="1099"/>
      <c r="AMZ50" s="1099"/>
      <c r="ANA50" s="1099"/>
      <c r="ANB50" s="1099"/>
      <c r="ANC50" s="1099"/>
      <c r="AND50" s="1099"/>
      <c r="ANE50" s="1099"/>
      <c r="ANF50" s="1099"/>
      <c r="ANG50" s="1099"/>
      <c r="ANH50" s="1099"/>
      <c r="ANI50" s="1099"/>
      <c r="ANJ50" s="1099"/>
      <c r="ANK50" s="1099"/>
      <c r="ANL50" s="1099"/>
      <c r="ANM50" s="1099"/>
      <c r="ANN50" s="1099"/>
      <c r="ANO50" s="1099"/>
      <c r="ANP50" s="1099"/>
      <c r="ANQ50" s="1099"/>
      <c r="ANR50" s="1099"/>
      <c r="ANS50" s="1099"/>
      <c r="ANT50" s="1099"/>
      <c r="ANU50" s="1099"/>
      <c r="ANV50" s="1099"/>
      <c r="ANW50" s="1099"/>
      <c r="ANX50" s="1099"/>
      <c r="ANY50" s="1099"/>
      <c r="ANZ50" s="1099"/>
      <c r="AOA50" s="1099"/>
      <c r="AOB50" s="1099"/>
      <c r="AOC50" s="1099"/>
      <c r="AOD50" s="1099"/>
      <c r="AOE50" s="1099"/>
      <c r="AOF50" s="1099"/>
      <c r="AOG50" s="1099"/>
      <c r="AOH50" s="1099"/>
      <c r="AOI50" s="1099"/>
      <c r="AOJ50" s="1099"/>
      <c r="AOK50" s="1099"/>
      <c r="AOL50" s="1099"/>
      <c r="AOM50" s="1099"/>
      <c r="AON50" s="1099"/>
      <c r="AOO50" s="1099"/>
      <c r="AOP50" s="1099"/>
      <c r="AOQ50" s="1099"/>
      <c r="AOR50" s="1099"/>
      <c r="AOS50" s="1099"/>
      <c r="AOT50" s="1099"/>
      <c r="AOU50" s="1099"/>
      <c r="AOV50" s="1099"/>
      <c r="AOW50" s="1099"/>
      <c r="AOX50" s="1099"/>
      <c r="AOY50" s="1099"/>
      <c r="AOZ50" s="1099"/>
      <c r="APA50" s="1099"/>
      <c r="APB50" s="1099"/>
      <c r="APC50" s="1099"/>
      <c r="APD50" s="1099"/>
      <c r="APE50" s="1099"/>
      <c r="APF50" s="1099"/>
      <c r="APG50" s="1099"/>
      <c r="APH50" s="1099"/>
      <c r="API50" s="1099"/>
      <c r="APJ50" s="1099"/>
      <c r="APK50" s="1099"/>
      <c r="APL50" s="1099"/>
      <c r="APM50" s="1099"/>
      <c r="APN50" s="1099"/>
      <c r="APO50" s="1099"/>
      <c r="APP50" s="1099"/>
      <c r="APQ50" s="1099"/>
      <c r="APR50" s="1099"/>
      <c r="APS50" s="1099"/>
      <c r="APT50" s="1099"/>
      <c r="APU50" s="1099"/>
      <c r="APV50" s="1099"/>
      <c r="APW50" s="1099"/>
      <c r="APX50" s="1099"/>
      <c r="APY50" s="1099"/>
      <c r="APZ50" s="1099"/>
      <c r="AQA50" s="1099"/>
      <c r="AQB50" s="1099"/>
      <c r="AQC50" s="1099"/>
      <c r="AQD50" s="1099"/>
      <c r="AQE50" s="1099"/>
      <c r="AQF50" s="1099"/>
      <c r="AQG50" s="1099"/>
      <c r="AQH50" s="1099"/>
      <c r="AQI50" s="1099"/>
      <c r="AQJ50" s="1099"/>
      <c r="AQK50" s="1099"/>
      <c r="AQL50" s="1099"/>
      <c r="AQM50" s="1099"/>
      <c r="AQN50" s="1099"/>
      <c r="AQO50" s="1099"/>
      <c r="AQP50" s="1099"/>
      <c r="AQQ50" s="1099"/>
      <c r="AQR50" s="1099"/>
      <c r="AQS50" s="1099"/>
      <c r="AQT50" s="1099"/>
      <c r="AQU50" s="1099"/>
      <c r="AQV50" s="1099"/>
      <c r="AQW50" s="1099"/>
      <c r="AQX50" s="1099"/>
      <c r="AQY50" s="1099"/>
      <c r="AQZ50" s="1099"/>
      <c r="ARA50" s="1099"/>
      <c r="ARB50" s="1099"/>
      <c r="ARC50" s="1099"/>
      <c r="ARD50" s="1099"/>
      <c r="ARE50" s="1099"/>
      <c r="ARF50" s="1099"/>
      <c r="ARG50" s="1099"/>
      <c r="ARH50" s="1099"/>
      <c r="ARI50" s="1099"/>
      <c r="ARJ50" s="1099"/>
      <c r="ARK50" s="1099"/>
      <c r="ARL50" s="1099"/>
      <c r="ARM50" s="1099"/>
      <c r="ARN50" s="1099"/>
      <c r="ARO50" s="1099"/>
      <c r="ARP50" s="1099"/>
      <c r="ARQ50" s="1099"/>
      <c r="ARR50" s="1099"/>
      <c r="ARS50" s="1099"/>
      <c r="ART50" s="1099"/>
      <c r="ARU50" s="1099"/>
      <c r="ARV50" s="1099"/>
      <c r="ARW50" s="1099"/>
      <c r="ARX50" s="1099"/>
      <c r="ARY50" s="1099"/>
      <c r="ARZ50" s="1099"/>
      <c r="ASA50" s="1099"/>
      <c r="ASB50" s="1099"/>
      <c r="ASC50" s="1099"/>
      <c r="ASD50" s="1099"/>
      <c r="ASE50" s="1099"/>
      <c r="ASF50" s="1099"/>
      <c r="ASG50" s="1099"/>
      <c r="ASH50" s="1099"/>
      <c r="ASI50" s="1099"/>
      <c r="ASJ50" s="1099"/>
      <c r="ASK50" s="1099"/>
      <c r="ASL50" s="1099"/>
      <c r="ASM50" s="1099"/>
      <c r="ASN50" s="1099"/>
      <c r="ASO50" s="1099"/>
      <c r="ASP50" s="1099"/>
      <c r="ASQ50" s="1099"/>
      <c r="ASR50" s="1099"/>
      <c r="ASS50" s="1099"/>
      <c r="AST50" s="1099"/>
      <c r="ASU50" s="1099"/>
      <c r="ASV50" s="1099"/>
      <c r="ASW50" s="1099"/>
      <c r="ASX50" s="1099"/>
      <c r="ASY50" s="1099"/>
      <c r="ASZ50" s="1099"/>
      <c r="ATA50" s="1099"/>
      <c r="ATB50" s="1099"/>
      <c r="ATC50" s="1099"/>
      <c r="ATD50" s="1099"/>
      <c r="ATE50" s="1099"/>
      <c r="ATF50" s="1099"/>
      <c r="ATG50" s="1099"/>
      <c r="ATH50" s="1099"/>
      <c r="ATI50" s="1099"/>
      <c r="ATJ50" s="1099"/>
      <c r="ATK50" s="1099"/>
      <c r="ATL50" s="1099"/>
      <c r="ATM50" s="1099"/>
      <c r="ATN50" s="1099"/>
      <c r="ATO50" s="1099"/>
      <c r="ATP50" s="1099"/>
      <c r="ATQ50" s="1099"/>
      <c r="ATR50" s="1099"/>
      <c r="ATS50" s="1099"/>
      <c r="ATT50" s="1099"/>
      <c r="ATU50" s="1099"/>
      <c r="ATV50" s="1099"/>
      <c r="ATW50" s="1099"/>
      <c r="ATX50" s="1099"/>
      <c r="ATY50" s="1099"/>
      <c r="ATZ50" s="1099"/>
      <c r="AUA50" s="1099"/>
      <c r="AUB50" s="1099"/>
      <c r="AUC50" s="1099"/>
      <c r="AUD50" s="1099"/>
      <c r="AUE50" s="1099"/>
      <c r="AUF50" s="1099"/>
      <c r="AUG50" s="1099"/>
      <c r="AUH50" s="1099"/>
      <c r="AUI50" s="1099"/>
      <c r="AUJ50" s="1099"/>
      <c r="AUK50" s="1099"/>
      <c r="AUL50" s="1099"/>
      <c r="AUM50" s="1099"/>
      <c r="AUN50" s="1099"/>
      <c r="AUO50" s="1099"/>
      <c r="AUP50" s="1099"/>
      <c r="AUQ50" s="1099"/>
      <c r="AUR50" s="1099"/>
      <c r="AUS50" s="1099"/>
      <c r="AUT50" s="1099"/>
      <c r="AUU50" s="1099"/>
      <c r="AUV50" s="1099"/>
      <c r="AUW50" s="1099"/>
      <c r="AUX50" s="1099"/>
      <c r="AUY50" s="1099"/>
      <c r="AUZ50" s="1099"/>
      <c r="AVA50" s="1099"/>
      <c r="AVB50" s="1099"/>
      <c r="AVC50" s="1099"/>
      <c r="AVD50" s="1099"/>
      <c r="AVE50" s="1099"/>
      <c r="AVF50" s="1099"/>
      <c r="AVG50" s="1099"/>
      <c r="AVH50" s="1099"/>
      <c r="AVI50" s="1099"/>
      <c r="AVJ50" s="1099"/>
      <c r="AVK50" s="1099"/>
      <c r="AVL50" s="1099"/>
      <c r="AVM50" s="1099"/>
      <c r="AVN50" s="1099"/>
      <c r="AVO50" s="1099"/>
      <c r="AVP50" s="1099"/>
      <c r="AVQ50" s="1099"/>
      <c r="AVR50" s="1099"/>
      <c r="AVS50" s="1099"/>
      <c r="AVT50" s="1099"/>
      <c r="AVU50" s="1099"/>
      <c r="AVV50" s="1099"/>
      <c r="AVW50" s="1099"/>
      <c r="AVX50" s="1099"/>
      <c r="AVY50" s="1099"/>
      <c r="AVZ50" s="1099"/>
      <c r="AWA50" s="1099"/>
      <c r="AWB50" s="1099"/>
      <c r="AWC50" s="1099"/>
      <c r="AWD50" s="1099"/>
      <c r="AWE50" s="1099"/>
      <c r="AWF50" s="1099"/>
      <c r="AWG50" s="1099"/>
      <c r="AWH50" s="1099"/>
      <c r="AWI50" s="1099"/>
      <c r="AWJ50" s="1099"/>
      <c r="AWK50" s="1099"/>
      <c r="AWL50" s="1099"/>
      <c r="AWM50" s="1099"/>
      <c r="AWN50" s="1099"/>
      <c r="AWO50" s="1099"/>
      <c r="AWP50" s="1099"/>
      <c r="AWQ50" s="1099"/>
      <c r="AWR50" s="1099"/>
      <c r="AWS50" s="1099"/>
      <c r="AWT50" s="1099"/>
      <c r="AWU50" s="1099"/>
      <c r="AWV50" s="1099"/>
      <c r="AWW50" s="1099"/>
      <c r="AWX50" s="1099"/>
      <c r="AWY50" s="1099"/>
      <c r="AWZ50" s="1099"/>
      <c r="AXA50" s="1099"/>
      <c r="AXB50" s="1099"/>
      <c r="AXC50" s="1099"/>
      <c r="AXD50" s="1099"/>
      <c r="AXE50" s="1099"/>
      <c r="AXF50" s="1099"/>
      <c r="AXG50" s="1099"/>
      <c r="AXH50" s="1099"/>
      <c r="AXI50" s="1099"/>
      <c r="AXJ50" s="1099"/>
      <c r="AXK50" s="1099"/>
      <c r="AXL50" s="1099"/>
      <c r="AXM50" s="1099"/>
      <c r="AXN50" s="1099"/>
      <c r="AXO50" s="1099"/>
      <c r="AXP50" s="1099"/>
      <c r="AXQ50" s="1099"/>
      <c r="AXR50" s="1099"/>
      <c r="AXS50" s="1099"/>
      <c r="AXT50" s="1099"/>
    </row>
    <row r="51" spans="1:1328" ht="15.75" thickBot="1" x14ac:dyDescent="0.3">
      <c r="J51" s="1044"/>
    </row>
    <row r="52" spans="1:1328" s="1014" customFormat="1" ht="12.75" x14ac:dyDescent="0.2">
      <c r="A52" s="1010">
        <v>2.71</v>
      </c>
      <c r="B52" s="1385">
        <v>9</v>
      </c>
      <c r="C52" s="1386">
        <v>9</v>
      </c>
      <c r="D52" s="1386">
        <v>9</v>
      </c>
      <c r="E52" s="1386">
        <v>9</v>
      </c>
      <c r="F52" s="1386">
        <v>9</v>
      </c>
      <c r="G52" s="1386">
        <v>9</v>
      </c>
      <c r="H52" s="1386">
        <v>9</v>
      </c>
      <c r="I52" s="1386">
        <v>9</v>
      </c>
      <c r="J52" s="1386">
        <v>9</v>
      </c>
      <c r="K52" s="1386">
        <v>9</v>
      </c>
      <c r="L52" s="1386">
        <v>9</v>
      </c>
      <c r="M52" s="1386">
        <v>9</v>
      </c>
      <c r="N52" s="1386">
        <v>9</v>
      </c>
      <c r="O52" s="1386">
        <v>9</v>
      </c>
      <c r="P52" s="1386">
        <v>9</v>
      </c>
      <c r="Q52" s="1386">
        <v>11</v>
      </c>
      <c r="R52" s="1387">
        <v>2.71</v>
      </c>
      <c r="S52" s="1013" t="s">
        <v>776</v>
      </c>
    </row>
    <row r="53" spans="1:1328" s="1014" customFormat="1" ht="12.75" x14ac:dyDescent="0.2">
      <c r="A53" s="2662"/>
      <c r="B53" s="1388" t="s">
        <v>825</v>
      </c>
      <c r="C53" s="1389"/>
      <c r="D53" s="1389"/>
      <c r="E53" s="1389"/>
      <c r="F53" s="1389"/>
      <c r="G53" s="1389"/>
      <c r="H53" s="1389"/>
      <c r="I53" s="1389"/>
      <c r="J53" s="1389"/>
      <c r="K53" s="1389"/>
      <c r="L53" s="1389"/>
      <c r="M53" s="1389"/>
      <c r="N53" s="1389"/>
      <c r="O53" s="1389"/>
      <c r="P53" s="1389"/>
      <c r="Q53" s="1389"/>
      <c r="R53" s="1390"/>
      <c r="S53" s="1013"/>
    </row>
    <row r="54" spans="1:1328" s="1014" customFormat="1" ht="12.75" x14ac:dyDescent="0.2">
      <c r="A54" s="2662"/>
      <c r="B54" s="1093" t="s">
        <v>826</v>
      </c>
      <c r="C54" s="1389"/>
      <c r="D54" s="1389"/>
      <c r="E54" s="1389"/>
      <c r="F54" s="1389"/>
      <c r="G54" s="1389"/>
      <c r="H54" s="1389"/>
      <c r="I54" s="1389"/>
      <c r="J54" s="1389"/>
      <c r="K54" s="1389"/>
      <c r="L54" s="1389"/>
      <c r="M54" s="1389"/>
      <c r="N54" s="1389"/>
      <c r="O54" s="1389"/>
      <c r="P54" s="1389"/>
      <c r="Q54" s="1389"/>
      <c r="R54" s="1390"/>
      <c r="S54" s="1013"/>
    </row>
    <row r="55" spans="1:1328" s="1014" customFormat="1" ht="12.75" x14ac:dyDescent="0.2">
      <c r="A55" s="2662"/>
      <c r="B55" s="1391">
        <v>15</v>
      </c>
      <c r="C55" s="1392">
        <v>15</v>
      </c>
      <c r="D55" s="1392">
        <v>15</v>
      </c>
      <c r="E55" s="1392">
        <v>15</v>
      </c>
      <c r="F55" s="1392">
        <v>15</v>
      </c>
      <c r="G55" s="1392">
        <v>15</v>
      </c>
      <c r="H55" s="1392">
        <v>15</v>
      </c>
      <c r="I55" s="1392">
        <v>15</v>
      </c>
      <c r="J55" s="1393"/>
      <c r="K55" s="1393"/>
      <c r="L55" s="1393"/>
      <c r="M55" s="1393"/>
      <c r="N55" s="1393"/>
      <c r="O55" s="1393"/>
      <c r="P55" s="1393"/>
      <c r="Q55" s="1393"/>
      <c r="R55" s="1394"/>
    </row>
    <row r="56" spans="1:1328" s="1014" customFormat="1" ht="13.5" thickBot="1" x14ac:dyDescent="0.25">
      <c r="A56" s="2662"/>
      <c r="B56" s="1395"/>
      <c r="C56" s="1396"/>
      <c r="D56" s="1396"/>
      <c r="E56" s="1396"/>
      <c r="F56" s="1396"/>
      <c r="G56" s="1396"/>
      <c r="H56" s="1396"/>
      <c r="I56" s="1396"/>
      <c r="J56" s="1396"/>
      <c r="K56" s="1396"/>
      <c r="L56" s="1396"/>
      <c r="M56" s="1396"/>
      <c r="N56" s="1396"/>
      <c r="O56" s="1396"/>
      <c r="P56" s="1396"/>
      <c r="Q56" s="1396"/>
      <c r="R56" s="1397"/>
    </row>
    <row r="58" spans="1:1328" s="1100" customFormat="1" ht="23.25" customHeight="1" x14ac:dyDescent="0.2">
      <c r="B58" s="1096">
        <v>1</v>
      </c>
      <c r="C58" s="2648" t="s">
        <v>926</v>
      </c>
      <c r="D58" s="2648"/>
      <c r="E58" s="2648"/>
      <c r="F58" s="2648"/>
      <c r="G58" s="2648"/>
      <c r="H58" s="2648"/>
      <c r="I58" s="2648"/>
      <c r="J58" s="2648"/>
      <c r="K58" s="2648"/>
      <c r="L58" s="2648"/>
      <c r="M58" s="2648"/>
      <c r="N58" s="2648"/>
      <c r="O58" s="2648"/>
      <c r="P58" s="2648"/>
      <c r="Q58" s="2648"/>
      <c r="R58" s="1398">
        <f>B58</f>
        <v>1</v>
      </c>
      <c r="T58" s="1014"/>
      <c r="U58" s="1098"/>
      <c r="V58" s="1098"/>
      <c r="W58" s="1098"/>
      <c r="X58" s="1098"/>
      <c r="Y58" s="1098"/>
      <c r="Z58" s="1098"/>
      <c r="AA58" s="1098"/>
      <c r="AB58" s="1098"/>
      <c r="AC58" s="1098"/>
      <c r="AD58" s="1098"/>
      <c r="AE58" s="1098"/>
      <c r="AF58" s="1382"/>
      <c r="AG58" s="1382"/>
      <c r="AH58" s="1382"/>
      <c r="AI58" s="1382"/>
      <c r="AJ58" s="1383"/>
      <c r="AK58" s="1383"/>
      <c r="AL58" s="1383"/>
      <c r="AM58" s="1383"/>
      <c r="AN58" s="1099"/>
      <c r="AO58" s="1098"/>
      <c r="AP58" s="1098"/>
      <c r="AQ58" s="1098"/>
      <c r="AR58" s="1098"/>
      <c r="AS58" s="1098"/>
      <c r="AT58" s="1098"/>
      <c r="AU58" s="1098"/>
      <c r="AV58" s="1098"/>
      <c r="AW58" s="1098"/>
      <c r="AX58" s="1098"/>
      <c r="AY58" s="1098"/>
      <c r="AZ58" s="1098"/>
      <c r="BA58" s="1098"/>
      <c r="BB58" s="1098"/>
      <c r="BC58" s="1098"/>
      <c r="BD58" s="1098"/>
      <c r="BE58" s="1098"/>
      <c r="BF58" s="1098"/>
      <c r="BG58" s="1098"/>
      <c r="BH58" s="1098"/>
      <c r="BI58" s="1098"/>
      <c r="BJ58" s="1098"/>
      <c r="BK58" s="1098"/>
      <c r="BL58" s="1098"/>
      <c r="BM58" s="1098"/>
      <c r="BN58" s="1099"/>
      <c r="BO58" s="1099"/>
      <c r="BP58" s="1099"/>
      <c r="BQ58" s="1099"/>
      <c r="BR58" s="1099"/>
      <c r="BS58" s="1099"/>
      <c r="BT58" s="1099"/>
      <c r="BU58" s="1099"/>
      <c r="BV58" s="1099"/>
      <c r="BW58" s="1099"/>
      <c r="BX58" s="1099"/>
      <c r="BY58" s="1099"/>
      <c r="BZ58" s="1099"/>
      <c r="CA58" s="1099"/>
      <c r="CB58" s="1099"/>
      <c r="CC58" s="1099"/>
      <c r="CD58" s="1099"/>
      <c r="CE58" s="1099"/>
      <c r="CF58" s="1099"/>
      <c r="CG58" s="1099"/>
      <c r="CH58" s="1099"/>
      <c r="CI58" s="1099"/>
      <c r="CJ58" s="1099"/>
      <c r="CK58" s="1099"/>
      <c r="CL58" s="1099"/>
      <c r="CM58" s="1099"/>
      <c r="CN58" s="1099"/>
      <c r="CO58" s="1099"/>
      <c r="CP58" s="1099"/>
      <c r="CQ58" s="1099"/>
      <c r="CR58" s="1099"/>
      <c r="CS58" s="1099"/>
      <c r="CT58" s="1099"/>
      <c r="CU58" s="1099"/>
      <c r="CV58" s="1099"/>
      <c r="CW58" s="1099"/>
      <c r="CX58" s="1099"/>
      <c r="CY58" s="1099"/>
      <c r="CZ58" s="1099"/>
      <c r="DA58" s="1099"/>
      <c r="DB58" s="1099"/>
      <c r="DC58" s="1099"/>
      <c r="DD58" s="1099"/>
      <c r="DE58" s="1099"/>
      <c r="DF58" s="1099"/>
      <c r="DG58" s="1099"/>
      <c r="DH58" s="1099"/>
      <c r="DI58" s="1099"/>
      <c r="DJ58" s="1099"/>
      <c r="DK58" s="1099"/>
      <c r="DL58" s="1099"/>
      <c r="DM58" s="1099"/>
      <c r="DN58" s="1099"/>
      <c r="DO58" s="1099"/>
      <c r="DP58" s="1099"/>
      <c r="DQ58" s="1099"/>
      <c r="DR58" s="1099"/>
      <c r="DS58" s="1099"/>
      <c r="DT58" s="1099"/>
      <c r="DU58" s="1099"/>
      <c r="DV58" s="1099"/>
      <c r="DW58" s="1099"/>
      <c r="DX58" s="1099"/>
      <c r="DY58" s="1099"/>
      <c r="DZ58" s="1099"/>
      <c r="EA58" s="1099"/>
      <c r="EB58" s="1099"/>
      <c r="EC58" s="1099"/>
      <c r="ED58" s="1099"/>
      <c r="EE58" s="1099"/>
      <c r="EF58" s="1099"/>
      <c r="EG58" s="1099"/>
      <c r="EH58" s="1099"/>
      <c r="EI58" s="1099"/>
      <c r="EJ58" s="1099"/>
      <c r="EK58" s="1099"/>
      <c r="EL58" s="1099"/>
      <c r="EM58" s="1099"/>
      <c r="EN58" s="1099"/>
      <c r="EO58" s="1099"/>
      <c r="EP58" s="1099"/>
      <c r="EQ58" s="1099"/>
      <c r="ER58" s="1099"/>
      <c r="ES58" s="1099"/>
      <c r="ET58" s="1099"/>
      <c r="EU58" s="1099"/>
      <c r="EV58" s="1099"/>
      <c r="EW58" s="1099"/>
      <c r="EX58" s="1099"/>
      <c r="EY58" s="1099"/>
      <c r="EZ58" s="1099"/>
      <c r="FA58" s="1099"/>
      <c r="FB58" s="1099"/>
      <c r="FC58" s="1099"/>
      <c r="FD58" s="1099"/>
      <c r="FE58" s="1099"/>
      <c r="FF58" s="1099"/>
      <c r="FG58" s="1099"/>
      <c r="FH58" s="1099"/>
      <c r="FI58" s="1099"/>
      <c r="FJ58" s="1099"/>
      <c r="FK58" s="1099"/>
      <c r="FL58" s="1099"/>
      <c r="FM58" s="1099"/>
      <c r="FN58" s="1099"/>
      <c r="FO58" s="1099"/>
      <c r="FP58" s="1099"/>
      <c r="FQ58" s="1099"/>
      <c r="FR58" s="1099"/>
      <c r="FS58" s="1099"/>
      <c r="FT58" s="1099"/>
      <c r="FU58" s="1099"/>
      <c r="FV58" s="1099"/>
      <c r="FW58" s="1099"/>
      <c r="FX58" s="1099"/>
      <c r="FY58" s="1099"/>
      <c r="FZ58" s="1099"/>
      <c r="GA58" s="1099"/>
      <c r="GB58" s="1099"/>
      <c r="GC58" s="1099"/>
      <c r="GD58" s="1099"/>
      <c r="GE58" s="1099"/>
      <c r="GF58" s="1099"/>
      <c r="GG58" s="1099"/>
      <c r="GH58" s="1099"/>
      <c r="GI58" s="1099"/>
      <c r="GJ58" s="1099"/>
      <c r="GK58" s="1099"/>
      <c r="GL58" s="1099"/>
      <c r="GM58" s="1099"/>
      <c r="GN58" s="1099"/>
      <c r="GO58" s="1099"/>
      <c r="GP58" s="1099"/>
      <c r="GQ58" s="1099"/>
      <c r="GR58" s="1099"/>
      <c r="GS58" s="1099"/>
      <c r="GT58" s="1099"/>
      <c r="GU58" s="1099"/>
      <c r="GV58" s="1099"/>
      <c r="GW58" s="1099"/>
      <c r="GX58" s="1099"/>
      <c r="GY58" s="1099"/>
      <c r="GZ58" s="1099"/>
      <c r="HA58" s="1099"/>
      <c r="HB58" s="1099"/>
      <c r="HC58" s="1099"/>
      <c r="HD58" s="1099"/>
      <c r="HE58" s="1099"/>
      <c r="HF58" s="1099"/>
      <c r="HG58" s="1099"/>
      <c r="HH58" s="1099"/>
      <c r="HI58" s="1099"/>
      <c r="HJ58" s="1099"/>
      <c r="HK58" s="1099"/>
      <c r="HL58" s="1099"/>
      <c r="HM58" s="1099"/>
      <c r="HN58" s="1099"/>
      <c r="HO58" s="1099"/>
      <c r="HP58" s="1099"/>
      <c r="HQ58" s="1099"/>
      <c r="HR58" s="1099"/>
      <c r="HS58" s="1099"/>
      <c r="HT58" s="1099"/>
      <c r="HU58" s="1099"/>
      <c r="HV58" s="1099"/>
      <c r="HW58" s="1099"/>
      <c r="HX58" s="1099"/>
      <c r="HY58" s="1099"/>
      <c r="HZ58" s="1099"/>
      <c r="IA58" s="1099"/>
      <c r="IB58" s="1099"/>
      <c r="IC58" s="1099"/>
      <c r="ID58" s="1099"/>
      <c r="IE58" s="1099"/>
      <c r="IF58" s="1099"/>
      <c r="IG58" s="1099"/>
      <c r="IH58" s="1099"/>
      <c r="II58" s="1099"/>
      <c r="IJ58" s="1099"/>
      <c r="IK58" s="1099"/>
      <c r="IL58" s="1099"/>
      <c r="IM58" s="1099"/>
      <c r="IN58" s="1099"/>
      <c r="IO58" s="1099"/>
      <c r="IP58" s="1099"/>
      <c r="IQ58" s="1099"/>
      <c r="IR58" s="1099"/>
      <c r="IS58" s="1099"/>
      <c r="IT58" s="1099"/>
      <c r="IU58" s="1099"/>
      <c r="IV58" s="1099"/>
      <c r="IW58" s="1099"/>
      <c r="IX58" s="1099"/>
      <c r="IY58" s="1099"/>
      <c r="IZ58" s="1099"/>
      <c r="JA58" s="1099"/>
      <c r="JB58" s="1099"/>
      <c r="JC58" s="1099"/>
      <c r="JD58" s="1099"/>
      <c r="JE58" s="1099"/>
      <c r="JF58" s="1099"/>
      <c r="JG58" s="1099"/>
      <c r="JH58" s="1099"/>
      <c r="JI58" s="1099"/>
      <c r="JJ58" s="1099"/>
      <c r="JK58" s="1099"/>
      <c r="JL58" s="1099"/>
      <c r="JM58" s="1099"/>
      <c r="JN58" s="1099"/>
      <c r="JO58" s="1099"/>
      <c r="JP58" s="1099"/>
      <c r="JQ58" s="1099"/>
      <c r="JR58" s="1099"/>
      <c r="JS58" s="1099"/>
      <c r="JT58" s="1099"/>
      <c r="JU58" s="1099"/>
      <c r="JV58" s="1099"/>
      <c r="JW58" s="1099"/>
      <c r="JX58" s="1099"/>
      <c r="JY58" s="1099"/>
      <c r="JZ58" s="1099"/>
      <c r="KA58" s="1099"/>
      <c r="KB58" s="1099"/>
      <c r="KC58" s="1099"/>
      <c r="KD58" s="1099"/>
      <c r="KE58" s="1099"/>
      <c r="KF58" s="1099"/>
      <c r="KG58" s="1099"/>
      <c r="KH58" s="1099"/>
      <c r="KI58" s="1099"/>
      <c r="KJ58" s="1099"/>
      <c r="KK58" s="1099"/>
      <c r="KL58" s="1099"/>
      <c r="KM58" s="1099"/>
      <c r="KN58" s="1099"/>
      <c r="KO58" s="1099"/>
      <c r="KP58" s="1099"/>
      <c r="KQ58" s="1099"/>
      <c r="KR58" s="1099"/>
      <c r="KS58" s="1099"/>
      <c r="KT58" s="1099"/>
      <c r="KU58" s="1099"/>
      <c r="KV58" s="1099"/>
      <c r="KW58" s="1099"/>
      <c r="KX58" s="1099"/>
      <c r="KY58" s="1099"/>
      <c r="KZ58" s="1099"/>
      <c r="LA58" s="1099"/>
      <c r="LB58" s="1099"/>
      <c r="LC58" s="1099"/>
      <c r="LD58" s="1099"/>
      <c r="LE58" s="1099"/>
      <c r="LF58" s="1099"/>
      <c r="LG58" s="1099"/>
      <c r="LH58" s="1099"/>
      <c r="LI58" s="1099"/>
      <c r="LJ58" s="1099"/>
      <c r="LK58" s="1099"/>
      <c r="LL58" s="1099"/>
      <c r="LM58" s="1099"/>
      <c r="LN58" s="1099"/>
      <c r="LO58" s="1099"/>
      <c r="LP58" s="1099"/>
      <c r="LQ58" s="1099"/>
      <c r="LR58" s="1099"/>
      <c r="LS58" s="1099"/>
      <c r="LT58" s="1099"/>
      <c r="LU58" s="1099"/>
      <c r="LV58" s="1099"/>
      <c r="LW58" s="1099"/>
      <c r="LX58" s="1099"/>
      <c r="LY58" s="1099"/>
      <c r="LZ58" s="1099"/>
      <c r="MA58" s="1099"/>
      <c r="MB58" s="1099"/>
      <c r="MC58" s="1099"/>
      <c r="MD58" s="1099"/>
      <c r="ME58" s="1099"/>
      <c r="MF58" s="1099"/>
      <c r="MG58" s="1099"/>
      <c r="MH58" s="1099"/>
      <c r="MI58" s="1099"/>
      <c r="MJ58" s="1099"/>
      <c r="MK58" s="1099"/>
      <c r="ML58" s="1099"/>
      <c r="MM58" s="1099"/>
      <c r="MN58" s="1099"/>
      <c r="MO58" s="1099"/>
      <c r="MP58" s="1099"/>
      <c r="MQ58" s="1099"/>
      <c r="MR58" s="1099"/>
      <c r="MS58" s="1099"/>
      <c r="MT58" s="1099"/>
      <c r="MU58" s="1099"/>
      <c r="MV58" s="1099"/>
      <c r="MW58" s="1099"/>
      <c r="MX58" s="1099"/>
      <c r="MY58" s="1099"/>
      <c r="MZ58" s="1099"/>
      <c r="NA58" s="1099"/>
      <c r="NB58" s="1099"/>
      <c r="NC58" s="1099"/>
      <c r="ND58" s="1099"/>
      <c r="NE58" s="1099"/>
      <c r="NF58" s="1099"/>
      <c r="NG58" s="1099"/>
      <c r="NH58" s="1099"/>
      <c r="NI58" s="1099"/>
      <c r="NJ58" s="1099"/>
      <c r="NK58" s="1099"/>
      <c r="NL58" s="1099"/>
      <c r="NM58" s="1099"/>
      <c r="NN58" s="1099"/>
      <c r="NO58" s="1099"/>
      <c r="NP58" s="1099"/>
      <c r="NQ58" s="1099"/>
      <c r="NR58" s="1099"/>
      <c r="NS58" s="1099"/>
      <c r="NT58" s="1099"/>
      <c r="NU58" s="1099"/>
      <c r="NV58" s="1099"/>
      <c r="NW58" s="1099"/>
      <c r="NX58" s="1099"/>
      <c r="NY58" s="1099"/>
      <c r="NZ58" s="1099"/>
      <c r="OA58" s="1099"/>
      <c r="OB58" s="1099"/>
      <c r="OC58" s="1099"/>
      <c r="OD58" s="1099"/>
      <c r="OE58" s="1099"/>
      <c r="OF58" s="1099"/>
      <c r="OG58" s="1099"/>
      <c r="OH58" s="1099"/>
      <c r="OI58" s="1099"/>
      <c r="OJ58" s="1099"/>
      <c r="OK58" s="1099"/>
      <c r="OL58" s="1099"/>
      <c r="OM58" s="1099"/>
      <c r="ON58" s="1099"/>
      <c r="OO58" s="1099"/>
      <c r="OP58" s="1099"/>
      <c r="OQ58" s="1099"/>
      <c r="OR58" s="1099"/>
      <c r="OS58" s="1099"/>
      <c r="OT58" s="1099"/>
      <c r="OU58" s="1099"/>
      <c r="OV58" s="1099"/>
      <c r="OW58" s="1099"/>
      <c r="OX58" s="1099"/>
      <c r="OY58" s="1099"/>
      <c r="OZ58" s="1099"/>
      <c r="PA58" s="1099"/>
      <c r="PB58" s="1099"/>
      <c r="PC58" s="1099"/>
      <c r="PD58" s="1099"/>
      <c r="PE58" s="1099"/>
      <c r="PF58" s="1099"/>
      <c r="PG58" s="1099"/>
      <c r="PH58" s="1099"/>
      <c r="PI58" s="1099"/>
      <c r="PJ58" s="1099"/>
      <c r="PK58" s="1099"/>
      <c r="PL58" s="1099"/>
      <c r="PM58" s="1099"/>
      <c r="PN58" s="1099"/>
      <c r="PO58" s="1099"/>
      <c r="PP58" s="1099"/>
      <c r="PQ58" s="1099"/>
      <c r="PR58" s="1099"/>
      <c r="PS58" s="1099"/>
      <c r="PT58" s="1099"/>
      <c r="PU58" s="1099"/>
      <c r="PV58" s="1099"/>
      <c r="PW58" s="1099"/>
      <c r="PX58" s="1099"/>
      <c r="PY58" s="1099"/>
      <c r="PZ58" s="1099"/>
      <c r="QA58" s="1099"/>
      <c r="QB58" s="1099"/>
      <c r="QC58" s="1099"/>
      <c r="QD58" s="1099"/>
      <c r="QE58" s="1099"/>
      <c r="QF58" s="1099"/>
      <c r="QG58" s="1099"/>
      <c r="QH58" s="1099"/>
      <c r="QI58" s="1099"/>
      <c r="QJ58" s="1099"/>
      <c r="QK58" s="1099"/>
      <c r="QL58" s="1099"/>
      <c r="QM58" s="1099"/>
      <c r="QN58" s="1099"/>
      <c r="QO58" s="1099"/>
      <c r="QP58" s="1099"/>
      <c r="QQ58" s="1099"/>
      <c r="QR58" s="1099"/>
      <c r="QS58" s="1099"/>
      <c r="QT58" s="1099"/>
      <c r="QU58" s="1099"/>
      <c r="QV58" s="1099"/>
      <c r="QW58" s="1099"/>
      <c r="QX58" s="1099"/>
      <c r="QY58" s="1099"/>
      <c r="QZ58" s="1099"/>
      <c r="RA58" s="1099"/>
      <c r="RB58" s="1099"/>
      <c r="RC58" s="1099"/>
      <c r="RD58" s="1099"/>
      <c r="RE58" s="1099"/>
      <c r="RF58" s="1099"/>
      <c r="RG58" s="1099"/>
      <c r="RH58" s="1099"/>
      <c r="RI58" s="1099"/>
      <c r="RJ58" s="1099"/>
      <c r="RK58" s="1099"/>
      <c r="RL58" s="1099"/>
      <c r="RM58" s="1099"/>
      <c r="RN58" s="1099"/>
      <c r="RO58" s="1099"/>
      <c r="RP58" s="1099"/>
      <c r="RQ58" s="1099"/>
      <c r="RR58" s="1099"/>
      <c r="RS58" s="1099"/>
      <c r="RT58" s="1099"/>
      <c r="RU58" s="1099"/>
      <c r="RV58" s="1099"/>
      <c r="RW58" s="1099"/>
      <c r="RX58" s="1099"/>
      <c r="RY58" s="1099"/>
      <c r="RZ58" s="1099"/>
      <c r="SA58" s="1099"/>
      <c r="SB58" s="1099"/>
      <c r="SC58" s="1099"/>
      <c r="SD58" s="1099"/>
      <c r="SE58" s="1099"/>
      <c r="SF58" s="1099"/>
      <c r="SG58" s="1099"/>
      <c r="SH58" s="1099"/>
      <c r="SI58" s="1099"/>
      <c r="SJ58" s="1099"/>
      <c r="SK58" s="1099"/>
      <c r="SL58" s="1099"/>
      <c r="SM58" s="1099"/>
      <c r="SN58" s="1099"/>
      <c r="SO58" s="1099"/>
      <c r="SP58" s="1099"/>
      <c r="SQ58" s="1099"/>
      <c r="SR58" s="1099"/>
      <c r="SS58" s="1099"/>
      <c r="ST58" s="1099"/>
      <c r="SU58" s="1099"/>
      <c r="SV58" s="1099"/>
      <c r="SW58" s="1099"/>
      <c r="SX58" s="1099"/>
      <c r="SY58" s="1099"/>
      <c r="SZ58" s="1099"/>
      <c r="TA58" s="1099"/>
      <c r="TB58" s="1099"/>
      <c r="TC58" s="1099"/>
      <c r="TD58" s="1099"/>
      <c r="TE58" s="1099"/>
      <c r="TF58" s="1099"/>
      <c r="TG58" s="1099"/>
      <c r="TH58" s="1099"/>
      <c r="TI58" s="1099"/>
      <c r="TJ58" s="1099"/>
      <c r="TK58" s="1099"/>
      <c r="TL58" s="1099"/>
      <c r="TM58" s="1099"/>
      <c r="TN58" s="1099"/>
      <c r="TO58" s="1099"/>
      <c r="TP58" s="1099"/>
      <c r="TQ58" s="1099"/>
      <c r="TR58" s="1099"/>
      <c r="TS58" s="1099"/>
      <c r="TT58" s="1099"/>
      <c r="TU58" s="1099"/>
      <c r="TV58" s="1099"/>
      <c r="TW58" s="1099"/>
      <c r="TX58" s="1099"/>
      <c r="TY58" s="1099"/>
      <c r="TZ58" s="1099"/>
      <c r="UA58" s="1099"/>
      <c r="UB58" s="1099"/>
      <c r="UC58" s="1099"/>
      <c r="UD58" s="1099"/>
      <c r="UE58" s="1099"/>
      <c r="UF58" s="1099"/>
      <c r="UG58" s="1099"/>
      <c r="UH58" s="1099"/>
      <c r="UI58" s="1099"/>
      <c r="UJ58" s="1099"/>
      <c r="UK58" s="1099"/>
      <c r="UL58" s="1099"/>
      <c r="UM58" s="1099"/>
      <c r="UN58" s="1099"/>
      <c r="UO58" s="1099"/>
      <c r="UP58" s="1099"/>
      <c r="UQ58" s="1099"/>
      <c r="UR58" s="1099"/>
      <c r="US58" s="1099"/>
      <c r="UT58" s="1099"/>
      <c r="UU58" s="1099"/>
      <c r="UV58" s="1099"/>
      <c r="UW58" s="1099"/>
      <c r="UX58" s="1099"/>
      <c r="UY58" s="1099"/>
      <c r="UZ58" s="1099"/>
      <c r="VA58" s="1099"/>
      <c r="VB58" s="1099"/>
      <c r="VC58" s="1099"/>
      <c r="VD58" s="1099"/>
      <c r="VE58" s="1099"/>
      <c r="VF58" s="1099"/>
      <c r="VG58" s="1099"/>
      <c r="VH58" s="1099"/>
      <c r="VI58" s="1099"/>
      <c r="VJ58" s="1099"/>
      <c r="VK58" s="1099"/>
      <c r="VL58" s="1099"/>
      <c r="VM58" s="1099"/>
      <c r="VN58" s="1099"/>
      <c r="VO58" s="1099"/>
      <c r="VP58" s="1099"/>
      <c r="VQ58" s="1099"/>
      <c r="VR58" s="1099"/>
      <c r="VS58" s="1099"/>
      <c r="VT58" s="1099"/>
      <c r="VU58" s="1099"/>
      <c r="VV58" s="1099"/>
      <c r="VW58" s="1099"/>
      <c r="VX58" s="1099"/>
      <c r="VY58" s="1099"/>
      <c r="VZ58" s="1099"/>
      <c r="WA58" s="1099"/>
      <c r="WB58" s="1099"/>
      <c r="WC58" s="1099"/>
      <c r="WD58" s="1099"/>
      <c r="WE58" s="1099"/>
      <c r="WF58" s="1099"/>
      <c r="WG58" s="1099"/>
      <c r="WH58" s="1099"/>
      <c r="WI58" s="1099"/>
      <c r="WJ58" s="1099"/>
      <c r="WK58" s="1099"/>
      <c r="WL58" s="1099"/>
      <c r="WM58" s="1099"/>
      <c r="WN58" s="1099"/>
      <c r="WO58" s="1099"/>
      <c r="WP58" s="1099"/>
      <c r="WQ58" s="1099"/>
      <c r="WR58" s="1099"/>
      <c r="WS58" s="1099"/>
      <c r="WT58" s="1099"/>
      <c r="WU58" s="1099"/>
      <c r="WV58" s="1099"/>
      <c r="WW58" s="1099"/>
      <c r="WX58" s="1099"/>
      <c r="WY58" s="1099"/>
      <c r="WZ58" s="1099"/>
      <c r="XA58" s="1099"/>
      <c r="XB58" s="1099"/>
      <c r="XC58" s="1099"/>
      <c r="XD58" s="1099"/>
      <c r="XE58" s="1099"/>
      <c r="XF58" s="1099"/>
      <c r="XG58" s="1099"/>
      <c r="XH58" s="1099"/>
      <c r="XI58" s="1099"/>
      <c r="XJ58" s="1099"/>
      <c r="XK58" s="1099"/>
      <c r="XL58" s="1099"/>
      <c r="XM58" s="1099"/>
      <c r="XN58" s="1099"/>
      <c r="XO58" s="1099"/>
      <c r="XP58" s="1099"/>
      <c r="XQ58" s="1099"/>
      <c r="XR58" s="1099"/>
      <c r="XS58" s="1099"/>
      <c r="XT58" s="1099"/>
      <c r="XU58" s="1099"/>
      <c r="XV58" s="1099"/>
      <c r="XW58" s="1099"/>
      <c r="XX58" s="1099"/>
      <c r="XY58" s="1099"/>
      <c r="XZ58" s="1099"/>
      <c r="YA58" s="1099"/>
      <c r="YB58" s="1099"/>
      <c r="YC58" s="1099"/>
      <c r="YD58" s="1099"/>
      <c r="YE58" s="1099"/>
      <c r="YF58" s="1099"/>
      <c r="YG58" s="1099"/>
      <c r="YH58" s="1099"/>
      <c r="YI58" s="1099"/>
      <c r="YJ58" s="1099"/>
      <c r="YK58" s="1099"/>
      <c r="YL58" s="1099"/>
      <c r="YM58" s="1099"/>
      <c r="YN58" s="1099"/>
      <c r="YO58" s="1099"/>
      <c r="YP58" s="1099"/>
      <c r="YQ58" s="1099"/>
      <c r="YR58" s="1099"/>
      <c r="YS58" s="1099"/>
      <c r="YT58" s="1099"/>
      <c r="YU58" s="1099"/>
      <c r="YV58" s="1099"/>
      <c r="YW58" s="1099"/>
      <c r="YX58" s="1099"/>
      <c r="YY58" s="1099"/>
      <c r="YZ58" s="1099"/>
      <c r="ZA58" s="1099"/>
      <c r="ZB58" s="1099"/>
      <c r="ZC58" s="1099"/>
      <c r="ZD58" s="1099"/>
      <c r="ZE58" s="1099"/>
      <c r="ZF58" s="1099"/>
      <c r="ZG58" s="1099"/>
      <c r="ZH58" s="1099"/>
      <c r="ZI58" s="1099"/>
      <c r="ZJ58" s="1099"/>
      <c r="ZK58" s="1099"/>
      <c r="ZL58" s="1099"/>
      <c r="ZM58" s="1099"/>
      <c r="ZN58" s="1099"/>
      <c r="ZO58" s="1099"/>
      <c r="ZP58" s="1099"/>
      <c r="ZQ58" s="1099"/>
      <c r="ZR58" s="1099"/>
      <c r="ZS58" s="1099"/>
      <c r="ZT58" s="1099"/>
      <c r="ZU58" s="1099"/>
      <c r="ZV58" s="1099"/>
      <c r="ZW58" s="1099"/>
      <c r="ZX58" s="1099"/>
      <c r="ZY58" s="1099"/>
      <c r="ZZ58" s="1099"/>
      <c r="AAA58" s="1099"/>
      <c r="AAB58" s="1099"/>
      <c r="AAC58" s="1099"/>
      <c r="AAD58" s="1099"/>
      <c r="AAE58" s="1099"/>
      <c r="AAF58" s="1099"/>
      <c r="AAG58" s="1099"/>
      <c r="AAH58" s="1099"/>
      <c r="AAI58" s="1099"/>
      <c r="AAJ58" s="1099"/>
      <c r="AAK58" s="1099"/>
      <c r="AAL58" s="1099"/>
      <c r="AAM58" s="1099"/>
      <c r="AAN58" s="1099"/>
      <c r="AAO58" s="1099"/>
      <c r="AAP58" s="1099"/>
      <c r="AAQ58" s="1099"/>
      <c r="AAR58" s="1099"/>
      <c r="AAS58" s="1099"/>
      <c r="AAT58" s="1099"/>
      <c r="AAU58" s="1099"/>
      <c r="AAV58" s="1099"/>
      <c r="AAW58" s="1099"/>
      <c r="AAX58" s="1099"/>
      <c r="AAY58" s="1099"/>
      <c r="AAZ58" s="1099"/>
      <c r="ABA58" s="1099"/>
      <c r="ABB58" s="1099"/>
      <c r="ABC58" s="1099"/>
      <c r="ABD58" s="1099"/>
      <c r="ABE58" s="1099"/>
      <c r="ABF58" s="1099"/>
      <c r="ABG58" s="1099"/>
      <c r="ABH58" s="1099"/>
      <c r="ABI58" s="1099"/>
      <c r="ABJ58" s="1099"/>
      <c r="ABK58" s="1099"/>
      <c r="ABL58" s="1099"/>
      <c r="ABM58" s="1099"/>
      <c r="ABN58" s="1099"/>
      <c r="ABO58" s="1099"/>
      <c r="ABP58" s="1099"/>
      <c r="ABQ58" s="1099"/>
      <c r="ABR58" s="1099"/>
      <c r="ABS58" s="1099"/>
      <c r="ABT58" s="1099"/>
      <c r="ABU58" s="1099"/>
      <c r="ABV58" s="1099"/>
      <c r="ABW58" s="1099"/>
      <c r="ABX58" s="1099"/>
      <c r="ABY58" s="1099"/>
      <c r="ABZ58" s="1099"/>
      <c r="ACA58" s="1099"/>
      <c r="ACB58" s="1099"/>
      <c r="ACC58" s="1099"/>
      <c r="ACD58" s="1099"/>
      <c r="ACE58" s="1099"/>
      <c r="ACF58" s="1099"/>
      <c r="ACG58" s="1099"/>
      <c r="ACH58" s="1099"/>
      <c r="ACI58" s="1099"/>
      <c r="ACJ58" s="1099"/>
      <c r="ACK58" s="1099"/>
      <c r="ACL58" s="1099"/>
      <c r="ACM58" s="1099"/>
      <c r="ACN58" s="1099"/>
      <c r="ACO58" s="1099"/>
      <c r="ACP58" s="1099"/>
      <c r="ACQ58" s="1099"/>
      <c r="ACR58" s="1099"/>
      <c r="ACS58" s="1099"/>
      <c r="ACT58" s="1099"/>
      <c r="ACU58" s="1099"/>
      <c r="ACV58" s="1099"/>
      <c r="ACW58" s="1099"/>
      <c r="ACX58" s="1099"/>
      <c r="ACY58" s="1099"/>
      <c r="ACZ58" s="1099"/>
      <c r="ADA58" s="1099"/>
      <c r="ADB58" s="1099"/>
      <c r="ADC58" s="1099"/>
      <c r="ADD58" s="1099"/>
      <c r="ADE58" s="1099"/>
      <c r="ADF58" s="1099"/>
      <c r="ADG58" s="1099"/>
      <c r="ADH58" s="1099"/>
      <c r="ADI58" s="1099"/>
      <c r="ADJ58" s="1099"/>
      <c r="ADK58" s="1099"/>
      <c r="ADL58" s="1099"/>
      <c r="ADM58" s="1099"/>
      <c r="ADN58" s="1099"/>
      <c r="ADO58" s="1099"/>
      <c r="ADP58" s="1099"/>
      <c r="ADQ58" s="1099"/>
      <c r="ADR58" s="1099"/>
      <c r="ADS58" s="1099"/>
      <c r="ADT58" s="1099"/>
      <c r="ADU58" s="1099"/>
      <c r="ADV58" s="1099"/>
      <c r="ADW58" s="1099"/>
      <c r="ADX58" s="1099"/>
      <c r="ADY58" s="1099"/>
      <c r="ADZ58" s="1099"/>
      <c r="AEA58" s="1099"/>
      <c r="AEB58" s="1099"/>
      <c r="AEC58" s="1099"/>
      <c r="AED58" s="1099"/>
      <c r="AEE58" s="1099"/>
      <c r="AEF58" s="1099"/>
      <c r="AEG58" s="1099"/>
      <c r="AEH58" s="1099"/>
      <c r="AEI58" s="1099"/>
      <c r="AEJ58" s="1099"/>
      <c r="AEK58" s="1099"/>
      <c r="AEL58" s="1099"/>
      <c r="AEM58" s="1099"/>
      <c r="AEN58" s="1099"/>
      <c r="AEO58" s="1099"/>
      <c r="AEP58" s="1099"/>
      <c r="AEQ58" s="1099"/>
      <c r="AER58" s="1099"/>
      <c r="AES58" s="1099"/>
      <c r="AET58" s="1099"/>
      <c r="AEU58" s="1099"/>
      <c r="AEV58" s="1099"/>
      <c r="AEW58" s="1099"/>
      <c r="AEX58" s="1099"/>
      <c r="AEY58" s="1099"/>
      <c r="AEZ58" s="1099"/>
      <c r="AFA58" s="1099"/>
      <c r="AFB58" s="1099"/>
      <c r="AFC58" s="1099"/>
      <c r="AFD58" s="1099"/>
      <c r="AFE58" s="1099"/>
      <c r="AFF58" s="1099"/>
      <c r="AFG58" s="1099"/>
      <c r="AFH58" s="1099"/>
      <c r="AFI58" s="1099"/>
      <c r="AFJ58" s="1099"/>
      <c r="AFK58" s="1099"/>
      <c r="AFL58" s="1099"/>
      <c r="AFM58" s="1099"/>
      <c r="AFN58" s="1099"/>
      <c r="AFO58" s="1099"/>
      <c r="AFP58" s="1099"/>
      <c r="AFQ58" s="1099"/>
      <c r="AFR58" s="1099"/>
      <c r="AFS58" s="1099"/>
      <c r="AFT58" s="1099"/>
      <c r="AFU58" s="1099"/>
      <c r="AFV58" s="1099"/>
      <c r="AFW58" s="1099"/>
      <c r="AFX58" s="1099"/>
      <c r="AFY58" s="1099"/>
      <c r="AFZ58" s="1099"/>
      <c r="AGA58" s="1099"/>
      <c r="AGB58" s="1099"/>
      <c r="AGC58" s="1099"/>
      <c r="AGD58" s="1099"/>
      <c r="AGE58" s="1099"/>
      <c r="AGF58" s="1099"/>
      <c r="AGG58" s="1099"/>
      <c r="AGH58" s="1099"/>
      <c r="AGI58" s="1099"/>
      <c r="AGJ58" s="1099"/>
      <c r="AGK58" s="1099"/>
      <c r="AGL58" s="1099"/>
      <c r="AGM58" s="1099"/>
      <c r="AGN58" s="1099"/>
      <c r="AGO58" s="1099"/>
      <c r="AGP58" s="1099"/>
      <c r="AGQ58" s="1099"/>
      <c r="AGR58" s="1099"/>
      <c r="AGS58" s="1099"/>
      <c r="AGT58" s="1099"/>
      <c r="AGU58" s="1099"/>
      <c r="AGV58" s="1099"/>
      <c r="AGW58" s="1099"/>
      <c r="AGX58" s="1099"/>
      <c r="AGY58" s="1099"/>
      <c r="AGZ58" s="1099"/>
      <c r="AHA58" s="1099"/>
      <c r="AHB58" s="1099"/>
      <c r="AHC58" s="1099"/>
      <c r="AHD58" s="1099"/>
      <c r="AHE58" s="1099"/>
      <c r="AHF58" s="1099"/>
      <c r="AHG58" s="1099"/>
      <c r="AHH58" s="1099"/>
      <c r="AHI58" s="1099"/>
      <c r="AHJ58" s="1099"/>
      <c r="AHK58" s="1099"/>
      <c r="AHL58" s="1099"/>
      <c r="AHM58" s="1099"/>
      <c r="AHN58" s="1099"/>
      <c r="AHO58" s="1099"/>
      <c r="AHP58" s="1099"/>
      <c r="AHQ58" s="1099"/>
      <c r="AHR58" s="1099"/>
      <c r="AHS58" s="1099"/>
      <c r="AHT58" s="1099"/>
      <c r="AHU58" s="1099"/>
      <c r="AHV58" s="1099"/>
      <c r="AHW58" s="1099"/>
      <c r="AHX58" s="1099"/>
      <c r="AHY58" s="1099"/>
      <c r="AHZ58" s="1099"/>
      <c r="AIA58" s="1099"/>
      <c r="AIB58" s="1099"/>
      <c r="AIC58" s="1099"/>
      <c r="AID58" s="1099"/>
      <c r="AIE58" s="1099"/>
      <c r="AIF58" s="1099"/>
      <c r="AIG58" s="1099"/>
      <c r="AIH58" s="1099"/>
      <c r="AII58" s="1099"/>
      <c r="AIJ58" s="1099"/>
      <c r="AIK58" s="1099"/>
      <c r="AIL58" s="1099"/>
      <c r="AIM58" s="1099"/>
      <c r="AIN58" s="1099"/>
      <c r="AIO58" s="1099"/>
      <c r="AIP58" s="1099"/>
      <c r="AIQ58" s="1099"/>
      <c r="AIR58" s="1099"/>
      <c r="AIS58" s="1099"/>
      <c r="AIT58" s="1099"/>
      <c r="AIU58" s="1099"/>
      <c r="AIV58" s="1099"/>
      <c r="AIW58" s="1099"/>
      <c r="AIX58" s="1099"/>
      <c r="AIY58" s="1099"/>
      <c r="AIZ58" s="1099"/>
      <c r="AJA58" s="1099"/>
      <c r="AJB58" s="1099"/>
      <c r="AJC58" s="1099"/>
      <c r="AJD58" s="1099"/>
      <c r="AJE58" s="1099"/>
      <c r="AJF58" s="1099"/>
      <c r="AJG58" s="1099"/>
      <c r="AJH58" s="1099"/>
      <c r="AJI58" s="1099"/>
      <c r="AJJ58" s="1099"/>
      <c r="AJK58" s="1099"/>
      <c r="AJL58" s="1099"/>
      <c r="AJM58" s="1099"/>
      <c r="AJN58" s="1099"/>
      <c r="AJO58" s="1099"/>
      <c r="AJP58" s="1099"/>
      <c r="AJQ58" s="1099"/>
      <c r="AJR58" s="1099"/>
      <c r="AJS58" s="1099"/>
      <c r="AJT58" s="1099"/>
      <c r="AJU58" s="1099"/>
      <c r="AJV58" s="1099"/>
      <c r="AJW58" s="1099"/>
      <c r="AJX58" s="1099"/>
      <c r="AJY58" s="1099"/>
      <c r="AJZ58" s="1099"/>
      <c r="AKA58" s="1099"/>
      <c r="AKB58" s="1099"/>
      <c r="AKC58" s="1099"/>
      <c r="AKD58" s="1099"/>
      <c r="AKE58" s="1099"/>
      <c r="AKF58" s="1099"/>
      <c r="AKG58" s="1099"/>
      <c r="AKH58" s="1099"/>
      <c r="AKI58" s="1099"/>
      <c r="AKJ58" s="1099"/>
      <c r="AKK58" s="1099"/>
      <c r="AKL58" s="1099"/>
      <c r="AKM58" s="1099"/>
      <c r="AKN58" s="1099"/>
      <c r="AKO58" s="1099"/>
      <c r="AKP58" s="1099"/>
      <c r="AKQ58" s="1099"/>
      <c r="AKR58" s="1099"/>
      <c r="AKS58" s="1099"/>
      <c r="AKT58" s="1099"/>
      <c r="AKU58" s="1099"/>
      <c r="AKV58" s="1099"/>
      <c r="AKW58" s="1099"/>
      <c r="AKX58" s="1099"/>
      <c r="AKY58" s="1099"/>
      <c r="AKZ58" s="1099"/>
      <c r="ALA58" s="1099"/>
      <c r="ALB58" s="1099"/>
      <c r="ALC58" s="1099"/>
      <c r="ALD58" s="1099"/>
      <c r="ALE58" s="1099"/>
      <c r="ALF58" s="1099"/>
      <c r="ALG58" s="1099"/>
      <c r="ALH58" s="1099"/>
      <c r="ALI58" s="1099"/>
      <c r="ALJ58" s="1099"/>
      <c r="ALK58" s="1099"/>
      <c r="ALL58" s="1099"/>
      <c r="ALM58" s="1099"/>
      <c r="ALN58" s="1099"/>
      <c r="ALO58" s="1099"/>
      <c r="ALP58" s="1099"/>
      <c r="ALQ58" s="1099"/>
      <c r="ALR58" s="1099"/>
      <c r="ALS58" s="1099"/>
      <c r="ALT58" s="1099"/>
      <c r="ALU58" s="1099"/>
      <c r="ALV58" s="1099"/>
      <c r="ALW58" s="1099"/>
      <c r="ALX58" s="1099"/>
      <c r="ALY58" s="1099"/>
      <c r="ALZ58" s="1099"/>
      <c r="AMA58" s="1099"/>
      <c r="AMB58" s="1099"/>
      <c r="AMC58" s="1099"/>
      <c r="AMD58" s="1099"/>
      <c r="AME58" s="1099"/>
      <c r="AMF58" s="1099"/>
      <c r="AMG58" s="1099"/>
      <c r="AMH58" s="1099"/>
      <c r="AMI58" s="1099"/>
      <c r="AMJ58" s="1099"/>
      <c r="AMK58" s="1099"/>
      <c r="AML58" s="1099"/>
      <c r="AMM58" s="1099"/>
      <c r="AMN58" s="1099"/>
      <c r="AMO58" s="1099"/>
      <c r="AMP58" s="1099"/>
      <c r="AMQ58" s="1099"/>
      <c r="AMR58" s="1099"/>
      <c r="AMS58" s="1099"/>
      <c r="AMT58" s="1099"/>
      <c r="AMU58" s="1099"/>
      <c r="AMV58" s="1099"/>
      <c r="AMW58" s="1099"/>
      <c r="AMX58" s="1099"/>
      <c r="AMY58" s="1099"/>
      <c r="AMZ58" s="1099"/>
      <c r="ANA58" s="1099"/>
      <c r="ANB58" s="1099"/>
      <c r="ANC58" s="1099"/>
      <c r="AND58" s="1099"/>
      <c r="ANE58" s="1099"/>
      <c r="ANF58" s="1099"/>
      <c r="ANG58" s="1099"/>
      <c r="ANH58" s="1099"/>
      <c r="ANI58" s="1099"/>
      <c r="ANJ58" s="1099"/>
      <c r="ANK58" s="1099"/>
      <c r="ANL58" s="1099"/>
      <c r="ANM58" s="1099"/>
      <c r="ANN58" s="1099"/>
      <c r="ANO58" s="1099"/>
      <c r="ANP58" s="1099"/>
      <c r="ANQ58" s="1099"/>
      <c r="ANR58" s="1099"/>
      <c r="ANS58" s="1099"/>
      <c r="ANT58" s="1099"/>
      <c r="ANU58" s="1099"/>
      <c r="ANV58" s="1099"/>
      <c r="ANW58" s="1099"/>
      <c r="ANX58" s="1099"/>
      <c r="ANY58" s="1099"/>
      <c r="ANZ58" s="1099"/>
      <c r="AOA58" s="1099"/>
      <c r="AOB58" s="1099"/>
      <c r="AOC58" s="1099"/>
      <c r="AOD58" s="1099"/>
      <c r="AOE58" s="1099"/>
      <c r="AOF58" s="1099"/>
      <c r="AOG58" s="1099"/>
      <c r="AOH58" s="1099"/>
      <c r="AOI58" s="1099"/>
      <c r="AOJ58" s="1099"/>
      <c r="AOK58" s="1099"/>
      <c r="AOL58" s="1099"/>
      <c r="AOM58" s="1099"/>
      <c r="AON58" s="1099"/>
      <c r="AOO58" s="1099"/>
      <c r="AOP58" s="1099"/>
      <c r="AOQ58" s="1099"/>
      <c r="AOR58" s="1099"/>
      <c r="AOS58" s="1099"/>
      <c r="AOT58" s="1099"/>
      <c r="AOU58" s="1099"/>
      <c r="AOV58" s="1099"/>
      <c r="AOW58" s="1099"/>
      <c r="AOX58" s="1099"/>
      <c r="AOY58" s="1099"/>
      <c r="AOZ58" s="1099"/>
      <c r="APA58" s="1099"/>
      <c r="APB58" s="1099"/>
      <c r="APC58" s="1099"/>
      <c r="APD58" s="1099"/>
      <c r="APE58" s="1099"/>
      <c r="APF58" s="1099"/>
      <c r="APG58" s="1099"/>
      <c r="APH58" s="1099"/>
      <c r="API58" s="1099"/>
      <c r="APJ58" s="1099"/>
      <c r="APK58" s="1099"/>
      <c r="APL58" s="1099"/>
      <c r="APM58" s="1099"/>
      <c r="APN58" s="1099"/>
      <c r="APO58" s="1099"/>
      <c r="APP58" s="1099"/>
      <c r="APQ58" s="1099"/>
      <c r="APR58" s="1099"/>
      <c r="APS58" s="1099"/>
      <c r="APT58" s="1099"/>
      <c r="APU58" s="1099"/>
      <c r="APV58" s="1099"/>
      <c r="APW58" s="1099"/>
      <c r="APX58" s="1099"/>
      <c r="APY58" s="1099"/>
      <c r="APZ58" s="1099"/>
      <c r="AQA58" s="1099"/>
      <c r="AQB58" s="1099"/>
      <c r="AQC58" s="1099"/>
      <c r="AQD58" s="1099"/>
      <c r="AQE58" s="1099"/>
      <c r="AQF58" s="1099"/>
      <c r="AQG58" s="1099"/>
      <c r="AQH58" s="1099"/>
      <c r="AQI58" s="1099"/>
      <c r="AQJ58" s="1099"/>
      <c r="AQK58" s="1099"/>
      <c r="AQL58" s="1099"/>
      <c r="AQM58" s="1099"/>
      <c r="AQN58" s="1099"/>
      <c r="AQO58" s="1099"/>
      <c r="AQP58" s="1099"/>
      <c r="AQQ58" s="1099"/>
      <c r="AQR58" s="1099"/>
      <c r="AQS58" s="1099"/>
      <c r="AQT58" s="1099"/>
      <c r="AQU58" s="1099"/>
      <c r="AQV58" s="1099"/>
      <c r="AQW58" s="1099"/>
      <c r="AQX58" s="1099"/>
      <c r="AQY58" s="1099"/>
      <c r="AQZ58" s="1099"/>
      <c r="ARA58" s="1099"/>
      <c r="ARB58" s="1099"/>
      <c r="ARC58" s="1099"/>
      <c r="ARD58" s="1099"/>
      <c r="ARE58" s="1099"/>
      <c r="ARF58" s="1099"/>
      <c r="ARG58" s="1099"/>
      <c r="ARH58" s="1099"/>
      <c r="ARI58" s="1099"/>
      <c r="ARJ58" s="1099"/>
      <c r="ARK58" s="1099"/>
      <c r="ARL58" s="1099"/>
      <c r="ARM58" s="1099"/>
      <c r="ARN58" s="1099"/>
      <c r="ARO58" s="1099"/>
      <c r="ARP58" s="1099"/>
      <c r="ARQ58" s="1099"/>
      <c r="ARR58" s="1099"/>
      <c r="ARS58" s="1099"/>
      <c r="ART58" s="1099"/>
      <c r="ARU58" s="1099"/>
      <c r="ARV58" s="1099"/>
      <c r="ARW58" s="1099"/>
      <c r="ARX58" s="1099"/>
      <c r="ARY58" s="1099"/>
      <c r="ARZ58" s="1099"/>
      <c r="ASA58" s="1099"/>
      <c r="ASB58" s="1099"/>
      <c r="ASC58" s="1099"/>
      <c r="ASD58" s="1099"/>
      <c r="ASE58" s="1099"/>
      <c r="ASF58" s="1099"/>
      <c r="ASG58" s="1099"/>
      <c r="ASH58" s="1099"/>
      <c r="ASI58" s="1099"/>
      <c r="ASJ58" s="1099"/>
      <c r="ASK58" s="1099"/>
      <c r="ASL58" s="1099"/>
      <c r="ASM58" s="1099"/>
      <c r="ASN58" s="1099"/>
      <c r="ASO58" s="1099"/>
      <c r="ASP58" s="1099"/>
      <c r="ASQ58" s="1099"/>
      <c r="ASR58" s="1099"/>
      <c r="ASS58" s="1099"/>
      <c r="AST58" s="1099"/>
      <c r="ASU58" s="1099"/>
      <c r="ASV58" s="1099"/>
      <c r="ASW58" s="1099"/>
      <c r="ASX58" s="1099"/>
      <c r="ASY58" s="1099"/>
      <c r="ASZ58" s="1099"/>
      <c r="ATA58" s="1099"/>
      <c r="ATB58" s="1099"/>
      <c r="ATC58" s="1099"/>
      <c r="ATD58" s="1099"/>
      <c r="ATE58" s="1099"/>
      <c r="ATF58" s="1099"/>
      <c r="ATG58" s="1099"/>
      <c r="ATH58" s="1099"/>
      <c r="ATI58" s="1099"/>
      <c r="ATJ58" s="1099"/>
      <c r="ATK58" s="1099"/>
      <c r="ATL58" s="1099"/>
      <c r="ATM58" s="1099"/>
      <c r="ATN58" s="1099"/>
      <c r="ATO58" s="1099"/>
      <c r="ATP58" s="1099"/>
      <c r="ATQ58" s="1099"/>
      <c r="ATR58" s="1099"/>
      <c r="ATS58" s="1099"/>
      <c r="ATT58" s="1099"/>
      <c r="ATU58" s="1099"/>
      <c r="ATV58" s="1099"/>
      <c r="ATW58" s="1099"/>
      <c r="ATX58" s="1099"/>
      <c r="ATY58" s="1099"/>
      <c r="ATZ58" s="1099"/>
      <c r="AUA58" s="1099"/>
      <c r="AUB58" s="1099"/>
      <c r="AUC58" s="1099"/>
      <c r="AUD58" s="1099"/>
      <c r="AUE58" s="1099"/>
      <c r="AUF58" s="1099"/>
      <c r="AUG58" s="1099"/>
      <c r="AUH58" s="1099"/>
      <c r="AUI58" s="1099"/>
      <c r="AUJ58" s="1099"/>
      <c r="AUK58" s="1099"/>
      <c r="AUL58" s="1099"/>
      <c r="AUM58" s="1099"/>
      <c r="AUN58" s="1099"/>
      <c r="AUO58" s="1099"/>
      <c r="AUP58" s="1099"/>
      <c r="AUQ58" s="1099"/>
      <c r="AUR58" s="1099"/>
      <c r="AUS58" s="1099"/>
      <c r="AUT58" s="1099"/>
      <c r="AUU58" s="1099"/>
      <c r="AUV58" s="1099"/>
      <c r="AUW58" s="1099"/>
      <c r="AUX58" s="1099"/>
      <c r="AUY58" s="1099"/>
      <c r="AUZ58" s="1099"/>
      <c r="AVA58" s="1099"/>
      <c r="AVB58" s="1099"/>
      <c r="AVC58" s="1099"/>
      <c r="AVD58" s="1099"/>
      <c r="AVE58" s="1099"/>
      <c r="AVF58" s="1099"/>
      <c r="AVG58" s="1099"/>
      <c r="AVH58" s="1099"/>
      <c r="AVI58" s="1099"/>
      <c r="AVJ58" s="1099"/>
      <c r="AVK58" s="1099"/>
      <c r="AVL58" s="1099"/>
      <c r="AVM58" s="1099"/>
      <c r="AVN58" s="1099"/>
      <c r="AVO58" s="1099"/>
      <c r="AVP58" s="1099"/>
      <c r="AVQ58" s="1099"/>
      <c r="AVR58" s="1099"/>
      <c r="AVS58" s="1099"/>
      <c r="AVT58" s="1099"/>
      <c r="AVU58" s="1099"/>
      <c r="AVV58" s="1099"/>
      <c r="AVW58" s="1099"/>
      <c r="AVX58" s="1099"/>
      <c r="AVY58" s="1099"/>
      <c r="AVZ58" s="1099"/>
      <c r="AWA58" s="1099"/>
      <c r="AWB58" s="1099"/>
      <c r="AWC58" s="1099"/>
      <c r="AWD58" s="1099"/>
      <c r="AWE58" s="1099"/>
      <c r="AWF58" s="1099"/>
      <c r="AWG58" s="1099"/>
      <c r="AWH58" s="1099"/>
      <c r="AWI58" s="1099"/>
      <c r="AWJ58" s="1099"/>
      <c r="AWK58" s="1099"/>
      <c r="AWL58" s="1099"/>
      <c r="AWM58" s="1099"/>
      <c r="AWN58" s="1099"/>
      <c r="AWO58" s="1099"/>
      <c r="AWP58" s="1099"/>
      <c r="AWQ58" s="1099"/>
      <c r="AWR58" s="1099"/>
      <c r="AWS58" s="1099"/>
      <c r="AWT58" s="1099"/>
      <c r="AWU58" s="1099"/>
      <c r="AWV58" s="1099"/>
      <c r="AWW58" s="1099"/>
      <c r="AWX58" s="1099"/>
      <c r="AWY58" s="1099"/>
      <c r="AWZ58" s="1099"/>
      <c r="AXA58" s="1099"/>
      <c r="AXB58" s="1099"/>
      <c r="AXC58" s="1099"/>
      <c r="AXD58" s="1099"/>
      <c r="AXE58" s="1099"/>
      <c r="AXF58" s="1099"/>
      <c r="AXG58" s="1099"/>
      <c r="AXH58" s="1099"/>
      <c r="AXI58" s="1099"/>
      <c r="AXJ58" s="1099"/>
      <c r="AXK58" s="1099"/>
      <c r="AXL58" s="1099"/>
      <c r="AXM58" s="1099"/>
      <c r="AXN58" s="1099"/>
      <c r="AXO58" s="1099"/>
      <c r="AXP58" s="1099"/>
      <c r="AXQ58" s="1099"/>
      <c r="AXR58" s="1099"/>
      <c r="AXS58" s="1099"/>
      <c r="AXT58" s="1099"/>
      <c r="AXU58" s="1099"/>
      <c r="AXV58" s="1099"/>
      <c r="AXW58" s="1099"/>
      <c r="AXX58" s="1099"/>
      <c r="AXY58" s="1099"/>
      <c r="AXZ58" s="1099"/>
      <c r="AYA58" s="1099"/>
      <c r="AYB58" s="1099"/>
    </row>
    <row r="59" spans="1:1328" s="1014" customFormat="1" ht="13.5" thickBot="1" x14ac:dyDescent="0.25"/>
    <row r="60" spans="1:1328" s="1014" customFormat="1" ht="15.75" customHeight="1" x14ac:dyDescent="0.2">
      <c r="A60" s="538" t="s">
        <v>16</v>
      </c>
      <c r="B60" s="3048" t="s">
        <v>926</v>
      </c>
      <c r="C60" s="3049"/>
      <c r="D60" s="3049"/>
      <c r="E60" s="3049"/>
      <c r="F60" s="3049"/>
      <c r="G60" s="3050"/>
      <c r="H60" s="3054" t="s">
        <v>927</v>
      </c>
      <c r="I60" s="3054"/>
      <c r="J60" s="3054"/>
      <c r="K60" s="3054"/>
      <c r="L60" s="3054"/>
      <c r="M60" s="3054"/>
      <c r="N60" s="3054"/>
      <c r="O60" s="3054"/>
      <c r="P60" s="3054"/>
      <c r="Q60" s="3055"/>
    </row>
    <row r="61" spans="1:1328" s="1014" customFormat="1" ht="12.75" x14ac:dyDescent="0.2">
      <c r="A61" s="3060" t="s">
        <v>926</v>
      </c>
      <c r="B61" s="3051"/>
      <c r="C61" s="3052"/>
      <c r="D61" s="3052"/>
      <c r="E61" s="3052"/>
      <c r="F61" s="3052"/>
      <c r="G61" s="3053"/>
      <c r="H61" s="3056"/>
      <c r="I61" s="3056"/>
      <c r="J61" s="3056"/>
      <c r="K61" s="3056"/>
      <c r="L61" s="3056"/>
      <c r="M61" s="3056"/>
      <c r="N61" s="3056"/>
      <c r="O61" s="3056"/>
      <c r="P61" s="3056"/>
      <c r="Q61" s="3057"/>
    </row>
    <row r="62" spans="1:1328" s="1014" customFormat="1" ht="15.75" x14ac:dyDescent="0.2">
      <c r="A62" s="3060"/>
      <c r="B62" s="3061" t="s">
        <v>928</v>
      </c>
      <c r="C62" s="3062"/>
      <c r="D62" s="3062"/>
      <c r="E62" s="3062"/>
      <c r="F62" s="3062"/>
      <c r="G62" s="3063"/>
      <c r="H62" s="3056"/>
      <c r="I62" s="3056"/>
      <c r="J62" s="3056"/>
      <c r="K62" s="3056"/>
      <c r="L62" s="3056"/>
      <c r="M62" s="3056"/>
      <c r="N62" s="3056"/>
      <c r="O62" s="3056"/>
      <c r="P62" s="3056"/>
      <c r="Q62" s="3057"/>
    </row>
    <row r="63" spans="1:1328" s="1014" customFormat="1" ht="12.75" x14ac:dyDescent="0.2">
      <c r="A63" s="3060"/>
      <c r="B63" s="3064"/>
      <c r="C63" s="3065"/>
      <c r="D63" s="3065"/>
      <c r="E63" s="3065"/>
      <c r="F63" s="3065"/>
      <c r="G63" s="3066"/>
      <c r="H63" s="3058"/>
      <c r="I63" s="3058"/>
      <c r="J63" s="3058"/>
      <c r="K63" s="3058"/>
      <c r="L63" s="3058"/>
      <c r="M63" s="3058"/>
      <c r="N63" s="3058"/>
      <c r="O63" s="3058"/>
      <c r="P63" s="3058"/>
      <c r="Q63" s="3059"/>
    </row>
    <row r="64" spans="1:1328" s="1014" customFormat="1" ht="28.5" customHeight="1" x14ac:dyDescent="0.2">
      <c r="A64" s="3060"/>
      <c r="B64" s="3067" t="s">
        <v>929</v>
      </c>
      <c r="C64" s="3068"/>
      <c r="D64" s="3068"/>
      <c r="E64" s="3068"/>
      <c r="F64" s="3068"/>
      <c r="G64" s="3069"/>
      <c r="H64" s="1399" t="s">
        <v>910</v>
      </c>
      <c r="I64" s="1400" t="s">
        <v>779</v>
      </c>
      <c r="J64" s="1400" t="s">
        <v>781</v>
      </c>
      <c r="K64" s="1400" t="s">
        <v>851</v>
      </c>
      <c r="L64" s="1401" t="s">
        <v>911</v>
      </c>
      <c r="M64" s="1402" t="s">
        <v>911</v>
      </c>
      <c r="N64" s="1400" t="s">
        <v>930</v>
      </c>
      <c r="O64" s="1403" t="s">
        <v>923</v>
      </c>
      <c r="P64" s="1404" t="s">
        <v>931</v>
      </c>
      <c r="Q64" s="1405" t="s">
        <v>932</v>
      </c>
    </row>
    <row r="65" spans="1:17" s="1014" customFormat="1" ht="15.75" x14ac:dyDescent="0.2">
      <c r="A65" s="3060"/>
      <c r="B65" s="1406" t="s">
        <v>928</v>
      </c>
      <c r="C65" s="1043"/>
      <c r="D65" s="1407"/>
      <c r="E65" s="1407"/>
      <c r="F65" s="1407"/>
      <c r="G65" s="1408"/>
      <c r="H65" s="1409">
        <v>2</v>
      </c>
      <c r="I65" s="1410">
        <v>12</v>
      </c>
      <c r="J65" s="1410">
        <v>18</v>
      </c>
      <c r="K65" s="1411">
        <f>K79</f>
        <v>4.5</v>
      </c>
      <c r="L65" s="1412">
        <f t="shared" ref="L65:L74" si="5">MROUND(M65,1)</f>
        <v>16</v>
      </c>
      <c r="M65" s="1413">
        <f>(L79/N79)*N65</f>
        <v>16</v>
      </c>
      <c r="N65" s="1414">
        <f t="shared" ref="N65:N74" si="6">(I65*J65)*H65</f>
        <v>432</v>
      </c>
      <c r="O65" s="1415">
        <f t="shared" ref="O65:O74" si="7">N65/L65</f>
        <v>27</v>
      </c>
      <c r="P65" s="1416">
        <f t="shared" ref="P65:P74" si="8">N65*K65</f>
        <v>1944</v>
      </c>
      <c r="Q65" s="1417">
        <f t="shared" ref="Q65:Q74" si="9">P65/L65</f>
        <v>121.5</v>
      </c>
    </row>
    <row r="66" spans="1:17" s="1014" customFormat="1" ht="15.75" x14ac:dyDescent="0.2">
      <c r="A66" s="3060"/>
      <c r="B66" s="1418" t="s">
        <v>933</v>
      </c>
      <c r="C66" s="1043"/>
      <c r="D66" s="1407"/>
      <c r="E66" s="1407"/>
      <c r="F66" s="1407"/>
      <c r="G66" s="1408"/>
      <c r="H66" s="1409">
        <v>1</v>
      </c>
      <c r="I66" s="1410">
        <v>18</v>
      </c>
      <c r="J66" s="1410">
        <v>18</v>
      </c>
      <c r="K66" s="1411">
        <f>K79</f>
        <v>4.5</v>
      </c>
      <c r="L66" s="1412">
        <f t="shared" si="5"/>
        <v>12</v>
      </c>
      <c r="M66" s="1413">
        <f>(L79/N79)*N66</f>
        <v>12</v>
      </c>
      <c r="N66" s="1414">
        <f t="shared" si="6"/>
        <v>324</v>
      </c>
      <c r="O66" s="1415">
        <f t="shared" si="7"/>
        <v>27</v>
      </c>
      <c r="P66" s="1416">
        <f t="shared" si="8"/>
        <v>1458</v>
      </c>
      <c r="Q66" s="1417">
        <f t="shared" si="9"/>
        <v>121.5</v>
      </c>
    </row>
    <row r="67" spans="1:17" s="1014" customFormat="1" ht="15.75" x14ac:dyDescent="0.2">
      <c r="A67" s="3060"/>
      <c r="B67" s="1418" t="s">
        <v>934</v>
      </c>
      <c r="C67" s="1043"/>
      <c r="D67" s="1407"/>
      <c r="E67" s="1407"/>
      <c r="F67" s="1407"/>
      <c r="G67" s="1408"/>
      <c r="H67" s="1409">
        <v>1</v>
      </c>
      <c r="I67" s="1410">
        <v>18</v>
      </c>
      <c r="J67" s="1410">
        <v>24</v>
      </c>
      <c r="K67" s="1411">
        <f>K79</f>
        <v>4.5</v>
      </c>
      <c r="L67" s="1412">
        <f t="shared" si="5"/>
        <v>16</v>
      </c>
      <c r="M67" s="1413">
        <f>(L79/N79)*N67</f>
        <v>16</v>
      </c>
      <c r="N67" s="1414">
        <f t="shared" si="6"/>
        <v>432</v>
      </c>
      <c r="O67" s="1415">
        <f t="shared" si="7"/>
        <v>27</v>
      </c>
      <c r="P67" s="1416">
        <f t="shared" si="8"/>
        <v>1944</v>
      </c>
      <c r="Q67" s="1417">
        <f t="shared" si="9"/>
        <v>121.5</v>
      </c>
    </row>
    <row r="68" spans="1:17" s="1014" customFormat="1" ht="24" customHeight="1" x14ac:dyDescent="0.2">
      <c r="A68" s="3060"/>
      <c r="B68" s="1418" t="s">
        <v>935</v>
      </c>
      <c r="C68" s="1043"/>
      <c r="D68" s="1407"/>
      <c r="E68" s="1407"/>
      <c r="F68" s="1407"/>
      <c r="G68" s="1408"/>
      <c r="H68" s="1409">
        <v>1</v>
      </c>
      <c r="I68" s="1410">
        <v>18</v>
      </c>
      <c r="J68" s="1410">
        <v>24</v>
      </c>
      <c r="K68" s="1411">
        <f>K79</f>
        <v>4.5</v>
      </c>
      <c r="L68" s="1412">
        <f t="shared" si="5"/>
        <v>16</v>
      </c>
      <c r="M68" s="1413">
        <f>(L79/N79)*N68</f>
        <v>16</v>
      </c>
      <c r="N68" s="1414">
        <f t="shared" si="6"/>
        <v>432</v>
      </c>
      <c r="O68" s="1415">
        <f t="shared" si="7"/>
        <v>27</v>
      </c>
      <c r="P68" s="1416">
        <f t="shared" si="8"/>
        <v>1944</v>
      </c>
      <c r="Q68" s="1417">
        <f t="shared" si="9"/>
        <v>121.5</v>
      </c>
    </row>
    <row r="69" spans="1:17" s="1014" customFormat="1" ht="15.75" x14ac:dyDescent="0.2">
      <c r="A69" s="3060"/>
      <c r="B69" s="1418" t="s">
        <v>936</v>
      </c>
      <c r="C69" s="1043"/>
      <c r="D69" s="1407"/>
      <c r="E69" s="1407"/>
      <c r="F69" s="1407"/>
      <c r="G69" s="1408"/>
      <c r="H69" s="1409">
        <v>1</v>
      </c>
      <c r="I69" s="1410">
        <v>22.5</v>
      </c>
      <c r="J69" s="1410">
        <v>24</v>
      </c>
      <c r="K69" s="1411">
        <f>K79</f>
        <v>4.5</v>
      </c>
      <c r="L69" s="1412">
        <f t="shared" si="5"/>
        <v>20</v>
      </c>
      <c r="M69" s="1413">
        <f>(L79/N79)*N69</f>
        <v>20</v>
      </c>
      <c r="N69" s="1414">
        <f t="shared" si="6"/>
        <v>540</v>
      </c>
      <c r="O69" s="1415">
        <f t="shared" si="7"/>
        <v>27</v>
      </c>
      <c r="P69" s="1416">
        <f t="shared" si="8"/>
        <v>2430</v>
      </c>
      <c r="Q69" s="1417">
        <f t="shared" si="9"/>
        <v>121.5</v>
      </c>
    </row>
    <row r="70" spans="1:17" s="1014" customFormat="1" ht="15.75" x14ac:dyDescent="0.2">
      <c r="A70" s="3060"/>
      <c r="B70" s="1418" t="s">
        <v>937</v>
      </c>
      <c r="C70" s="1043"/>
      <c r="D70" s="1407"/>
      <c r="E70" s="1407"/>
      <c r="F70" s="1407"/>
      <c r="G70" s="1408"/>
      <c r="H70" s="1409">
        <v>1</v>
      </c>
      <c r="I70" s="1410">
        <v>24</v>
      </c>
      <c r="J70" s="1410">
        <v>27</v>
      </c>
      <c r="K70" s="1411">
        <f>K79</f>
        <v>4.5</v>
      </c>
      <c r="L70" s="1412">
        <f t="shared" si="5"/>
        <v>24</v>
      </c>
      <c r="M70" s="1413">
        <f>(L79/N79)*N70</f>
        <v>24</v>
      </c>
      <c r="N70" s="1414">
        <f t="shared" si="6"/>
        <v>648</v>
      </c>
      <c r="O70" s="1415">
        <f t="shared" si="7"/>
        <v>27</v>
      </c>
      <c r="P70" s="1416">
        <f t="shared" si="8"/>
        <v>2916</v>
      </c>
      <c r="Q70" s="1417">
        <f t="shared" si="9"/>
        <v>121.5</v>
      </c>
    </row>
    <row r="71" spans="1:17" s="1014" customFormat="1" ht="15.75" x14ac:dyDescent="0.2">
      <c r="A71" s="3060"/>
      <c r="B71" s="1418" t="s">
        <v>938</v>
      </c>
      <c r="C71" s="1043"/>
      <c r="D71" s="1407"/>
      <c r="E71" s="1407"/>
      <c r="F71" s="1407"/>
      <c r="G71" s="1408"/>
      <c r="H71" s="1409">
        <v>1</v>
      </c>
      <c r="I71" s="1410">
        <v>24</v>
      </c>
      <c r="J71" s="1410">
        <v>31.5</v>
      </c>
      <c r="K71" s="1411">
        <f>K79</f>
        <v>4.5</v>
      </c>
      <c r="L71" s="1412">
        <f t="shared" si="5"/>
        <v>28</v>
      </c>
      <c r="M71" s="1413">
        <f>(L79/N79)*N71</f>
        <v>28</v>
      </c>
      <c r="N71" s="1414">
        <f t="shared" si="6"/>
        <v>756</v>
      </c>
      <c r="O71" s="1415">
        <f t="shared" si="7"/>
        <v>27</v>
      </c>
      <c r="P71" s="1416">
        <f t="shared" si="8"/>
        <v>3402</v>
      </c>
      <c r="Q71" s="1417">
        <f t="shared" si="9"/>
        <v>121.5</v>
      </c>
    </row>
    <row r="72" spans="1:17" s="1014" customFormat="1" ht="15.75" x14ac:dyDescent="0.2">
      <c r="A72" s="3060"/>
      <c r="B72" s="1418" t="s">
        <v>939</v>
      </c>
      <c r="C72" s="1043"/>
      <c r="D72" s="1407"/>
      <c r="E72" s="1407"/>
      <c r="F72" s="1407"/>
      <c r="G72" s="1408"/>
      <c r="H72" s="1409">
        <v>1</v>
      </c>
      <c r="I72" s="1410">
        <v>24</v>
      </c>
      <c r="J72" s="1410">
        <v>36</v>
      </c>
      <c r="K72" s="1411">
        <f>K79</f>
        <v>4.5</v>
      </c>
      <c r="L72" s="1412">
        <f t="shared" si="5"/>
        <v>32</v>
      </c>
      <c r="M72" s="1413">
        <f>(L79/N79)*N72</f>
        <v>32</v>
      </c>
      <c r="N72" s="1414">
        <f t="shared" si="6"/>
        <v>864</v>
      </c>
      <c r="O72" s="1415">
        <f t="shared" si="7"/>
        <v>27</v>
      </c>
      <c r="P72" s="1416">
        <f t="shared" si="8"/>
        <v>3888</v>
      </c>
      <c r="Q72" s="1417">
        <f t="shared" si="9"/>
        <v>121.5</v>
      </c>
    </row>
    <row r="73" spans="1:17" s="1014" customFormat="1" ht="15.75" x14ac:dyDescent="0.2">
      <c r="A73" s="3060"/>
      <c r="B73" s="1418" t="s">
        <v>940</v>
      </c>
      <c r="C73" s="1043"/>
      <c r="D73" s="1407"/>
      <c r="E73" s="1407"/>
      <c r="F73" s="1407"/>
      <c r="G73" s="1408"/>
      <c r="H73" s="1409">
        <v>1</v>
      </c>
      <c r="I73" s="1410">
        <v>27</v>
      </c>
      <c r="J73" s="1410">
        <v>36</v>
      </c>
      <c r="K73" s="1411">
        <f>K79</f>
        <v>4.5</v>
      </c>
      <c r="L73" s="1412">
        <f t="shared" si="5"/>
        <v>36</v>
      </c>
      <c r="M73" s="1413">
        <f>(L79/N79)*N73</f>
        <v>36</v>
      </c>
      <c r="N73" s="1414">
        <f t="shared" si="6"/>
        <v>972</v>
      </c>
      <c r="O73" s="1415">
        <f t="shared" si="7"/>
        <v>27</v>
      </c>
      <c r="P73" s="1416">
        <f t="shared" si="8"/>
        <v>4374</v>
      </c>
      <c r="Q73" s="1417">
        <f t="shared" si="9"/>
        <v>121.5</v>
      </c>
    </row>
    <row r="74" spans="1:17" s="1014" customFormat="1" ht="15.75" x14ac:dyDescent="0.2">
      <c r="A74" s="3060"/>
      <c r="B74" s="1418"/>
      <c r="C74" s="1043"/>
      <c r="D74" s="1407"/>
      <c r="E74" s="1407"/>
      <c r="F74" s="1407"/>
      <c r="G74" s="1407"/>
      <c r="H74" s="1409">
        <v>1</v>
      </c>
      <c r="I74" s="1410">
        <v>27.8</v>
      </c>
      <c r="J74" s="1410">
        <v>53.5</v>
      </c>
      <c r="K74" s="1411">
        <v>4.5</v>
      </c>
      <c r="L74" s="1412">
        <f t="shared" si="5"/>
        <v>55</v>
      </c>
      <c r="M74" s="1413">
        <f>(L79/N79)*N74</f>
        <v>55.085185185185182</v>
      </c>
      <c r="N74" s="1414">
        <f t="shared" si="6"/>
        <v>1487.3</v>
      </c>
      <c r="O74" s="1415">
        <f t="shared" si="7"/>
        <v>27.041818181818179</v>
      </c>
      <c r="P74" s="1416">
        <f t="shared" si="8"/>
        <v>6692.8499999999995</v>
      </c>
      <c r="Q74" s="1417">
        <f t="shared" si="9"/>
        <v>121.6881818181818</v>
      </c>
    </row>
    <row r="75" spans="1:17" s="1014" customFormat="1" ht="15.75" x14ac:dyDescent="0.2">
      <c r="A75" s="3060"/>
      <c r="B75" s="1419"/>
      <c r="C75" s="1420"/>
      <c r="D75" s="1407"/>
      <c r="E75" s="1407"/>
      <c r="F75" s="1407"/>
      <c r="G75" s="1407"/>
      <c r="H75" s="1409"/>
      <c r="I75" s="1410"/>
      <c r="J75" s="1410"/>
      <c r="K75" s="1411"/>
      <c r="L75" s="1412"/>
      <c r="M75" s="1413"/>
      <c r="N75" s="1421"/>
      <c r="O75" s="1422"/>
      <c r="P75" s="1421"/>
      <c r="Q75" s="1417"/>
    </row>
    <row r="76" spans="1:17" s="1014" customFormat="1" ht="15.75" customHeight="1" x14ac:dyDescent="0.2">
      <c r="A76" s="3060"/>
      <c r="B76" s="3070" t="s">
        <v>941</v>
      </c>
      <c r="C76" s="3071"/>
      <c r="D76" s="3071"/>
      <c r="E76" s="3071"/>
      <c r="F76" s="3071"/>
      <c r="G76" s="3071"/>
      <c r="H76" s="3074">
        <v>1</v>
      </c>
      <c r="I76" s="3038">
        <v>4.5</v>
      </c>
      <c r="J76" s="3038">
        <v>6.5</v>
      </c>
      <c r="K76" s="3040">
        <f>K79</f>
        <v>4.5</v>
      </c>
      <c r="L76" s="3042">
        <f>MROUND(M76,1)</f>
        <v>1</v>
      </c>
      <c r="M76" s="3044">
        <f>(L79/N79)*N76</f>
        <v>1.0833333333333333</v>
      </c>
      <c r="N76" s="3046">
        <f>(I76*J76)*H76</f>
        <v>29.25</v>
      </c>
      <c r="O76" s="3025">
        <f>N76/L76</f>
        <v>29.25</v>
      </c>
      <c r="P76" s="3027">
        <f>N76*K76</f>
        <v>131.625</v>
      </c>
      <c r="Q76" s="3029">
        <f>P76/L76</f>
        <v>131.625</v>
      </c>
    </row>
    <row r="77" spans="1:17" s="1014" customFormat="1" ht="15.75" customHeight="1" x14ac:dyDescent="0.2">
      <c r="A77" s="3060"/>
      <c r="B77" s="3072"/>
      <c r="C77" s="3073"/>
      <c r="D77" s="3073"/>
      <c r="E77" s="3073"/>
      <c r="F77" s="3073"/>
      <c r="G77" s="3073"/>
      <c r="H77" s="3075"/>
      <c r="I77" s="3039"/>
      <c r="J77" s="3039"/>
      <c r="K77" s="3041"/>
      <c r="L77" s="3043"/>
      <c r="M77" s="3045"/>
      <c r="N77" s="3047"/>
      <c r="O77" s="3026"/>
      <c r="P77" s="3028"/>
      <c r="Q77" s="3030"/>
    </row>
    <row r="78" spans="1:17" s="1014" customFormat="1" ht="15.75" customHeight="1" x14ac:dyDescent="0.2">
      <c r="A78" s="3060"/>
      <c r="B78" s="3031" t="s">
        <v>942</v>
      </c>
      <c r="C78" s="3032"/>
      <c r="D78" s="3032"/>
      <c r="E78" s="3032"/>
      <c r="F78" s="3032"/>
      <c r="G78" s="3032"/>
      <c r="H78" s="3032"/>
      <c r="I78" s="3032"/>
      <c r="J78" s="1423" t="s">
        <v>943</v>
      </c>
      <c r="K78" s="1424"/>
      <c r="L78" s="1423"/>
      <c r="M78" s="1423"/>
      <c r="N78" s="1423"/>
      <c r="O78" s="1423"/>
      <c r="P78" s="1423"/>
      <c r="Q78" s="1425"/>
    </row>
    <row r="79" spans="1:17" s="1014" customFormat="1" ht="14.25" customHeight="1" x14ac:dyDescent="0.2">
      <c r="A79" s="3060"/>
      <c r="B79" s="3033" t="s">
        <v>944</v>
      </c>
      <c r="C79" s="3034"/>
      <c r="D79" s="3034"/>
      <c r="E79" s="3034"/>
      <c r="F79" s="3034"/>
      <c r="G79" s="3034"/>
      <c r="H79" s="1426">
        <v>1</v>
      </c>
      <c r="I79" s="1427">
        <v>12</v>
      </c>
      <c r="J79" s="1427">
        <v>18</v>
      </c>
      <c r="K79" s="1427">
        <v>4.5</v>
      </c>
      <c r="L79" s="1428">
        <v>8</v>
      </c>
      <c r="M79" s="1429"/>
      <c r="N79" s="1430">
        <f>I79*J79</f>
        <v>216</v>
      </c>
      <c r="O79" s="1430">
        <f>N79/L79</f>
        <v>27</v>
      </c>
      <c r="P79" s="1430">
        <f>N79*K79</f>
        <v>972</v>
      </c>
      <c r="Q79" s="1431">
        <f>P79/L79</f>
        <v>121.5</v>
      </c>
    </row>
    <row r="80" spans="1:17" s="1014" customFormat="1" x14ac:dyDescent="0.2">
      <c r="A80" s="3060"/>
      <c r="B80" s="3035" t="s">
        <v>945</v>
      </c>
      <c r="C80" s="3036"/>
      <c r="D80" s="3036"/>
      <c r="E80" s="3036"/>
      <c r="F80" s="3036"/>
      <c r="G80" s="3036"/>
      <c r="H80" s="3036"/>
      <c r="I80" s="3036"/>
      <c r="J80" s="3036"/>
      <c r="K80" s="3036"/>
      <c r="L80" s="3036"/>
      <c r="M80" s="3036"/>
      <c r="N80" s="3036"/>
      <c r="O80" s="3036"/>
      <c r="P80" s="3036"/>
      <c r="Q80" s="3037"/>
    </row>
    <row r="81" spans="1:18" s="1014" customFormat="1" x14ac:dyDescent="0.25">
      <c r="A81" s="3060"/>
      <c r="B81" s="1432" t="s">
        <v>946</v>
      </c>
      <c r="C81" s="753"/>
      <c r="D81" s="753"/>
      <c r="E81" s="753"/>
      <c r="F81" s="1433" t="s">
        <v>947</v>
      </c>
      <c r="G81" s="753"/>
      <c r="H81" s="753"/>
      <c r="I81" s="1433" t="s">
        <v>948</v>
      </c>
      <c r="J81" s="753"/>
      <c r="K81" s="753"/>
      <c r="L81" s="1043"/>
      <c r="M81" s="276" t="s">
        <v>949</v>
      </c>
      <c r="N81" s="1414">
        <v>0</v>
      </c>
      <c r="O81" s="1415">
        <v>0</v>
      </c>
      <c r="P81" s="1416">
        <v>0</v>
      </c>
      <c r="Q81" s="1417">
        <v>0</v>
      </c>
    </row>
    <row r="82" spans="1:18" s="1014" customFormat="1" ht="16.5" thickBot="1" x14ac:dyDescent="0.3">
      <c r="A82" s="3060"/>
      <c r="B82" s="1434" t="s">
        <v>950</v>
      </c>
      <c r="C82" s="1435"/>
      <c r="D82" s="1435"/>
      <c r="E82" s="1436"/>
      <c r="F82" s="1437" t="s">
        <v>951</v>
      </c>
      <c r="G82" s="1436"/>
      <c r="H82" s="1436"/>
      <c r="I82" s="1436"/>
      <c r="J82" s="1436"/>
      <c r="K82" s="1436"/>
      <c r="L82" s="1436"/>
      <c r="M82" s="1436"/>
      <c r="N82" s="1436"/>
      <c r="O82" s="1436"/>
      <c r="P82" s="1436"/>
      <c r="Q82" s="1438"/>
    </row>
    <row r="83" spans="1:18" s="1014" customFormat="1" ht="15.75" x14ac:dyDescent="0.25">
      <c r="A83" s="1439"/>
      <c r="B83" s="1440"/>
      <c r="C83" s="1132"/>
      <c r="D83" s="1132"/>
      <c r="E83" s="1441"/>
      <c r="F83" s="1442"/>
      <c r="G83" s="1441"/>
      <c r="H83" s="1441"/>
      <c r="I83" s="1441"/>
      <c r="J83" s="1441"/>
      <c r="K83" s="1441"/>
      <c r="L83" s="1441"/>
      <c r="M83" s="1441"/>
      <c r="N83" s="1441"/>
      <c r="O83" s="1441"/>
      <c r="P83" s="1441"/>
      <c r="Q83" s="1441"/>
      <c r="R83" s="1441"/>
    </row>
    <row r="84" spans="1:18" s="1014" customFormat="1" ht="12.75" x14ac:dyDescent="0.2"/>
    <row r="85" spans="1:18" s="1014" customFormat="1" ht="12.75" x14ac:dyDescent="0.2">
      <c r="M85" s="1433" t="s">
        <v>948</v>
      </c>
    </row>
    <row r="86" spans="1:18" s="1014" customFormat="1" ht="12.75" customHeight="1" x14ac:dyDescent="0.2">
      <c r="A86" s="538" t="s">
        <v>16</v>
      </c>
      <c r="B86" s="3002" t="s">
        <v>927</v>
      </c>
      <c r="C86" s="3003"/>
      <c r="D86" s="3003"/>
      <c r="E86" s="3003"/>
      <c r="F86" s="3003"/>
      <c r="G86" s="3003"/>
      <c r="H86" s="3003"/>
      <c r="I86" s="3003"/>
      <c r="J86" s="3003"/>
      <c r="K86" s="3004"/>
    </row>
    <row r="87" spans="1:18" s="1014" customFormat="1" ht="15.75" customHeight="1" x14ac:dyDescent="0.2">
      <c r="A87" s="3011" t="s">
        <v>916</v>
      </c>
      <c r="B87" s="3005"/>
      <c r="C87" s="3006"/>
      <c r="D87" s="3006"/>
      <c r="E87" s="3006"/>
      <c r="F87" s="3006"/>
      <c r="G87" s="3006"/>
      <c r="H87" s="3006"/>
      <c r="I87" s="3006"/>
      <c r="J87" s="3006"/>
      <c r="K87" s="3007"/>
    </row>
    <row r="88" spans="1:18" s="1014" customFormat="1" ht="19.5" customHeight="1" x14ac:dyDescent="0.2">
      <c r="A88" s="3011"/>
      <c r="B88" s="3008"/>
      <c r="C88" s="3009"/>
      <c r="D88" s="3009"/>
      <c r="E88" s="3009"/>
      <c r="F88" s="3009"/>
      <c r="G88" s="3009"/>
      <c r="H88" s="3009"/>
      <c r="I88" s="3009"/>
      <c r="J88" s="3009"/>
      <c r="K88" s="3010"/>
    </row>
    <row r="89" spans="1:18" s="1014" customFormat="1" ht="19.5" customHeight="1" x14ac:dyDescent="0.2">
      <c r="A89" s="3011"/>
      <c r="B89" s="3012" t="s">
        <v>919</v>
      </c>
      <c r="C89" s="3013"/>
      <c r="D89" s="3013"/>
      <c r="E89" s="3013"/>
      <c r="F89" s="3013"/>
      <c r="G89" s="3013"/>
      <c r="H89" s="3013"/>
      <c r="I89" s="3013"/>
      <c r="J89" s="3013"/>
      <c r="K89" s="3014"/>
    </row>
    <row r="90" spans="1:18" s="1014" customFormat="1" ht="19.5" customHeight="1" x14ac:dyDescent="0.2">
      <c r="A90" s="3011"/>
      <c r="B90" s="3015"/>
      <c r="C90" s="3016"/>
      <c r="D90" s="3016"/>
      <c r="E90" s="3016"/>
      <c r="F90" s="3016"/>
      <c r="G90" s="3016"/>
      <c r="H90" s="3016"/>
      <c r="I90" s="3016"/>
      <c r="J90" s="3016"/>
      <c r="K90" s="3017"/>
    </row>
    <row r="91" spans="1:18" s="1014" customFormat="1" ht="13.5" customHeight="1" x14ac:dyDescent="0.2">
      <c r="A91" s="3011"/>
      <c r="B91" s="2876" t="s">
        <v>77</v>
      </c>
      <c r="C91" s="2391"/>
      <c r="D91" s="2391"/>
      <c r="E91" s="2391"/>
      <c r="F91" s="2391"/>
      <c r="G91" s="2391"/>
      <c r="H91" s="2391"/>
      <c r="I91" s="2391"/>
      <c r="J91" s="2391"/>
      <c r="K91" s="3018"/>
    </row>
    <row r="92" spans="1:18" s="1014" customFormat="1" ht="30" x14ac:dyDescent="0.2">
      <c r="A92" s="3011"/>
      <c r="B92" s="1443" t="s">
        <v>910</v>
      </c>
      <c r="C92" s="1444" t="s">
        <v>779</v>
      </c>
      <c r="D92" s="1444" t="s">
        <v>781</v>
      </c>
      <c r="E92" s="1445" t="s">
        <v>851</v>
      </c>
      <c r="F92" s="3019" t="s">
        <v>911</v>
      </c>
      <c r="G92" s="3019"/>
      <c r="H92" s="1446" t="s">
        <v>917</v>
      </c>
      <c r="I92" s="1446" t="s">
        <v>918</v>
      </c>
      <c r="J92" s="1447"/>
      <c r="K92" s="1448"/>
    </row>
    <row r="93" spans="1:18" s="1014" customFormat="1" ht="15.75" x14ac:dyDescent="0.2">
      <c r="A93" s="3011"/>
      <c r="B93" s="1449">
        <v>1</v>
      </c>
      <c r="C93" s="1450">
        <v>12.5</v>
      </c>
      <c r="D93" s="1450">
        <v>18</v>
      </c>
      <c r="E93" s="1450">
        <v>4.5</v>
      </c>
      <c r="F93" s="3020">
        <v>8</v>
      </c>
      <c r="G93" s="3020"/>
      <c r="H93" s="1451">
        <f>C93*D93</f>
        <v>225</v>
      </c>
      <c r="I93" s="1452">
        <f>H93*E93</f>
        <v>1012.5</v>
      </c>
      <c r="J93" s="1451"/>
      <c r="K93" s="1453"/>
    </row>
    <row r="94" spans="1:18" s="1014" customFormat="1" x14ac:dyDescent="0.2">
      <c r="A94" s="3011"/>
      <c r="B94" s="1454"/>
      <c r="C94" s="1455" t="s">
        <v>913</v>
      </c>
      <c r="D94" s="1132"/>
      <c r="E94" s="1132"/>
      <c r="F94" s="1132"/>
      <c r="G94" s="1132"/>
      <c r="H94" s="1132"/>
      <c r="I94" s="1132"/>
      <c r="J94" s="1424"/>
      <c r="K94" s="1456"/>
    </row>
    <row r="95" spans="1:18" s="1014" customFormat="1" ht="15.75" x14ac:dyDescent="0.2">
      <c r="A95" s="3011"/>
      <c r="B95" s="1457" t="s">
        <v>952</v>
      </c>
      <c r="C95" s="1458"/>
      <c r="D95" s="1458"/>
      <c r="E95" s="1455"/>
      <c r="F95" s="1455"/>
      <c r="G95" s="1132"/>
      <c r="H95" s="1459"/>
      <c r="I95" s="1459"/>
      <c r="J95" s="1459"/>
      <c r="K95" s="1460"/>
    </row>
    <row r="96" spans="1:18" s="1014" customFormat="1" ht="25.5" x14ac:dyDescent="0.2">
      <c r="A96" s="3011"/>
      <c r="B96" s="1461" t="s">
        <v>910</v>
      </c>
      <c r="C96" s="1462" t="s">
        <v>779</v>
      </c>
      <c r="D96" s="1462" t="s">
        <v>781</v>
      </c>
      <c r="E96" s="1463" t="s">
        <v>851</v>
      </c>
      <c r="F96" s="3021" t="s">
        <v>911</v>
      </c>
      <c r="G96" s="3022"/>
      <c r="H96" s="1464" t="s">
        <v>920</v>
      </c>
      <c r="I96" s="1465" t="s">
        <v>921</v>
      </c>
      <c r="J96" s="1466" t="s">
        <v>922</v>
      </c>
      <c r="K96" s="1467" t="s">
        <v>923</v>
      </c>
    </row>
    <row r="97" spans="1:11" s="1014" customFormat="1" ht="15.75" x14ac:dyDescent="0.2">
      <c r="A97" s="3011"/>
      <c r="B97" s="1409">
        <v>1</v>
      </c>
      <c r="C97" s="1468">
        <v>12</v>
      </c>
      <c r="D97" s="1469">
        <v>18</v>
      </c>
      <c r="E97" s="1470">
        <f>E93</f>
        <v>4.5</v>
      </c>
      <c r="F97" s="1471">
        <f t="shared" ref="F97:F106" si="10">MROUND(G97,1)</f>
        <v>8</v>
      </c>
      <c r="G97" s="1472">
        <f>(F93/H93)*H97</f>
        <v>7.68</v>
      </c>
      <c r="H97" s="1473">
        <f t="shared" ref="H97:H106" si="11">(C97*D97)*B97</f>
        <v>216</v>
      </c>
      <c r="I97" s="1474">
        <f t="shared" ref="I97:I106" si="12">H97*E97</f>
        <v>972</v>
      </c>
      <c r="J97" s="1475">
        <f t="shared" ref="J97:J106" si="13">I97/F97</f>
        <v>121.5</v>
      </c>
      <c r="K97" s="1476">
        <f t="shared" ref="K97:K106" si="14">H97/F97</f>
        <v>27</v>
      </c>
    </row>
    <row r="98" spans="1:11" s="1014" customFormat="1" ht="15.75" x14ac:dyDescent="0.2">
      <c r="A98" s="3011"/>
      <c r="B98" s="1409">
        <v>1</v>
      </c>
      <c r="C98" s="1468">
        <v>18</v>
      </c>
      <c r="D98" s="1469">
        <v>18</v>
      </c>
      <c r="E98" s="1470">
        <f>E93</f>
        <v>4.5</v>
      </c>
      <c r="F98" s="1471">
        <f t="shared" si="10"/>
        <v>12</v>
      </c>
      <c r="G98" s="1472">
        <f>(F93/H93)*H98</f>
        <v>11.52</v>
      </c>
      <c r="H98" s="1473">
        <f t="shared" si="11"/>
        <v>324</v>
      </c>
      <c r="I98" s="1474">
        <f t="shared" si="12"/>
        <v>1458</v>
      </c>
      <c r="J98" s="1475">
        <f t="shared" si="13"/>
        <v>121.5</v>
      </c>
      <c r="K98" s="1476">
        <f t="shared" si="14"/>
        <v>27</v>
      </c>
    </row>
    <row r="99" spans="1:11" s="1014" customFormat="1" ht="15.75" x14ac:dyDescent="0.2">
      <c r="A99" s="3011"/>
      <c r="B99" s="1409">
        <v>1</v>
      </c>
      <c r="C99" s="1468">
        <v>18</v>
      </c>
      <c r="D99" s="1469">
        <v>24</v>
      </c>
      <c r="E99" s="1470">
        <f>E93</f>
        <v>4.5</v>
      </c>
      <c r="F99" s="1471">
        <f t="shared" si="10"/>
        <v>15</v>
      </c>
      <c r="G99" s="1472">
        <f>(F93/H93)*H99</f>
        <v>15.36</v>
      </c>
      <c r="H99" s="1473">
        <f t="shared" si="11"/>
        <v>432</v>
      </c>
      <c r="I99" s="1474">
        <f t="shared" si="12"/>
        <v>1944</v>
      </c>
      <c r="J99" s="1475">
        <f t="shared" si="13"/>
        <v>129.6</v>
      </c>
      <c r="K99" s="1476">
        <f t="shared" si="14"/>
        <v>28.8</v>
      </c>
    </row>
    <row r="100" spans="1:11" s="1014" customFormat="1" ht="15.75" x14ac:dyDescent="0.2">
      <c r="A100" s="3011"/>
      <c r="B100" s="1409">
        <v>1</v>
      </c>
      <c r="C100" s="1468">
        <v>18</v>
      </c>
      <c r="D100" s="1469">
        <v>24</v>
      </c>
      <c r="E100" s="1470">
        <f>E93</f>
        <v>4.5</v>
      </c>
      <c r="F100" s="1471">
        <f t="shared" si="10"/>
        <v>15</v>
      </c>
      <c r="G100" s="1472">
        <f>(F93/H93)*H100</f>
        <v>15.36</v>
      </c>
      <c r="H100" s="1473">
        <f t="shared" si="11"/>
        <v>432</v>
      </c>
      <c r="I100" s="1474">
        <f t="shared" si="12"/>
        <v>1944</v>
      </c>
      <c r="J100" s="1475">
        <f t="shared" si="13"/>
        <v>129.6</v>
      </c>
      <c r="K100" s="1476">
        <f t="shared" si="14"/>
        <v>28.8</v>
      </c>
    </row>
    <row r="101" spans="1:11" s="1014" customFormat="1" ht="15.75" x14ac:dyDescent="0.2">
      <c r="A101" s="3011"/>
      <c r="B101" s="1409">
        <v>1</v>
      </c>
      <c r="C101" s="1468">
        <v>22.5</v>
      </c>
      <c r="D101" s="1469">
        <v>24</v>
      </c>
      <c r="E101" s="1470">
        <f>E93</f>
        <v>4.5</v>
      </c>
      <c r="F101" s="1471">
        <f t="shared" si="10"/>
        <v>19</v>
      </c>
      <c r="G101" s="1472">
        <f>(F93/H93)*H101</f>
        <v>19.2</v>
      </c>
      <c r="H101" s="1473">
        <f t="shared" si="11"/>
        <v>540</v>
      </c>
      <c r="I101" s="1474">
        <f t="shared" si="12"/>
        <v>2430</v>
      </c>
      <c r="J101" s="1475">
        <f t="shared" si="13"/>
        <v>127.89473684210526</v>
      </c>
      <c r="K101" s="1476">
        <f t="shared" si="14"/>
        <v>28.421052631578949</v>
      </c>
    </row>
    <row r="102" spans="1:11" s="1014" customFormat="1" ht="15.75" x14ac:dyDescent="0.2">
      <c r="A102" s="3011"/>
      <c r="B102" s="1409">
        <v>1</v>
      </c>
      <c r="C102" s="1468">
        <v>24</v>
      </c>
      <c r="D102" s="1469">
        <v>27</v>
      </c>
      <c r="E102" s="1470">
        <f>E93</f>
        <v>4.5</v>
      </c>
      <c r="F102" s="1471">
        <f t="shared" si="10"/>
        <v>23</v>
      </c>
      <c r="G102" s="1472">
        <f>(F93/H93)*H102</f>
        <v>23.04</v>
      </c>
      <c r="H102" s="1473">
        <f t="shared" si="11"/>
        <v>648</v>
      </c>
      <c r="I102" s="1474">
        <f t="shared" si="12"/>
        <v>2916</v>
      </c>
      <c r="J102" s="1475">
        <f t="shared" si="13"/>
        <v>126.78260869565217</v>
      </c>
      <c r="K102" s="1476">
        <f t="shared" si="14"/>
        <v>28.173913043478262</v>
      </c>
    </row>
    <row r="103" spans="1:11" s="1014" customFormat="1" ht="15.75" x14ac:dyDescent="0.2">
      <c r="A103" s="3011"/>
      <c r="B103" s="1409">
        <v>1</v>
      </c>
      <c r="C103" s="1468">
        <v>24</v>
      </c>
      <c r="D103" s="1469">
        <v>31.5</v>
      </c>
      <c r="E103" s="1470">
        <f>E93</f>
        <v>4.5</v>
      </c>
      <c r="F103" s="1471">
        <f t="shared" si="10"/>
        <v>27</v>
      </c>
      <c r="G103" s="1472">
        <f>(F93/H93)*H103</f>
        <v>26.88</v>
      </c>
      <c r="H103" s="1473">
        <f t="shared" si="11"/>
        <v>756</v>
      </c>
      <c r="I103" s="1474">
        <f t="shared" si="12"/>
        <v>3402</v>
      </c>
      <c r="J103" s="1475">
        <f t="shared" si="13"/>
        <v>126</v>
      </c>
      <c r="K103" s="1476">
        <f t="shared" si="14"/>
        <v>28</v>
      </c>
    </row>
    <row r="104" spans="1:11" s="1014" customFormat="1" ht="15.75" x14ac:dyDescent="0.2">
      <c r="A104" s="3011"/>
      <c r="B104" s="1409">
        <v>1</v>
      </c>
      <c r="C104" s="1468">
        <v>24</v>
      </c>
      <c r="D104" s="1469">
        <v>36</v>
      </c>
      <c r="E104" s="1470">
        <f>E93</f>
        <v>4.5</v>
      </c>
      <c r="F104" s="1471">
        <f t="shared" si="10"/>
        <v>31</v>
      </c>
      <c r="G104" s="1472">
        <f>(F93/H93)*H104</f>
        <v>30.72</v>
      </c>
      <c r="H104" s="1473">
        <f t="shared" si="11"/>
        <v>864</v>
      </c>
      <c r="I104" s="1474">
        <f t="shared" si="12"/>
        <v>3888</v>
      </c>
      <c r="J104" s="1475">
        <f t="shared" si="13"/>
        <v>125.41935483870968</v>
      </c>
      <c r="K104" s="1476">
        <f t="shared" si="14"/>
        <v>27.870967741935484</v>
      </c>
    </row>
    <row r="105" spans="1:11" s="1014" customFormat="1" ht="15.75" x14ac:dyDescent="0.2">
      <c r="A105" s="3011"/>
      <c r="B105" s="1409">
        <v>1</v>
      </c>
      <c r="C105" s="1468">
        <v>27</v>
      </c>
      <c r="D105" s="1469">
        <v>36</v>
      </c>
      <c r="E105" s="1470">
        <f>E93</f>
        <v>4.5</v>
      </c>
      <c r="F105" s="1471">
        <f t="shared" si="10"/>
        <v>35</v>
      </c>
      <c r="G105" s="1472">
        <f>(F93/H93)*H105</f>
        <v>34.56</v>
      </c>
      <c r="H105" s="1473">
        <f t="shared" si="11"/>
        <v>972</v>
      </c>
      <c r="I105" s="1474">
        <f t="shared" si="12"/>
        <v>4374</v>
      </c>
      <c r="J105" s="1475">
        <f t="shared" si="13"/>
        <v>124.97142857142858</v>
      </c>
      <c r="K105" s="1476">
        <f t="shared" si="14"/>
        <v>27.771428571428572</v>
      </c>
    </row>
    <row r="106" spans="1:11" s="1014" customFormat="1" ht="15.75" x14ac:dyDescent="0.2">
      <c r="A106" s="3011"/>
      <c r="B106" s="1409">
        <v>1</v>
      </c>
      <c r="C106" s="1468">
        <v>27.8</v>
      </c>
      <c r="D106" s="1469">
        <v>53.5</v>
      </c>
      <c r="E106" s="1470">
        <v>4.5</v>
      </c>
      <c r="F106" s="1471">
        <f t="shared" si="10"/>
        <v>53</v>
      </c>
      <c r="G106" s="1472">
        <f>(F93/H93)*H106</f>
        <v>52.881777777777778</v>
      </c>
      <c r="H106" s="1473">
        <f t="shared" si="11"/>
        <v>1487.3</v>
      </c>
      <c r="I106" s="1474">
        <f t="shared" si="12"/>
        <v>6692.8499999999995</v>
      </c>
      <c r="J106" s="1475">
        <f t="shared" si="13"/>
        <v>126.28018867924527</v>
      </c>
      <c r="K106" s="1476">
        <f t="shared" si="14"/>
        <v>28.062264150943395</v>
      </c>
    </row>
    <row r="107" spans="1:11" s="1014" customFormat="1" ht="15.75" x14ac:dyDescent="0.2">
      <c r="A107" s="3011"/>
      <c r="B107" s="1409"/>
      <c r="C107" s="1477"/>
      <c r="D107" s="1478"/>
      <c r="E107" s="1470"/>
      <c r="F107" s="1471"/>
      <c r="G107" s="1472"/>
      <c r="H107" s="1473"/>
      <c r="I107" s="1474"/>
      <c r="J107" s="1475"/>
      <c r="K107" s="1476"/>
    </row>
    <row r="108" spans="1:11" s="1014" customFormat="1" ht="15" customHeight="1" x14ac:dyDescent="0.2">
      <c r="A108" s="3011"/>
      <c r="B108" s="3023" t="s">
        <v>941</v>
      </c>
      <c r="C108" s="3023"/>
      <c r="D108" s="3023"/>
      <c r="E108" s="3023"/>
      <c r="F108" s="3023"/>
      <c r="G108" s="3024"/>
      <c r="H108" s="1473"/>
      <c r="I108" s="1474"/>
      <c r="J108" s="1475"/>
      <c r="K108" s="1476"/>
    </row>
    <row r="109" spans="1:11" s="1014" customFormat="1" ht="15" customHeight="1" x14ac:dyDescent="0.2">
      <c r="A109" s="3011"/>
      <c r="B109" s="3023"/>
      <c r="C109" s="3023"/>
      <c r="D109" s="3023"/>
      <c r="E109" s="3023"/>
      <c r="F109" s="3023"/>
      <c r="G109" s="3024"/>
      <c r="H109" s="1473"/>
      <c r="I109" s="1474"/>
      <c r="J109" s="1475"/>
      <c r="K109" s="1476"/>
    </row>
    <row r="110" spans="1:11" s="1014" customFormat="1" ht="15.75" x14ac:dyDescent="0.2">
      <c r="A110" s="3011"/>
      <c r="B110" s="1409">
        <v>1</v>
      </c>
      <c r="C110" s="1468">
        <v>4.5</v>
      </c>
      <c r="D110" s="1469">
        <v>6.5</v>
      </c>
      <c r="E110" s="1470">
        <f>E93</f>
        <v>4.5</v>
      </c>
      <c r="F110" s="1471">
        <f>MROUND(G110,1)</f>
        <v>1</v>
      </c>
      <c r="G110" s="1472">
        <f>(F93/H93)*H110</f>
        <v>1.04</v>
      </c>
      <c r="H110" s="1473">
        <f>(C110*D110)*B110</f>
        <v>29.25</v>
      </c>
      <c r="I110" s="1474">
        <f>H110*E110</f>
        <v>131.625</v>
      </c>
      <c r="J110" s="1475">
        <f>I110/F110</f>
        <v>131.625</v>
      </c>
      <c r="K110" s="1476">
        <f>H110/F110</f>
        <v>29.25</v>
      </c>
    </row>
    <row r="111" spans="1:11" s="1014" customFormat="1" ht="16.5" thickBot="1" x14ac:dyDescent="0.25">
      <c r="A111" s="3011"/>
      <c r="B111" s="1479"/>
      <c r="C111" s="1480"/>
      <c r="D111" s="1481"/>
      <c r="E111" s="1470"/>
      <c r="F111" s="1482"/>
      <c r="G111" s="1472"/>
      <c r="H111" s="1473"/>
      <c r="I111" s="1474"/>
      <c r="J111" s="1475"/>
      <c r="K111" s="1476"/>
    </row>
    <row r="112" spans="1:11" s="1014" customFormat="1" ht="15.75" x14ac:dyDescent="0.2">
      <c r="A112" s="3011"/>
      <c r="B112" s="1483" t="s">
        <v>953</v>
      </c>
      <c r="C112" s="1484"/>
      <c r="D112" s="1485"/>
      <c r="E112" s="1486"/>
      <c r="F112" s="1487"/>
      <c r="G112" s="1488"/>
      <c r="H112" s="1489"/>
      <c r="I112" s="1490"/>
      <c r="J112" s="1491"/>
      <c r="K112" s="1492"/>
    </row>
    <row r="113" spans="1:15" s="1014" customFormat="1" ht="15.75" x14ac:dyDescent="0.2">
      <c r="A113" s="3011"/>
      <c r="B113" s="1493" t="s">
        <v>954</v>
      </c>
      <c r="C113" s="1494"/>
      <c r="D113" s="1481"/>
      <c r="E113" s="1470"/>
      <c r="F113" s="1482"/>
      <c r="G113" s="1472"/>
      <c r="H113" s="1495" t="s">
        <v>955</v>
      </c>
      <c r="I113" s="1496"/>
      <c r="J113" s="1497"/>
      <c r="K113" s="1498"/>
    </row>
    <row r="114" spans="1:15" s="1014" customFormat="1" ht="15.75" x14ac:dyDescent="0.2">
      <c r="A114" s="3011"/>
      <c r="B114" s="1493" t="s">
        <v>956</v>
      </c>
      <c r="C114" s="1494"/>
      <c r="D114" s="1481"/>
      <c r="E114" s="1470"/>
      <c r="F114" s="1482"/>
      <c r="G114" s="1472"/>
      <c r="H114" s="1495" t="s">
        <v>957</v>
      </c>
      <c r="I114" s="1496"/>
      <c r="J114" s="1497"/>
      <c r="K114" s="1498"/>
    </row>
    <row r="115" spans="1:15" s="1014" customFormat="1" ht="15.75" x14ac:dyDescent="0.2">
      <c r="A115" s="3011"/>
      <c r="B115" s="1493" t="s">
        <v>958</v>
      </c>
      <c r="C115" s="1494"/>
      <c r="D115" s="1481"/>
      <c r="E115" s="1470"/>
      <c r="F115" s="1482"/>
      <c r="G115" s="1472"/>
      <c r="H115" s="1495" t="s">
        <v>959</v>
      </c>
      <c r="I115" s="1496"/>
      <c r="J115" s="1497"/>
      <c r="K115" s="1498"/>
    </row>
    <row r="116" spans="1:15" s="1014" customFormat="1" ht="15.75" x14ac:dyDescent="0.2">
      <c r="A116" s="3011"/>
      <c r="B116" s="1493" t="s">
        <v>960</v>
      </c>
      <c r="C116" s="1494"/>
      <c r="D116" s="1481"/>
      <c r="E116" s="1470"/>
      <c r="F116" s="1482"/>
      <c r="G116" s="1472"/>
      <c r="H116" s="1495" t="s">
        <v>961</v>
      </c>
      <c r="I116" s="1496"/>
      <c r="J116" s="1497"/>
      <c r="K116" s="1498"/>
    </row>
    <row r="117" spans="1:15" s="1014" customFormat="1" ht="15.75" x14ac:dyDescent="0.2">
      <c r="A117" s="3011"/>
      <c r="B117" s="1493" t="s">
        <v>962</v>
      </c>
      <c r="C117" s="1494"/>
      <c r="D117" s="1481"/>
      <c r="E117" s="1470"/>
      <c r="F117" s="1482"/>
      <c r="G117" s="1472"/>
      <c r="H117" s="1495" t="s">
        <v>963</v>
      </c>
      <c r="I117" s="1496"/>
      <c r="J117" s="1497"/>
      <c r="K117" s="1498"/>
    </row>
    <row r="118" spans="1:15" s="1014" customFormat="1" ht="15.75" x14ac:dyDescent="0.25">
      <c r="A118" s="3011"/>
      <c r="B118" s="1499"/>
      <c r="C118" s="1494"/>
      <c r="D118" s="1481"/>
      <c r="E118" s="1470"/>
      <c r="F118" s="1482"/>
      <c r="G118" s="1472"/>
      <c r="H118" s="1500"/>
      <c r="I118" s="1496"/>
      <c r="J118" s="1497"/>
      <c r="K118" s="1498"/>
    </row>
    <row r="119" spans="1:15" s="1014" customFormat="1" ht="15.75" x14ac:dyDescent="0.2">
      <c r="A119" s="3011"/>
      <c r="B119" s="1493" t="s">
        <v>964</v>
      </c>
      <c r="C119" s="1494"/>
      <c r="D119" s="1481"/>
      <c r="E119" s="1470"/>
      <c r="F119" s="1482"/>
      <c r="G119" s="1472"/>
      <c r="H119" s="1500"/>
      <c r="I119" s="1496"/>
      <c r="J119" s="1497"/>
      <c r="K119" s="1498"/>
    </row>
    <row r="120" spans="1:15" s="1014" customFormat="1" ht="15.75" x14ac:dyDescent="0.2">
      <c r="A120" s="3011"/>
      <c r="B120" s="1493" t="s">
        <v>965</v>
      </c>
      <c r="C120" s="1494"/>
      <c r="D120" s="1481"/>
      <c r="E120" s="1470"/>
      <c r="F120" s="1482"/>
      <c r="G120" s="1472"/>
      <c r="H120" s="1500"/>
      <c r="I120" s="1496"/>
      <c r="J120" s="1497"/>
      <c r="K120" s="1498"/>
    </row>
    <row r="121" spans="1:15" s="1014" customFormat="1" ht="15.75" x14ac:dyDescent="0.2">
      <c r="A121" s="3011"/>
      <c r="B121" s="1501"/>
      <c r="C121" s="1502"/>
      <c r="D121" s="1503"/>
      <c r="E121" s="1504"/>
      <c r="F121" s="1505"/>
      <c r="G121" s="1506"/>
      <c r="H121" s="1507"/>
      <c r="I121" s="1508"/>
      <c r="J121" s="1509"/>
      <c r="K121" s="1510"/>
    </row>
    <row r="122" spans="1:15" s="1014" customFormat="1" ht="15.75" x14ac:dyDescent="0.2">
      <c r="A122" s="3011"/>
      <c r="B122" s="1511"/>
      <c r="C122" s="1512"/>
      <c r="D122" s="1513"/>
      <c r="E122" s="1514"/>
      <c r="F122" s="1515"/>
      <c r="G122" s="1516"/>
      <c r="H122" s="1517"/>
      <c r="I122" s="1518"/>
      <c r="J122" s="1519"/>
      <c r="K122" s="1520"/>
    </row>
    <row r="123" spans="1:15" s="1014" customFormat="1" x14ac:dyDescent="0.2">
      <c r="A123" s="3011"/>
      <c r="B123" s="1521" t="s">
        <v>946</v>
      </c>
      <c r="C123" s="1522"/>
      <c r="D123" s="1523" t="s">
        <v>966</v>
      </c>
      <c r="E123" s="1522"/>
      <c r="F123" s="1523" t="s">
        <v>947</v>
      </c>
      <c r="G123" s="1522"/>
      <c r="H123" s="1522"/>
      <c r="I123" s="1523" t="s">
        <v>948</v>
      </c>
      <c r="J123" s="1522"/>
      <c r="K123" s="1524"/>
    </row>
    <row r="124" spans="1:15" s="1014" customFormat="1" x14ac:dyDescent="0.2">
      <c r="A124" s="3011"/>
      <c r="B124" s="1525"/>
      <c r="C124" s="1526"/>
      <c r="D124" s="1526"/>
      <c r="E124" s="1526"/>
      <c r="F124" s="1526"/>
      <c r="G124" s="1527" t="s">
        <v>949</v>
      </c>
      <c r="H124" s="1473">
        <v>0</v>
      </c>
      <c r="I124" s="1474">
        <v>0</v>
      </c>
      <c r="J124" s="1475">
        <v>0</v>
      </c>
      <c r="K124" s="1476">
        <v>0</v>
      </c>
    </row>
    <row r="125" spans="1:15" s="1014" customFormat="1" ht="12.75" x14ac:dyDescent="0.2">
      <c r="A125" s="3011"/>
      <c r="B125" s="1528"/>
      <c r="C125" s="1529"/>
      <c r="D125" s="1529"/>
      <c r="E125" s="1529"/>
      <c r="F125" s="1530" t="s">
        <v>924</v>
      </c>
      <c r="G125" s="1531"/>
      <c r="H125" s="1529"/>
      <c r="I125" s="1529"/>
      <c r="J125" s="1529"/>
      <c r="K125" s="1532"/>
    </row>
    <row r="126" spans="1:15" s="1014" customFormat="1" ht="12.75" x14ac:dyDescent="0.2"/>
    <row r="127" spans="1:15" x14ac:dyDescent="0.25">
      <c r="N127" s="1014"/>
      <c r="O127" s="1014"/>
    </row>
    <row r="128" spans="1:15" x14ac:dyDescent="0.25">
      <c r="N128" s="1014"/>
      <c r="O128" s="1014"/>
    </row>
    <row r="129" spans="14:15" x14ac:dyDescent="0.25">
      <c r="N129" s="1014"/>
      <c r="O129" s="1014"/>
    </row>
    <row r="130" spans="14:15" x14ac:dyDescent="0.25">
      <c r="N130" s="1014"/>
      <c r="O130" s="1014"/>
    </row>
    <row r="131" spans="14:15" x14ac:dyDescent="0.25">
      <c r="N131" s="1014"/>
      <c r="O131" s="1014"/>
    </row>
    <row r="132" spans="14:15" x14ac:dyDescent="0.25">
      <c r="N132" s="1014"/>
      <c r="O132" s="1014"/>
    </row>
    <row r="133" spans="14:15" x14ac:dyDescent="0.25">
      <c r="N133" s="1014"/>
      <c r="O133" s="1014"/>
    </row>
    <row r="134" spans="14:15" x14ac:dyDescent="0.25">
      <c r="N134" s="1014"/>
      <c r="O134" s="1014"/>
    </row>
    <row r="135" spans="14:15" x14ac:dyDescent="0.25">
      <c r="N135" s="1014"/>
      <c r="O135" s="1014"/>
    </row>
    <row r="136" spans="14:15" x14ac:dyDescent="0.25">
      <c r="N136" s="1014"/>
      <c r="O136" s="1014"/>
    </row>
  </sheetData>
  <mergeCells count="73">
    <mergeCell ref="E10:F11"/>
    <mergeCell ref="I10:J11"/>
    <mergeCell ref="M10:N11"/>
    <mergeCell ref="Q10:S11"/>
    <mergeCell ref="E4:S5"/>
    <mergeCell ref="E9:F9"/>
    <mergeCell ref="I9:J9"/>
    <mergeCell ref="M9:N9"/>
    <mergeCell ref="Q9:S9"/>
    <mergeCell ref="E12:F13"/>
    <mergeCell ref="I12:J13"/>
    <mergeCell ref="M12:N13"/>
    <mergeCell ref="Q12:S13"/>
    <mergeCell ref="E14:F14"/>
    <mergeCell ref="I14:J14"/>
    <mergeCell ref="M14:N14"/>
    <mergeCell ref="Q14:S14"/>
    <mergeCell ref="A31:K32"/>
    <mergeCell ref="B33:K35"/>
    <mergeCell ref="A34:A46"/>
    <mergeCell ref="F36:G36"/>
    <mergeCell ref="B37:K38"/>
    <mergeCell ref="B39:B40"/>
    <mergeCell ref="C39:C40"/>
    <mergeCell ref="D39:D40"/>
    <mergeCell ref="E39:E40"/>
    <mergeCell ref="F39:G40"/>
    <mergeCell ref="B49:Q50"/>
    <mergeCell ref="H39:H40"/>
    <mergeCell ref="I39:I40"/>
    <mergeCell ref="J39:K40"/>
    <mergeCell ref="F42:G42"/>
    <mergeCell ref="B43:B44"/>
    <mergeCell ref="C43:C44"/>
    <mergeCell ref="D43:D44"/>
    <mergeCell ref="E43:E44"/>
    <mergeCell ref="F43:F44"/>
    <mergeCell ref="G43:G44"/>
    <mergeCell ref="H43:H44"/>
    <mergeCell ref="I43:I44"/>
    <mergeCell ref="J43:J44"/>
    <mergeCell ref="K43:K44"/>
    <mergeCell ref="B48:Q48"/>
    <mergeCell ref="A53:A56"/>
    <mergeCell ref="C58:Q58"/>
    <mergeCell ref="B60:G61"/>
    <mergeCell ref="H60:Q63"/>
    <mergeCell ref="A61:A82"/>
    <mergeCell ref="B62:G62"/>
    <mergeCell ref="B63:G63"/>
    <mergeCell ref="B64:G64"/>
    <mergeCell ref="B76:G77"/>
    <mergeCell ref="H76:H77"/>
    <mergeCell ref="B80:Q80"/>
    <mergeCell ref="I76:I77"/>
    <mergeCell ref="J76:J77"/>
    <mergeCell ref="K76:K77"/>
    <mergeCell ref="L76:L77"/>
    <mergeCell ref="M76:M77"/>
    <mergeCell ref="N76:N77"/>
    <mergeCell ref="O76:O77"/>
    <mergeCell ref="P76:P77"/>
    <mergeCell ref="Q76:Q77"/>
    <mergeCell ref="B78:I78"/>
    <mergeCell ref="B79:G79"/>
    <mergeCell ref="B86:K88"/>
    <mergeCell ref="A87:A125"/>
    <mergeCell ref="B89:K90"/>
    <mergeCell ref="B91:K91"/>
    <mergeCell ref="F92:G92"/>
    <mergeCell ref="F93:G93"/>
    <mergeCell ref="F96:G96"/>
    <mergeCell ref="B108:G109"/>
  </mergeCells>
  <conditionalFormatting sqref="B45">
    <cfRule type="cellIs" dxfId="198" priority="22" operator="greaterThan">
      <formula>1</formula>
    </cfRule>
  </conditionalFormatting>
  <conditionalFormatting sqref="B39">
    <cfRule type="cellIs" dxfId="197" priority="21" operator="greaterThan">
      <formula>1</formula>
    </cfRule>
  </conditionalFormatting>
  <conditionalFormatting sqref="B43">
    <cfRule type="cellIs" dxfId="196" priority="20" operator="greaterThan">
      <formula>1</formula>
    </cfRule>
  </conditionalFormatting>
  <conditionalFormatting sqref="A33">
    <cfRule type="expression" dxfId="195" priority="19" stopIfTrue="1">
      <formula>OR(ROW()=CELL("ligne"),COLUMN()=CELL("colonne"))</formula>
    </cfRule>
  </conditionalFormatting>
  <conditionalFormatting sqref="E12">
    <cfRule type="cellIs" dxfId="194" priority="18" operator="greaterThan">
      <formula>1</formula>
    </cfRule>
  </conditionalFormatting>
  <conditionalFormatting sqref="E14">
    <cfRule type="cellIs" dxfId="193" priority="17" operator="greaterThan">
      <formula>1</formula>
    </cfRule>
  </conditionalFormatting>
  <conditionalFormatting sqref="B100">
    <cfRule type="cellIs" dxfId="192" priority="14" operator="greaterThan">
      <formula>1</formula>
    </cfRule>
  </conditionalFormatting>
  <conditionalFormatting sqref="B122">
    <cfRule type="cellIs" dxfId="191" priority="7" operator="greaterThan">
      <formula>1</formula>
    </cfRule>
  </conditionalFormatting>
  <conditionalFormatting sqref="B99">
    <cfRule type="cellIs" dxfId="190" priority="15" operator="greaterThan">
      <formula>1</formula>
    </cfRule>
  </conditionalFormatting>
  <conditionalFormatting sqref="B98">
    <cfRule type="cellIs" dxfId="189" priority="16" operator="greaterThan">
      <formula>1</formula>
    </cfRule>
  </conditionalFormatting>
  <conditionalFormatting sqref="B103">
    <cfRule type="cellIs" dxfId="188" priority="11" operator="greaterThan">
      <formula>1</formula>
    </cfRule>
  </conditionalFormatting>
  <conditionalFormatting sqref="B101">
    <cfRule type="cellIs" dxfId="187" priority="13" operator="greaterThan">
      <formula>1</formula>
    </cfRule>
  </conditionalFormatting>
  <conditionalFormatting sqref="B102">
    <cfRule type="cellIs" dxfId="186" priority="12" operator="greaterThan">
      <formula>1</formula>
    </cfRule>
  </conditionalFormatting>
  <conditionalFormatting sqref="B104">
    <cfRule type="cellIs" dxfId="185" priority="10" operator="greaterThan">
      <formula>1</formula>
    </cfRule>
  </conditionalFormatting>
  <conditionalFormatting sqref="B105:B107">
    <cfRule type="cellIs" dxfId="184" priority="9" operator="greaterThan">
      <formula>1</formula>
    </cfRule>
  </conditionalFormatting>
  <conditionalFormatting sqref="B110:B111">
    <cfRule type="cellIs" dxfId="183" priority="8" operator="greaterThan">
      <formula>1</formula>
    </cfRule>
  </conditionalFormatting>
  <conditionalFormatting sqref="B93">
    <cfRule type="cellIs" dxfId="182" priority="6" operator="greaterThan">
      <formula>1</formula>
    </cfRule>
  </conditionalFormatting>
  <conditionalFormatting sqref="B97">
    <cfRule type="cellIs" dxfId="181" priority="5" operator="greaterThan">
      <formula>1</formula>
    </cfRule>
  </conditionalFormatting>
  <conditionalFormatting sqref="H65">
    <cfRule type="cellIs" dxfId="180" priority="3" operator="greaterThan">
      <formula>1</formula>
    </cfRule>
  </conditionalFormatting>
  <conditionalFormatting sqref="A86">
    <cfRule type="expression" dxfId="179" priority="4" stopIfTrue="1">
      <formula>OR(ROW()=CELL("ligne"),COLUMN()=CELL("colonne"))</formula>
    </cfRule>
  </conditionalFormatting>
  <conditionalFormatting sqref="H66:H76">
    <cfRule type="cellIs" dxfId="178" priority="2" operator="greaterThan">
      <formula>1</formula>
    </cfRule>
  </conditionalFormatting>
  <conditionalFormatting sqref="A60">
    <cfRule type="expression" dxfId="177" priority="1" stopIfTrue="1">
      <formula>OR(ROW()=CELL("ligne"),COLUMN()=CELL("colonne"))</formula>
    </cfRule>
  </conditionalFormatting>
  <hyperlinks>
    <hyperlink ref="F82" r:id="rId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W725"/>
  <sheetViews>
    <sheetView workbookViewId="0">
      <selection activeCell="Q25" sqref="Q25"/>
    </sheetView>
  </sheetViews>
  <sheetFormatPr baseColWidth="10" defaultRowHeight="15" x14ac:dyDescent="0.25"/>
  <cols>
    <col min="1" max="1" width="3.42578125" style="752" customWidth="1"/>
    <col min="2" max="9" width="9.7109375" style="752" customWidth="1"/>
    <col min="10" max="10" width="9.7109375" style="1044" customWidth="1"/>
    <col min="11" max="20" width="9.7109375" style="752" customWidth="1"/>
    <col min="21" max="16384" width="11.42578125" style="752"/>
  </cols>
  <sheetData>
    <row r="1" spans="1:30" x14ac:dyDescent="0.25">
      <c r="A1" s="1533"/>
      <c r="B1" s="1533"/>
      <c r="C1" s="1533"/>
      <c r="D1" s="1533"/>
      <c r="E1" s="1533"/>
      <c r="F1" s="1533"/>
      <c r="G1" s="1533"/>
      <c r="H1" s="1533"/>
      <c r="I1" s="1533"/>
      <c r="J1" s="1533"/>
      <c r="K1" s="1533"/>
      <c r="L1" s="1533"/>
      <c r="M1" s="1533"/>
      <c r="N1" s="1533"/>
      <c r="O1" s="1533"/>
      <c r="P1" s="1533"/>
      <c r="Q1" s="1533"/>
      <c r="R1" s="1533"/>
      <c r="S1" s="1533"/>
      <c r="T1" s="1533"/>
      <c r="U1" s="1533"/>
      <c r="V1" s="1533"/>
      <c r="W1" s="1533"/>
    </row>
    <row r="2" spans="1:30" ht="26.25" customHeight="1" x14ac:dyDescent="0.25">
      <c r="A2" s="1533"/>
      <c r="B2" s="1533"/>
      <c r="C2" s="3835" t="s">
        <v>967</v>
      </c>
      <c r="D2" s="3835"/>
      <c r="E2" s="3835"/>
      <c r="F2" s="3835"/>
      <c r="G2" s="3835"/>
      <c r="H2" s="3835"/>
      <c r="I2" s="3835"/>
      <c r="J2" s="3835"/>
      <c r="K2" s="3835"/>
      <c r="L2" s="3835"/>
      <c r="M2" s="3835"/>
      <c r="N2" s="3835"/>
      <c r="O2" s="3835"/>
      <c r="P2" s="3835"/>
      <c r="Q2" s="3835"/>
      <c r="R2" s="3835"/>
      <c r="S2" s="1533"/>
      <c r="T2" s="1533"/>
      <c r="U2" s="1533"/>
      <c r="V2" s="1533"/>
      <c r="W2" s="1533"/>
    </row>
    <row r="3" spans="1:30" ht="26.25" customHeight="1" x14ac:dyDescent="0.25">
      <c r="A3" s="1533"/>
      <c r="B3" s="1533"/>
      <c r="C3" s="3835"/>
      <c r="D3" s="3835"/>
      <c r="E3" s="3835"/>
      <c r="F3" s="3835"/>
      <c r="G3" s="3835"/>
      <c r="H3" s="3835"/>
      <c r="I3" s="3835"/>
      <c r="J3" s="3835"/>
      <c r="K3" s="3835"/>
      <c r="L3" s="3835"/>
      <c r="M3" s="3835"/>
      <c r="N3" s="3835"/>
      <c r="O3" s="3835"/>
      <c r="P3" s="3835"/>
      <c r="Q3" s="3835"/>
      <c r="R3" s="3835"/>
      <c r="S3" s="1533"/>
      <c r="T3" s="1533"/>
      <c r="U3" s="1533"/>
      <c r="V3" s="1533"/>
      <c r="W3" s="1533"/>
    </row>
    <row r="4" spans="1:30" x14ac:dyDescent="0.25">
      <c r="A4" s="1533"/>
      <c r="B4" s="1533"/>
      <c r="C4" s="1533"/>
      <c r="D4" s="1533"/>
      <c r="E4" s="1533"/>
      <c r="F4" s="1533"/>
      <c r="G4" s="1533"/>
      <c r="H4" s="1533"/>
      <c r="I4" s="1533"/>
      <c r="J4" s="1533"/>
      <c r="K4" s="1533"/>
      <c r="L4" s="1533"/>
      <c r="M4" s="1533"/>
      <c r="N4" s="1533"/>
      <c r="O4" s="1533"/>
      <c r="P4" s="1533"/>
      <c r="Q4" s="1533"/>
      <c r="R4" s="1533"/>
      <c r="S4" s="1533"/>
      <c r="T4" s="1533"/>
      <c r="U4" s="1533"/>
      <c r="V4" s="1533"/>
      <c r="W4" s="1533"/>
    </row>
    <row r="5" spans="1:30" ht="15" customHeight="1" x14ac:dyDescent="0.25">
      <c r="A5" s="1533"/>
      <c r="B5" s="1533"/>
      <c r="C5" s="1533"/>
      <c r="D5" s="3641" t="s">
        <v>968</v>
      </c>
      <c r="E5" s="3641"/>
      <c r="F5" s="1533"/>
      <c r="G5" s="1533"/>
      <c r="H5" s="1533"/>
      <c r="I5" s="1533"/>
      <c r="J5" s="3836" t="s">
        <v>911</v>
      </c>
      <c r="K5" s="3836"/>
      <c r="L5" s="3836"/>
      <c r="M5" s="1533"/>
      <c r="N5" s="1533"/>
      <c r="O5" s="1533"/>
      <c r="P5" s="3641" t="s">
        <v>969</v>
      </c>
      <c r="Q5" s="3641"/>
      <c r="R5" s="1533"/>
      <c r="S5" s="1533"/>
      <c r="T5" s="1533"/>
      <c r="U5" s="1533"/>
      <c r="V5" s="1533"/>
      <c r="W5" s="1533"/>
    </row>
    <row r="6" spans="1:30" ht="15.75" customHeight="1" x14ac:dyDescent="0.25">
      <c r="A6" s="1533"/>
      <c r="B6" s="1533"/>
      <c r="C6" s="1533"/>
      <c r="D6" s="3837">
        <f>F48</f>
        <v>4.18</v>
      </c>
      <c r="E6" s="3837"/>
      <c r="F6" s="1533"/>
      <c r="G6" s="1533"/>
      <c r="H6" s="1533"/>
      <c r="I6" s="1533"/>
      <c r="J6" s="3113">
        <f>N45</f>
        <v>8</v>
      </c>
      <c r="K6" s="3113"/>
      <c r="L6" s="3113"/>
      <c r="M6" s="1533"/>
      <c r="N6" s="1533"/>
      <c r="O6" s="1533"/>
      <c r="P6" s="3837">
        <f>D48</f>
        <v>0.52249999999999996</v>
      </c>
      <c r="Q6" s="3837"/>
      <c r="R6" s="1533"/>
      <c r="S6" s="1533"/>
      <c r="T6" s="1533"/>
      <c r="U6" s="1533"/>
      <c r="V6" s="1533"/>
      <c r="W6" s="1533"/>
    </row>
    <row r="7" spans="1:30" x14ac:dyDescent="0.25">
      <c r="A7" s="1533"/>
      <c r="B7" s="1533"/>
      <c r="C7" s="1533"/>
      <c r="D7" s="3837"/>
      <c r="E7" s="3837"/>
      <c r="F7" s="1533"/>
      <c r="G7" s="1533"/>
      <c r="H7" s="1533"/>
      <c r="I7" s="1533"/>
      <c r="J7" s="3113"/>
      <c r="K7" s="3113"/>
      <c r="L7" s="3113"/>
      <c r="M7" s="1533"/>
      <c r="N7" s="1533"/>
      <c r="O7" s="1533"/>
      <c r="P7" s="3837"/>
      <c r="Q7" s="3837"/>
      <c r="R7" s="1533"/>
      <c r="S7" s="1533"/>
      <c r="T7" s="1533"/>
      <c r="U7" s="1533"/>
      <c r="V7" s="1533"/>
      <c r="W7" s="1533"/>
    </row>
    <row r="8" spans="1:30" x14ac:dyDescent="0.25">
      <c r="A8" s="1533"/>
      <c r="B8" s="1533"/>
      <c r="C8" s="1533"/>
      <c r="D8" s="1533"/>
      <c r="E8" s="1533"/>
      <c r="F8" s="1533"/>
      <c r="G8" s="1533"/>
      <c r="H8" s="1533"/>
      <c r="I8" s="1533"/>
      <c r="J8" s="1533"/>
      <c r="K8" s="1533"/>
      <c r="L8" s="1533"/>
      <c r="M8" s="1533"/>
      <c r="N8" s="1533"/>
      <c r="O8" s="1533"/>
      <c r="P8" s="1533"/>
      <c r="Q8" s="1533"/>
      <c r="R8" s="1533"/>
      <c r="S8" s="1533"/>
      <c r="T8" s="1533"/>
      <c r="U8" s="1533"/>
      <c r="V8" s="1533"/>
      <c r="W8" s="1533"/>
    </row>
    <row r="9" spans="1:30" ht="15.75" x14ac:dyDescent="0.25">
      <c r="A9" s="1533"/>
      <c r="B9" s="1533"/>
      <c r="C9" s="1533"/>
      <c r="D9" s="3834" t="s">
        <v>19</v>
      </c>
      <c r="E9" s="3834"/>
      <c r="F9" s="1533"/>
      <c r="G9" s="1533"/>
      <c r="H9" s="3834" t="s">
        <v>24</v>
      </c>
      <c r="I9" s="3834"/>
      <c r="J9" s="1534"/>
      <c r="K9" s="1534"/>
      <c r="L9" s="3834" t="s">
        <v>25</v>
      </c>
      <c r="M9" s="3834"/>
      <c r="N9" s="1535"/>
      <c r="O9" s="1535"/>
      <c r="P9" s="3834" t="s">
        <v>31</v>
      </c>
      <c r="Q9" s="3834"/>
      <c r="R9" s="1536"/>
      <c r="S9" s="1536"/>
      <c r="T9" s="1536"/>
      <c r="U9" s="1536"/>
      <c r="V9" s="1536"/>
      <c r="W9" s="1536"/>
      <c r="X9" s="754"/>
      <c r="Y9" s="754"/>
      <c r="Z9" s="754"/>
      <c r="AA9" s="754"/>
      <c r="AB9" s="754"/>
      <c r="AC9" s="754"/>
      <c r="AD9" s="754"/>
    </row>
    <row r="10" spans="1:30" x14ac:dyDescent="0.25">
      <c r="A10" s="1533"/>
      <c r="B10" s="1533"/>
      <c r="C10" s="1533"/>
      <c r="D10" s="3667" t="s">
        <v>850</v>
      </c>
      <c r="E10" s="3667"/>
      <c r="F10" s="1533"/>
      <c r="G10" s="1533"/>
      <c r="H10" s="3166" t="s">
        <v>849</v>
      </c>
      <c r="I10" s="3166"/>
      <c r="J10" s="1537"/>
      <c r="K10" s="1537"/>
      <c r="L10" s="3168" t="s">
        <v>851</v>
      </c>
      <c r="M10" s="3168"/>
      <c r="N10" s="1537"/>
      <c r="O10" s="1537"/>
      <c r="P10" s="3642" t="s">
        <v>970</v>
      </c>
      <c r="Q10" s="3642"/>
      <c r="R10" s="1533"/>
      <c r="S10" s="1533"/>
      <c r="T10" s="1533"/>
      <c r="U10" s="1533"/>
      <c r="V10" s="1533"/>
      <c r="W10" s="1533"/>
    </row>
    <row r="11" spans="1:30" ht="15.75" customHeight="1" x14ac:dyDescent="0.3">
      <c r="A11" s="1533"/>
      <c r="B11" s="1533"/>
      <c r="C11" s="1533"/>
      <c r="D11" s="3457">
        <v>1</v>
      </c>
      <c r="E11" s="3457"/>
      <c r="F11" s="1538"/>
      <c r="G11" s="1538"/>
      <c r="H11" s="2997">
        <v>26</v>
      </c>
      <c r="I11" s="2997"/>
      <c r="J11" s="1538"/>
      <c r="K11" s="1538"/>
      <c r="L11" s="2997">
        <v>4</v>
      </c>
      <c r="M11" s="2997"/>
      <c r="N11" s="1538"/>
      <c r="O11" s="1538"/>
      <c r="P11" s="3554">
        <v>8.8000000000000007</v>
      </c>
      <c r="Q11" s="3554"/>
      <c r="R11" s="1533"/>
      <c r="S11" s="1533"/>
      <c r="T11" s="1533"/>
      <c r="U11" s="1533"/>
      <c r="V11" s="1533"/>
      <c r="W11" s="1533"/>
    </row>
    <row r="12" spans="1:30" ht="18.75" x14ac:dyDescent="0.3">
      <c r="A12" s="1533"/>
      <c r="B12" s="1533"/>
      <c r="C12" s="1533"/>
      <c r="D12" s="3457"/>
      <c r="E12" s="3457"/>
      <c r="F12" s="1538"/>
      <c r="G12" s="1538"/>
      <c r="H12" s="2997"/>
      <c r="I12" s="2997"/>
      <c r="J12" s="1538"/>
      <c r="K12" s="1538"/>
      <c r="L12" s="2997"/>
      <c r="M12" s="2997"/>
      <c r="N12" s="1538"/>
      <c r="O12" s="1538"/>
      <c r="P12" s="3554"/>
      <c r="Q12" s="3554"/>
      <c r="R12" s="1533"/>
      <c r="S12" s="1533"/>
      <c r="T12" s="1533"/>
      <c r="U12" s="1533"/>
      <c r="V12" s="1533"/>
      <c r="W12" s="1533"/>
    </row>
    <row r="13" spans="1:30" ht="15" customHeight="1" x14ac:dyDescent="0.25">
      <c r="A13" s="1533"/>
      <c r="B13" s="1533"/>
      <c r="C13" s="1533"/>
      <c r="D13" s="1533"/>
      <c r="E13" s="1533"/>
      <c r="F13" s="1533"/>
      <c r="G13" s="1533"/>
      <c r="H13" s="1533"/>
      <c r="I13" s="1533"/>
      <c r="J13" s="1533"/>
      <c r="K13" s="1533"/>
      <c r="L13" s="1533"/>
      <c r="M13" s="1533"/>
      <c r="N13" s="1533"/>
      <c r="O13" s="1533"/>
      <c r="P13" s="1533"/>
      <c r="Q13" s="1533"/>
      <c r="R13" s="1533"/>
      <c r="S13" s="1533"/>
      <c r="T13" s="1533"/>
      <c r="U13" s="1533"/>
      <c r="V13" s="1533"/>
      <c r="W13" s="1533"/>
    </row>
    <row r="14" spans="1:30" x14ac:dyDescent="0.25">
      <c r="A14" s="1533"/>
      <c r="B14" s="1533"/>
      <c r="C14" s="1533"/>
      <c r="D14" s="1533"/>
      <c r="E14" s="1533"/>
      <c r="F14" s="1533"/>
      <c r="G14" s="1533"/>
      <c r="H14" s="1533"/>
      <c r="I14" s="1533"/>
      <c r="J14" s="1533"/>
      <c r="K14" s="1533"/>
      <c r="L14" s="1533"/>
      <c r="M14" s="1533"/>
      <c r="N14" s="1533"/>
      <c r="O14" s="1533"/>
      <c r="P14" s="1533"/>
      <c r="Q14" s="1533"/>
      <c r="R14" s="1533"/>
      <c r="S14" s="1533"/>
      <c r="T14" s="1533"/>
      <c r="U14" s="1533"/>
      <c r="V14" s="1533"/>
      <c r="W14" s="1533"/>
    </row>
    <row r="15" spans="1:30" ht="15.75" x14ac:dyDescent="0.25">
      <c r="A15" s="1533"/>
      <c r="B15" s="1533"/>
      <c r="C15" s="1533"/>
      <c r="D15" s="1533"/>
      <c r="E15" s="1533"/>
      <c r="F15" s="1533"/>
      <c r="G15" s="1533"/>
      <c r="H15" s="3832" t="s">
        <v>35</v>
      </c>
      <c r="I15" s="3832"/>
      <c r="J15" s="1534"/>
      <c r="K15" s="1534"/>
      <c r="L15" s="3833" t="s">
        <v>40</v>
      </c>
      <c r="M15" s="3833"/>
      <c r="N15" s="1533"/>
      <c r="O15" s="1533"/>
      <c r="P15" s="1533"/>
      <c r="Q15" s="1533"/>
      <c r="R15" s="1533"/>
      <c r="S15" s="1533"/>
      <c r="T15" s="1533"/>
      <c r="U15" s="1533"/>
      <c r="V15" s="1533"/>
      <c r="W15" s="1533"/>
    </row>
    <row r="16" spans="1:30" ht="15" customHeight="1" x14ac:dyDescent="0.25">
      <c r="A16" s="1533"/>
      <c r="B16" s="1533"/>
      <c r="C16" s="1533"/>
      <c r="D16" s="1533"/>
      <c r="E16" s="1533"/>
      <c r="F16" s="1533"/>
      <c r="G16" s="1533"/>
      <c r="H16" s="3828" t="s">
        <v>971</v>
      </c>
      <c r="I16" s="3828"/>
      <c r="J16" s="1533"/>
      <c r="K16" s="1533"/>
      <c r="L16" s="3829" t="s">
        <v>972</v>
      </c>
      <c r="M16" s="3829"/>
      <c r="N16" s="1533"/>
      <c r="O16" s="1533"/>
      <c r="P16" s="1533"/>
      <c r="Q16" s="1533"/>
      <c r="R16" s="1533"/>
      <c r="S16" s="1533"/>
      <c r="T16" s="1533"/>
      <c r="U16" s="1533"/>
      <c r="V16" s="1533"/>
      <c r="W16" s="1533"/>
    </row>
    <row r="17" spans="1:23" ht="15.75" customHeight="1" x14ac:dyDescent="0.25">
      <c r="A17" s="1533"/>
      <c r="B17" s="1533"/>
      <c r="C17" s="1533"/>
      <c r="D17" s="1533"/>
      <c r="E17" s="1533"/>
      <c r="F17" s="1533"/>
      <c r="G17" s="1533"/>
      <c r="H17" s="3828"/>
      <c r="I17" s="3828"/>
      <c r="J17" s="1533"/>
      <c r="K17" s="1533"/>
      <c r="L17" s="3829"/>
      <c r="M17" s="3829"/>
      <c r="N17" s="1533"/>
      <c r="O17" s="1533"/>
      <c r="P17" s="1533"/>
      <c r="Q17" s="1533"/>
      <c r="R17" s="1533"/>
      <c r="S17" s="1533"/>
      <c r="T17" s="1533"/>
      <c r="U17" s="1533"/>
      <c r="V17" s="1533"/>
      <c r="W17" s="1533"/>
    </row>
    <row r="18" spans="1:23" ht="15" customHeight="1" x14ac:dyDescent="0.3">
      <c r="A18" s="1533"/>
      <c r="B18" s="1533"/>
      <c r="C18" s="1533"/>
      <c r="D18" s="1533"/>
      <c r="E18" s="1533"/>
      <c r="F18" s="1533"/>
      <c r="G18" s="1533"/>
      <c r="H18" s="3656">
        <f>H45</f>
        <v>0.47499999999999998</v>
      </c>
      <c r="I18" s="3656"/>
      <c r="J18" s="1538"/>
      <c r="K18" s="1538"/>
      <c r="L18" s="3657"/>
      <c r="M18" s="3657"/>
      <c r="N18" s="1533"/>
      <c r="O18" s="1533"/>
      <c r="P18" s="1533"/>
      <c r="Q18" s="1533"/>
      <c r="R18" s="1533"/>
      <c r="S18" s="1533"/>
      <c r="T18" s="1533"/>
      <c r="U18" s="1533"/>
      <c r="V18" s="1533"/>
      <c r="W18" s="1533"/>
    </row>
    <row r="19" spans="1:23" ht="15" customHeight="1" x14ac:dyDescent="0.3">
      <c r="A19" s="1533"/>
      <c r="B19" s="1533"/>
      <c r="C19" s="1533"/>
      <c r="D19" s="1533"/>
      <c r="E19" s="1533"/>
      <c r="F19" s="1533"/>
      <c r="G19" s="1533"/>
      <c r="H19" s="3656"/>
      <c r="I19" s="3656"/>
      <c r="J19" s="1538"/>
      <c r="K19" s="1538"/>
      <c r="L19" s="3657"/>
      <c r="M19" s="3657"/>
      <c r="N19" s="1533"/>
      <c r="O19" s="1533"/>
      <c r="P19" s="1533"/>
      <c r="Q19" s="1533"/>
      <c r="R19" s="1533"/>
      <c r="S19" s="1533"/>
      <c r="T19" s="1533"/>
      <c r="U19" s="1533"/>
      <c r="V19" s="1533"/>
      <c r="W19" s="1533"/>
    </row>
    <row r="20" spans="1:23" x14ac:dyDescent="0.25">
      <c r="A20" s="1533"/>
      <c r="B20" s="1533"/>
      <c r="C20" s="1533"/>
      <c r="D20" s="1533"/>
      <c r="E20" s="1533"/>
      <c r="F20" s="1533"/>
      <c r="G20" s="1533"/>
      <c r="H20" s="1533"/>
      <c r="I20" s="1533"/>
      <c r="J20" s="1533"/>
      <c r="K20" s="1533"/>
      <c r="L20" s="1539">
        <f>D11</f>
        <v>1</v>
      </c>
      <c r="M20" s="1540" t="s">
        <v>973</v>
      </c>
      <c r="N20" s="1533"/>
      <c r="O20" s="1533"/>
      <c r="P20" s="1533"/>
      <c r="Q20" s="1533"/>
      <c r="R20" s="1533"/>
      <c r="S20" s="1533"/>
      <c r="T20" s="1533"/>
      <c r="U20" s="1533"/>
      <c r="V20" s="1533"/>
      <c r="W20" s="1533"/>
    </row>
    <row r="21" spans="1:23" x14ac:dyDescent="0.25">
      <c r="A21" s="1533"/>
      <c r="B21" s="1533"/>
      <c r="C21" s="1533"/>
      <c r="D21" s="1533"/>
      <c r="E21" s="1533"/>
      <c r="F21" s="1533"/>
      <c r="G21" s="1533"/>
      <c r="H21" s="1533"/>
      <c r="I21" s="1533"/>
      <c r="J21" s="1533"/>
      <c r="K21" s="1533"/>
      <c r="L21" s="1533"/>
      <c r="M21" s="1533"/>
      <c r="N21" s="1533"/>
      <c r="O21" s="1533"/>
      <c r="P21" s="1533"/>
      <c r="Q21" s="1533"/>
      <c r="R21" s="1533"/>
      <c r="S21" s="1533"/>
      <c r="T21" s="1533"/>
      <c r="U21" s="1533"/>
      <c r="V21" s="1533"/>
      <c r="W21" s="1533"/>
    </row>
    <row r="22" spans="1:23" ht="18.75" x14ac:dyDescent="0.25">
      <c r="A22" s="1533"/>
      <c r="B22" s="1541" t="s">
        <v>19</v>
      </c>
      <c r="C22" s="1541" t="s">
        <v>24</v>
      </c>
      <c r="D22" s="1541" t="s">
        <v>25</v>
      </c>
      <c r="E22" s="1541" t="s">
        <v>31</v>
      </c>
      <c r="F22" s="1542" t="s">
        <v>798</v>
      </c>
      <c r="G22" s="1543"/>
      <c r="H22" s="1543"/>
      <c r="I22" s="1543"/>
      <c r="J22" s="1543"/>
      <c r="K22" s="1544" t="s">
        <v>35</v>
      </c>
      <c r="L22" s="3830" t="s">
        <v>974</v>
      </c>
      <c r="M22" s="3830"/>
      <c r="N22" s="3830"/>
      <c r="O22" s="3830"/>
      <c r="P22" s="3830"/>
      <c r="Q22" s="3830"/>
      <c r="R22" s="3830"/>
      <c r="S22" s="3830"/>
      <c r="T22" s="1545" t="s">
        <v>40</v>
      </c>
      <c r="U22" s="1533"/>
      <c r="V22" s="1533"/>
      <c r="W22" s="1533"/>
    </row>
    <row r="23" spans="1:23" x14ac:dyDescent="0.25">
      <c r="A23" s="1533"/>
      <c r="B23" s="1533"/>
      <c r="C23" s="1533"/>
      <c r="D23" s="1533"/>
      <c r="E23" s="1533"/>
      <c r="F23" s="1533"/>
      <c r="G23" s="1533"/>
      <c r="H23" s="1533"/>
      <c r="I23" s="1533"/>
      <c r="J23" s="1546"/>
      <c r="K23" s="1546"/>
      <c r="L23" s="1546"/>
      <c r="M23" s="1533"/>
      <c r="N23" s="1533"/>
      <c r="O23" s="1533"/>
      <c r="P23" s="1533"/>
      <c r="Q23" s="1533"/>
      <c r="R23" s="1533"/>
      <c r="S23" s="1533"/>
      <c r="T23" s="1533"/>
      <c r="U23" s="1533"/>
      <c r="V23" s="1533"/>
      <c r="W23" s="1533"/>
    </row>
    <row r="24" spans="1:23" ht="21" customHeight="1" x14ac:dyDescent="0.25">
      <c r="A24" s="1533"/>
      <c r="B24" s="1547" t="s">
        <v>799</v>
      </c>
      <c r="C24" s="1548">
        <f>A63</f>
        <v>63</v>
      </c>
      <c r="D24" s="1549" t="s">
        <v>800</v>
      </c>
      <c r="E24" s="1550"/>
      <c r="F24" s="1551"/>
      <c r="G24" s="1552"/>
      <c r="H24" s="1552"/>
      <c r="I24" s="1552"/>
      <c r="J24" s="1553"/>
      <c r="K24" s="1553"/>
      <c r="L24" s="1553"/>
      <c r="M24" s="1553"/>
      <c r="N24" s="1553"/>
      <c r="O24" s="1553"/>
      <c r="P24" s="1553"/>
      <c r="Q24" s="1533"/>
      <c r="R24" s="1533"/>
      <c r="S24" s="1533"/>
      <c r="T24" s="1533"/>
      <c r="U24" s="1533"/>
      <c r="V24" s="1533"/>
      <c r="W24" s="1533"/>
    </row>
    <row r="25" spans="1:23" ht="21" customHeight="1" x14ac:dyDescent="0.25">
      <c r="A25" s="1533"/>
      <c r="B25" s="1547"/>
      <c r="C25" s="1548"/>
      <c r="D25" s="1549"/>
      <c r="E25" s="1550"/>
      <c r="F25" s="1551"/>
      <c r="G25" s="1552"/>
      <c r="H25" s="1552"/>
      <c r="I25" s="1552"/>
      <c r="J25" s="1553"/>
      <c r="K25" s="1553"/>
      <c r="L25" s="1553"/>
      <c r="M25" s="1553"/>
      <c r="N25" s="1553"/>
      <c r="O25" s="1553"/>
      <c r="P25" s="1553"/>
      <c r="Q25" s="1533"/>
      <c r="R25" s="1533"/>
      <c r="S25" s="1533"/>
      <c r="T25" s="1533"/>
      <c r="U25" s="1533"/>
      <c r="V25" s="1533"/>
      <c r="W25" s="1533"/>
    </row>
    <row r="26" spans="1:23" ht="21" customHeight="1" x14ac:dyDescent="0.25">
      <c r="A26" s="1533"/>
      <c r="B26" s="1547"/>
      <c r="C26" s="1548"/>
      <c r="D26" s="1549"/>
      <c r="E26" s="1550"/>
      <c r="F26" s="1551"/>
      <c r="G26" s="1552"/>
      <c r="H26" s="1552"/>
      <c r="I26" s="1552"/>
      <c r="J26" s="1554"/>
      <c r="K26" s="1546"/>
      <c r="L26" s="1546"/>
      <c r="M26" s="1555"/>
      <c r="N26" s="1556"/>
      <c r="O26" s="1553"/>
      <c r="P26" s="1533"/>
      <c r="Q26" s="1533"/>
      <c r="R26" s="1533"/>
      <c r="S26" s="1533"/>
      <c r="T26" s="1533"/>
      <c r="U26" s="1533"/>
      <c r="V26" s="1533"/>
      <c r="W26" s="1533"/>
    </row>
    <row r="27" spans="1:23" ht="21" customHeight="1" x14ac:dyDescent="0.25">
      <c r="A27" s="1533"/>
      <c r="B27" s="3831" t="s">
        <v>975</v>
      </c>
      <c r="C27" s="3831"/>
      <c r="D27" s="3831"/>
      <c r="E27" s="1557" t="s">
        <v>976</v>
      </c>
      <c r="F27" s="1558"/>
      <c r="G27" s="1559"/>
      <c r="H27" s="1558"/>
      <c r="I27" s="1558"/>
      <c r="J27" s="1554"/>
      <c r="K27" s="1560"/>
      <c r="L27" s="1560"/>
      <c r="M27" s="1554"/>
      <c r="N27" s="1561"/>
      <c r="O27" s="1554"/>
      <c r="P27" s="1554"/>
      <c r="Q27" s="1562"/>
      <c r="R27" s="1562"/>
      <c r="S27" s="1562"/>
      <c r="T27" s="1562"/>
      <c r="U27" s="1533"/>
      <c r="V27" s="1533"/>
      <c r="W27" s="1533"/>
    </row>
    <row r="28" spans="1:23" ht="21" customHeight="1" x14ac:dyDescent="0.25">
      <c r="A28" s="1533"/>
      <c r="B28" s="3831"/>
      <c r="C28" s="3831"/>
      <c r="D28" s="3831"/>
      <c r="E28" s="1557"/>
      <c r="F28" s="1558"/>
      <c r="G28" s="1559"/>
      <c r="H28" s="1558"/>
      <c r="I28" s="1558"/>
      <c r="J28" s="1554"/>
      <c r="K28" s="1560"/>
      <c r="L28" s="1560"/>
      <c r="M28" s="1554"/>
      <c r="N28" s="1561"/>
      <c r="O28" s="1554"/>
      <c r="P28" s="1554"/>
      <c r="Q28" s="1562"/>
      <c r="R28" s="1562"/>
      <c r="S28" s="1562"/>
      <c r="T28" s="1562"/>
      <c r="U28" s="1533"/>
      <c r="V28" s="1533"/>
      <c r="W28" s="1533"/>
    </row>
    <row r="29" spans="1:23" ht="14.25" customHeight="1" x14ac:dyDescent="0.25">
      <c r="A29" s="1533"/>
      <c r="B29" s="3831"/>
      <c r="C29" s="3831"/>
      <c r="D29" s="3831"/>
      <c r="E29" s="1563" t="s">
        <v>977</v>
      </c>
      <c r="F29" s="1559"/>
      <c r="G29" s="1559"/>
      <c r="H29" s="1559"/>
      <c r="I29" s="1559"/>
      <c r="J29" s="1562"/>
      <c r="K29" s="1562"/>
      <c r="L29" s="1562"/>
      <c r="M29" s="1562"/>
      <c r="N29" s="1562"/>
      <c r="O29" s="1562"/>
      <c r="P29" s="1562"/>
      <c r="Q29" s="1562"/>
      <c r="R29" s="1562"/>
      <c r="S29" s="1562"/>
      <c r="T29" s="1562"/>
      <c r="U29" s="1533"/>
      <c r="V29" s="1533"/>
      <c r="W29" s="1533"/>
    </row>
    <row r="30" spans="1:23" ht="14.25" customHeight="1" x14ac:dyDescent="0.25">
      <c r="A30" s="1533"/>
      <c r="B30" s="3831"/>
      <c r="C30" s="3831"/>
      <c r="D30" s="3831"/>
      <c r="E30" s="1563"/>
      <c r="F30" s="1559"/>
      <c r="G30" s="1559"/>
      <c r="H30" s="1559"/>
      <c r="I30" s="1559"/>
      <c r="J30" s="1562"/>
      <c r="K30" s="1562"/>
      <c r="L30" s="1562"/>
      <c r="M30" s="1562"/>
      <c r="N30" s="1562"/>
      <c r="O30" s="1562"/>
      <c r="P30" s="1562"/>
      <c r="Q30" s="1562"/>
      <c r="R30" s="1562"/>
      <c r="S30" s="1562"/>
      <c r="T30" s="1562"/>
      <c r="U30" s="1533"/>
      <c r="V30" s="1533"/>
      <c r="W30" s="1533"/>
    </row>
    <row r="31" spans="1:23" ht="14.25" customHeight="1" x14ac:dyDescent="0.25">
      <c r="A31" s="1533"/>
      <c r="B31" s="3831"/>
      <c r="C31" s="3831"/>
      <c r="D31" s="3831"/>
      <c r="E31" s="1564" t="s">
        <v>978</v>
      </c>
      <c r="F31" s="1559"/>
      <c r="G31" s="1559"/>
      <c r="H31" s="1559"/>
      <c r="I31" s="1559"/>
      <c r="J31" s="1562"/>
      <c r="K31" s="1562"/>
      <c r="L31" s="1562"/>
      <c r="M31" s="1562"/>
      <c r="N31" s="1562"/>
      <c r="O31" s="1562"/>
      <c r="P31" s="1562"/>
      <c r="Q31" s="1562"/>
      <c r="R31" s="1562"/>
      <c r="S31" s="1562"/>
      <c r="T31" s="1562"/>
      <c r="U31" s="1533"/>
      <c r="V31" s="1533"/>
      <c r="W31" s="1533"/>
    </row>
    <row r="32" spans="1:23" ht="14.25" customHeight="1" x14ac:dyDescent="0.25">
      <c r="A32" s="1533"/>
      <c r="B32" s="1565"/>
      <c r="C32" s="1565"/>
      <c r="D32" s="1565"/>
      <c r="E32" s="1564"/>
      <c r="F32" s="1559"/>
      <c r="G32" s="1559"/>
      <c r="H32" s="1559"/>
      <c r="I32" s="1559"/>
      <c r="J32" s="1562"/>
      <c r="K32" s="1562"/>
      <c r="L32" s="1562"/>
      <c r="M32" s="1562"/>
      <c r="N32" s="1562"/>
      <c r="O32" s="1562"/>
      <c r="P32" s="1562"/>
      <c r="Q32" s="1562"/>
      <c r="R32" s="1562"/>
      <c r="S32" s="1562"/>
      <c r="T32" s="1562"/>
      <c r="U32" s="1533"/>
      <c r="V32" s="1533"/>
      <c r="W32" s="1533"/>
    </row>
    <row r="33" spans="1:23" ht="14.25" customHeight="1" x14ac:dyDescent="0.25">
      <c r="A33" s="1533"/>
      <c r="B33" s="1565"/>
      <c r="C33" s="1562"/>
      <c r="D33" s="1561" t="s">
        <v>855</v>
      </c>
      <c r="E33" s="1560" t="s">
        <v>856</v>
      </c>
      <c r="F33" s="1562"/>
      <c r="G33" s="1562"/>
      <c r="H33" s="1562"/>
      <c r="I33" s="1559"/>
      <c r="J33" s="1562"/>
      <c r="K33" s="1562"/>
      <c r="L33" s="1562"/>
      <c r="M33" s="1562"/>
      <c r="N33" s="1562"/>
      <c r="O33" s="1562"/>
      <c r="P33" s="1562"/>
      <c r="Q33" s="1562"/>
      <c r="R33" s="1562"/>
      <c r="S33" s="1562"/>
      <c r="T33" s="1562"/>
      <c r="U33" s="1533"/>
      <c r="V33" s="1533"/>
      <c r="W33" s="1533"/>
    </row>
    <row r="34" spans="1:23" ht="14.25" customHeight="1" x14ac:dyDescent="0.25">
      <c r="A34" s="1533"/>
      <c r="B34" s="1565"/>
      <c r="C34" s="1562"/>
      <c r="D34" s="1561"/>
      <c r="E34" s="1560"/>
      <c r="F34" s="1562"/>
      <c r="G34" s="1562"/>
      <c r="H34" s="1562"/>
      <c r="I34" s="1559"/>
      <c r="J34" s="1562"/>
      <c r="K34" s="1562"/>
      <c r="L34" s="1562"/>
      <c r="M34" s="1562"/>
      <c r="N34" s="1562"/>
      <c r="O34" s="1562"/>
      <c r="P34" s="1562"/>
      <c r="Q34" s="1562"/>
      <c r="R34" s="1562"/>
      <c r="S34" s="1562"/>
      <c r="T34" s="1562"/>
      <c r="U34" s="1533"/>
      <c r="V34" s="1533"/>
      <c r="W34" s="1533"/>
    </row>
    <row r="35" spans="1:23" ht="14.25" customHeight="1" x14ac:dyDescent="0.25">
      <c r="A35" s="1533"/>
      <c r="B35" s="1565"/>
      <c r="C35" s="1554"/>
      <c r="D35" s="1560"/>
      <c r="E35" s="1560"/>
      <c r="F35" s="1562"/>
      <c r="G35" s="1561" t="s">
        <v>979</v>
      </c>
      <c r="H35" s="1554" t="s">
        <v>980</v>
      </c>
      <c r="I35" s="1559"/>
      <c r="J35" s="1562"/>
      <c r="K35" s="1562"/>
      <c r="L35" s="1562"/>
      <c r="M35" s="1562"/>
      <c r="N35" s="1562"/>
      <c r="O35" s="1562"/>
      <c r="P35" s="1562"/>
      <c r="Q35" s="1562"/>
      <c r="R35" s="1562"/>
      <c r="S35" s="1562"/>
      <c r="T35" s="1562"/>
      <c r="U35" s="1533"/>
      <c r="V35" s="1533"/>
      <c r="W35" s="1533"/>
    </row>
    <row r="36" spans="1:23" ht="14.25" customHeight="1" x14ac:dyDescent="0.25">
      <c r="A36" s="1533"/>
      <c r="B36" s="1565"/>
      <c r="C36" s="1565"/>
      <c r="D36" s="1565"/>
      <c r="E36" s="1566"/>
      <c r="F36" s="1567"/>
      <c r="G36" s="1559"/>
      <c r="H36" s="1559"/>
      <c r="I36" s="1559"/>
      <c r="J36" s="1533"/>
      <c r="K36" s="1533"/>
      <c r="L36" s="1533"/>
      <c r="M36" s="1533"/>
      <c r="N36" s="1533"/>
      <c r="O36" s="1533"/>
      <c r="P36" s="1533"/>
      <c r="Q36" s="1533"/>
      <c r="R36" s="1533"/>
      <c r="S36" s="1533"/>
      <c r="T36" s="1533"/>
      <c r="U36" s="1533"/>
      <c r="V36" s="1533"/>
      <c r="W36" s="1533"/>
    </row>
    <row r="37" spans="1:23" ht="14.25" customHeight="1" x14ac:dyDescent="0.25">
      <c r="A37" s="1533"/>
      <c r="B37" s="1565"/>
      <c r="C37" s="1565"/>
      <c r="D37" s="1565"/>
      <c r="E37" s="1566"/>
      <c r="F37" s="1567"/>
      <c r="G37" s="1559"/>
      <c r="H37" s="1559"/>
      <c r="I37" s="1559"/>
      <c r="J37" s="1533"/>
      <c r="K37" s="1533"/>
      <c r="L37" s="1533"/>
      <c r="M37" s="1533"/>
      <c r="N37" s="1533"/>
      <c r="O37" s="1533"/>
      <c r="P37" s="1533"/>
      <c r="Q37" s="1533"/>
      <c r="R37" s="1533"/>
      <c r="S37" s="1533"/>
      <c r="T37" s="1533"/>
      <c r="U37" s="1533"/>
      <c r="V37" s="1533"/>
      <c r="W37" s="1533"/>
    </row>
    <row r="38" spans="1:23" ht="14.25" customHeight="1" x14ac:dyDescent="0.25">
      <c r="A38" s="1533"/>
      <c r="B38" s="1565"/>
      <c r="C38" s="1565"/>
      <c r="D38" s="1565"/>
      <c r="E38" s="1566"/>
      <c r="F38" s="1567"/>
      <c r="G38" s="1559"/>
      <c r="H38" s="1559"/>
      <c r="I38" s="1559"/>
      <c r="J38" s="1533"/>
      <c r="K38" s="1533"/>
      <c r="L38" s="1533"/>
      <c r="M38" s="1533"/>
      <c r="N38" s="1533"/>
      <c r="O38" s="1533"/>
      <c r="P38" s="1533"/>
      <c r="Q38" s="1533"/>
      <c r="R38" s="1533"/>
      <c r="S38" s="1533"/>
      <c r="T38" s="1533"/>
      <c r="U38" s="1533"/>
      <c r="V38" s="1533"/>
      <c r="W38" s="1533"/>
    </row>
    <row r="39" spans="1:23" ht="19.5" thickBot="1" x14ac:dyDescent="0.35">
      <c r="A39" s="3812" t="s">
        <v>981</v>
      </c>
      <c r="B39" s="3812"/>
      <c r="C39" s="3812"/>
      <c r="D39" s="3812"/>
      <c r="E39" s="3812"/>
      <c r="F39" s="3812"/>
      <c r="G39" s="3812"/>
      <c r="H39" s="3812"/>
      <c r="I39" s="3812"/>
      <c r="J39" s="3812"/>
      <c r="K39" s="3812"/>
      <c r="L39" s="3812"/>
      <c r="M39" s="3812"/>
      <c r="N39" s="3812"/>
      <c r="O39" s="3812"/>
    </row>
    <row r="40" spans="1:23" s="1014" customFormat="1" ht="12.75" customHeight="1" x14ac:dyDescent="0.2">
      <c r="B40" s="3813" t="s">
        <v>982</v>
      </c>
      <c r="C40" s="3814"/>
      <c r="D40" s="3814"/>
      <c r="E40" s="3814"/>
      <c r="F40" s="3814"/>
      <c r="G40" s="3814"/>
      <c r="H40" s="3814"/>
      <c r="I40" s="3814"/>
      <c r="J40" s="3814"/>
      <c r="K40" s="3814"/>
      <c r="L40" s="3814"/>
      <c r="M40" s="3814"/>
      <c r="N40" s="3814"/>
      <c r="O40" s="3815"/>
    </row>
    <row r="41" spans="1:23" s="1014" customFormat="1" ht="12.75" customHeight="1" x14ac:dyDescent="0.2">
      <c r="B41" s="3816"/>
      <c r="C41" s="3817"/>
      <c r="D41" s="3817"/>
      <c r="E41" s="3817"/>
      <c r="F41" s="3817"/>
      <c r="G41" s="3817"/>
      <c r="H41" s="3817"/>
      <c r="I41" s="3817"/>
      <c r="J41" s="3817"/>
      <c r="K41" s="3817"/>
      <c r="L41" s="3817"/>
      <c r="M41" s="3817"/>
      <c r="N41" s="3817"/>
      <c r="O41" s="3818"/>
    </row>
    <row r="42" spans="1:23" s="1014" customFormat="1" x14ac:dyDescent="0.2">
      <c r="B42" s="3819" t="s">
        <v>983</v>
      </c>
      <c r="C42" s="3820"/>
      <c r="D42" s="3820"/>
      <c r="E42" s="3820"/>
      <c r="F42" s="3820"/>
      <c r="G42" s="3820"/>
      <c r="H42" s="3820"/>
      <c r="I42" s="3820"/>
      <c r="J42" s="3820"/>
      <c r="K42" s="3820"/>
      <c r="L42" s="3820"/>
      <c r="M42" s="3820"/>
      <c r="N42" s="3820"/>
      <c r="O42" s="3821"/>
    </row>
    <row r="43" spans="1:23" s="1014" customFormat="1" ht="15" customHeight="1" x14ac:dyDescent="0.2">
      <c r="B43" s="1568"/>
      <c r="C43" s="1073"/>
      <c r="D43" s="1073"/>
      <c r="E43" s="1073"/>
      <c r="F43" s="1073"/>
      <c r="G43" s="1073"/>
      <c r="H43" s="3822" t="s">
        <v>40</v>
      </c>
      <c r="I43" s="3822"/>
      <c r="J43" s="3822" t="s">
        <v>43</v>
      </c>
      <c r="K43" s="3822"/>
      <c r="L43" s="1073"/>
      <c r="M43" s="1073"/>
      <c r="N43" s="1073"/>
      <c r="O43" s="1569"/>
    </row>
    <row r="44" spans="1:23" s="1014" customFormat="1" ht="22.5" customHeight="1" x14ac:dyDescent="0.2">
      <c r="B44" s="3823" t="s">
        <v>850</v>
      </c>
      <c r="C44" s="3824"/>
      <c r="D44" s="3825" t="s">
        <v>849</v>
      </c>
      <c r="E44" s="3825"/>
      <c r="F44" s="3826" t="s">
        <v>851</v>
      </c>
      <c r="G44" s="3826"/>
      <c r="H44" s="3827" t="s">
        <v>971</v>
      </c>
      <c r="I44" s="3827"/>
      <c r="J44" s="3801" t="s">
        <v>972</v>
      </c>
      <c r="K44" s="3801"/>
      <c r="L44" s="3801" t="s">
        <v>970</v>
      </c>
      <c r="M44" s="3801"/>
      <c r="N44" s="3802" t="s">
        <v>911</v>
      </c>
      <c r="O44" s="3803"/>
    </row>
    <row r="45" spans="1:23" s="1014" customFormat="1" ht="15.75" x14ac:dyDescent="0.2">
      <c r="B45" s="3804">
        <f>D11</f>
        <v>1</v>
      </c>
      <c r="C45" s="3805"/>
      <c r="D45" s="3806">
        <f>H11</f>
        <v>26</v>
      </c>
      <c r="E45" s="3806"/>
      <c r="F45" s="3806">
        <f>L11</f>
        <v>4</v>
      </c>
      <c r="G45" s="3806"/>
      <c r="H45" s="3807">
        <f>IF(ISBLANK(L18),(J52/J54)*J48,0)</f>
        <v>0.47499999999999998</v>
      </c>
      <c r="I45" s="3807"/>
      <c r="J45" s="3808">
        <f>L18</f>
        <v>0</v>
      </c>
      <c r="K45" s="3808"/>
      <c r="L45" s="3809">
        <f>P11</f>
        <v>8.8000000000000007</v>
      </c>
      <c r="M45" s="3809"/>
      <c r="N45" s="3810">
        <f>MROUND(N46,1)</f>
        <v>8</v>
      </c>
      <c r="O45" s="3811"/>
    </row>
    <row r="46" spans="1:23" s="1014" customFormat="1" ht="12.75" x14ac:dyDescent="0.2">
      <c r="B46" s="3794"/>
      <c r="C46" s="3795"/>
      <c r="D46" s="3796"/>
      <c r="E46" s="3796"/>
      <c r="F46" s="3797" t="str">
        <f>IF(B45&gt;1,B45,"")</f>
        <v/>
      </c>
      <c r="G46" s="3797"/>
      <c r="H46" s="3798" t="str">
        <f>IF(B45&gt;1,"cercles","")</f>
        <v/>
      </c>
      <c r="I46" s="3798"/>
      <c r="J46" s="3799" t="str">
        <f>IF(B45&gt;1,G50,"")</f>
        <v/>
      </c>
      <c r="K46" s="3799"/>
      <c r="L46" s="3800">
        <f>IF(D45&gt;1,L45*D45,"")</f>
        <v>228.8</v>
      </c>
      <c r="M46" s="3800"/>
      <c r="N46" s="3787">
        <f>(N52/H54)*H48</f>
        <v>8</v>
      </c>
      <c r="O46" s="3788"/>
    </row>
    <row r="47" spans="1:23" s="1014" customFormat="1" ht="12.75" customHeight="1" x14ac:dyDescent="0.2">
      <c r="B47" s="3789" t="s">
        <v>984</v>
      </c>
      <c r="C47" s="3790"/>
      <c r="D47" s="3790" t="s">
        <v>969</v>
      </c>
      <c r="E47" s="3790"/>
      <c r="F47" s="3790" t="s">
        <v>985</v>
      </c>
      <c r="G47" s="3790"/>
      <c r="H47" s="3791" t="s">
        <v>986</v>
      </c>
      <c r="I47" s="3791"/>
      <c r="J47" s="3791" t="s">
        <v>987</v>
      </c>
      <c r="K47" s="3791"/>
      <c r="L47" s="3792" t="s">
        <v>922</v>
      </c>
      <c r="M47" s="3792"/>
      <c r="N47" s="3791" t="s">
        <v>923</v>
      </c>
      <c r="O47" s="3793"/>
    </row>
    <row r="48" spans="1:23" s="1014" customFormat="1" ht="15.75" x14ac:dyDescent="0.2">
      <c r="B48" s="3782">
        <f>G50/N45</f>
        <v>5.9374999999999997E-2</v>
      </c>
      <c r="C48" s="3783"/>
      <c r="D48" s="3784">
        <f>L45*B48</f>
        <v>0.52249999999999996</v>
      </c>
      <c r="E48" s="3784"/>
      <c r="F48" s="3784">
        <f>L45*G50</f>
        <v>4.18</v>
      </c>
      <c r="G48" s="3784"/>
      <c r="H48" s="3785">
        <f>(((D45/2)*(D45/2)*PI()*B45))</f>
        <v>530.92915845667505</v>
      </c>
      <c r="I48" s="3785"/>
      <c r="J48" s="3786">
        <f>(((D45/2)*(D45/2)*PI()*F45)*B45)</f>
        <v>2123.7166338267002</v>
      </c>
      <c r="K48" s="3786"/>
      <c r="L48" s="3786">
        <f>(((D45/2)*(D45/2)*PI()*F45)*B45)/N45</f>
        <v>265.46457922833753</v>
      </c>
      <c r="M48" s="3786"/>
      <c r="N48" s="3777">
        <f>H48/N45</f>
        <v>66.366144807084382</v>
      </c>
      <c r="O48" s="3778"/>
    </row>
    <row r="49" spans="1:1320" s="1014" customFormat="1" x14ac:dyDescent="0.25">
      <c r="B49" s="3779" t="s">
        <v>988</v>
      </c>
      <c r="C49" s="3780"/>
      <c r="D49" s="3780"/>
      <c r="E49" s="3780"/>
      <c r="F49" s="3780"/>
      <c r="G49" s="3780"/>
      <c r="H49" s="3780"/>
      <c r="I49" s="3780"/>
      <c r="J49" s="3780"/>
      <c r="K49" s="3780"/>
      <c r="L49" s="3780"/>
      <c r="M49" s="3780"/>
      <c r="N49" s="3780"/>
      <c r="O49" s="3781"/>
    </row>
    <row r="50" spans="1:1320" s="1014" customFormat="1" ht="12.75" x14ac:dyDescent="0.2">
      <c r="B50" s="3766" t="s">
        <v>850</v>
      </c>
      <c r="C50" s="3767"/>
      <c r="D50" s="3767" t="s">
        <v>849</v>
      </c>
      <c r="E50" s="3767"/>
      <c r="F50" s="1570">
        <f>IF(ISBLANK(L18),H45,L18)</f>
        <v>0.47499999999999998</v>
      </c>
      <c r="G50" s="1570">
        <f>F50*B45</f>
        <v>0.47499999999999998</v>
      </c>
      <c r="H50" s="3767" t="s">
        <v>851</v>
      </c>
      <c r="I50" s="3767"/>
      <c r="J50" s="3767" t="s">
        <v>972</v>
      </c>
      <c r="K50" s="3767"/>
      <c r="L50" s="3767" t="s">
        <v>970</v>
      </c>
      <c r="M50" s="3767"/>
      <c r="N50" s="3767" t="s">
        <v>911</v>
      </c>
      <c r="O50" s="3768"/>
    </row>
    <row r="51" spans="1:1320" s="1014" customFormat="1" ht="12.75" x14ac:dyDescent="0.2">
      <c r="B51" s="3769" t="s">
        <v>19</v>
      </c>
      <c r="C51" s="3770"/>
      <c r="D51" s="3770" t="s">
        <v>24</v>
      </c>
      <c r="E51" s="3770"/>
      <c r="F51" s="1571"/>
      <c r="G51" s="1571"/>
      <c r="H51" s="3770" t="s">
        <v>25</v>
      </c>
      <c r="I51" s="3770"/>
      <c r="J51" s="3770" t="s">
        <v>31</v>
      </c>
      <c r="K51" s="3770"/>
      <c r="L51" s="1571"/>
      <c r="M51" s="1571"/>
      <c r="N51" s="3770" t="s">
        <v>35</v>
      </c>
      <c r="O51" s="3771"/>
    </row>
    <row r="52" spans="1:1320" s="1014" customFormat="1" ht="12.75" x14ac:dyDescent="0.2">
      <c r="B52" s="3772">
        <v>1</v>
      </c>
      <c r="C52" s="3773"/>
      <c r="D52" s="3774">
        <v>26</v>
      </c>
      <c r="E52" s="3774"/>
      <c r="F52" s="3775"/>
      <c r="G52" s="3775"/>
      <c r="H52" s="3774">
        <v>4</v>
      </c>
      <c r="I52" s="3774"/>
      <c r="J52" s="3776">
        <v>0.47499999999999998</v>
      </c>
      <c r="K52" s="3776"/>
      <c r="L52" s="3763">
        <f>L45</f>
        <v>8.8000000000000007</v>
      </c>
      <c r="M52" s="3763"/>
      <c r="N52" s="3764">
        <v>8</v>
      </c>
      <c r="O52" s="3765"/>
    </row>
    <row r="53" spans="1:1320" s="1014" customFormat="1" ht="12.75" x14ac:dyDescent="0.2">
      <c r="B53" s="3766" t="s">
        <v>984</v>
      </c>
      <c r="C53" s="3767"/>
      <c r="D53" s="3767" t="s">
        <v>969</v>
      </c>
      <c r="E53" s="3767"/>
      <c r="F53" s="3767" t="s">
        <v>985</v>
      </c>
      <c r="G53" s="3767"/>
      <c r="H53" s="3767" t="s">
        <v>986</v>
      </c>
      <c r="I53" s="3767"/>
      <c r="J53" s="3767" t="s">
        <v>987</v>
      </c>
      <c r="K53" s="3767"/>
      <c r="L53" s="3767" t="s">
        <v>922</v>
      </c>
      <c r="M53" s="3767"/>
      <c r="N53" s="3767" t="s">
        <v>923</v>
      </c>
      <c r="O53" s="3768"/>
    </row>
    <row r="54" spans="1:1320" s="1014" customFormat="1" ht="13.5" thickBot="1" x14ac:dyDescent="0.25">
      <c r="B54" s="3759">
        <f>J52/N52</f>
        <v>5.9374999999999997E-2</v>
      </c>
      <c r="C54" s="3760"/>
      <c r="D54" s="3761">
        <f>L52*B54</f>
        <v>0.52249999999999996</v>
      </c>
      <c r="E54" s="3761"/>
      <c r="F54" s="3761">
        <f>L52*J52</f>
        <v>4.18</v>
      </c>
      <c r="G54" s="3761"/>
      <c r="H54" s="3750">
        <f>(((D52/2)*(D52/2)*PI()*B52))</f>
        <v>530.92915845667505</v>
      </c>
      <c r="I54" s="3750"/>
      <c r="J54" s="3762">
        <f>(((D52/2)*(D52/2)*PI()*H52)*B52)</f>
        <v>2123.7166338267002</v>
      </c>
      <c r="K54" s="3762"/>
      <c r="L54" s="3762">
        <f>(((D52/2)*(D52/2)*PI()*H52)*B52)/N52</f>
        <v>265.46457922833753</v>
      </c>
      <c r="M54" s="3762"/>
      <c r="N54" s="3750">
        <f>H54/N52</f>
        <v>66.366144807084382</v>
      </c>
      <c r="O54" s="3751"/>
    </row>
    <row r="55" spans="1:1320" s="1014" customFormat="1" ht="12.75" x14ac:dyDescent="0.2">
      <c r="B55" s="1572" t="s">
        <v>19</v>
      </c>
      <c r="C55" s="1573" t="s">
        <v>24</v>
      </c>
      <c r="D55" s="1573" t="s">
        <v>25</v>
      </c>
      <c r="E55" s="1573" t="s">
        <v>31</v>
      </c>
      <c r="F55" s="1573" t="s">
        <v>35</v>
      </c>
      <c r="G55" s="1574" t="s">
        <v>989</v>
      </c>
      <c r="H55" s="1575"/>
      <c r="I55" s="1575"/>
      <c r="J55" s="1576"/>
      <c r="K55" s="1576"/>
      <c r="L55" s="1576"/>
      <c r="M55" s="1576"/>
      <c r="N55" s="1575"/>
      <c r="O55" s="1577"/>
    </row>
    <row r="56" spans="1:1320" s="1014" customFormat="1" x14ac:dyDescent="0.25">
      <c r="B56" s="1578" t="s">
        <v>990</v>
      </c>
      <c r="C56" s="1579"/>
      <c r="D56" s="1579"/>
      <c r="E56" s="1579"/>
      <c r="F56" s="1579"/>
      <c r="G56" s="1579"/>
      <c r="H56" s="1580"/>
      <c r="I56" s="1580"/>
      <c r="J56" s="1581"/>
      <c r="K56" s="1581"/>
      <c r="L56" s="1581"/>
      <c r="M56" s="1581"/>
      <c r="N56" s="1580"/>
      <c r="O56" s="1582"/>
    </row>
    <row r="57" spans="1:1320" s="1014" customFormat="1" ht="12.75" x14ac:dyDescent="0.2">
      <c r="B57" s="1583" t="s">
        <v>40</v>
      </c>
      <c r="C57" s="1584" t="s">
        <v>991</v>
      </c>
      <c r="D57" s="1073"/>
      <c r="E57" s="1073"/>
      <c r="F57" s="1073"/>
      <c r="G57" s="1073"/>
      <c r="H57" s="1585"/>
      <c r="I57" s="1585"/>
      <c r="J57" s="1586"/>
      <c r="K57" s="1586"/>
      <c r="L57" s="1586"/>
      <c r="M57" s="1586"/>
      <c r="N57" s="1585"/>
      <c r="O57" s="1587"/>
    </row>
    <row r="58" spans="1:1320" s="1014" customFormat="1" ht="12.75" x14ac:dyDescent="0.2">
      <c r="B58" s="1583" t="s">
        <v>43</v>
      </c>
      <c r="C58" s="1584" t="s">
        <v>992</v>
      </c>
      <c r="D58" s="1073"/>
      <c r="E58" s="1073"/>
      <c r="F58" s="1073"/>
      <c r="G58" s="1073"/>
      <c r="H58" s="1585"/>
      <c r="I58" s="1585"/>
      <c r="J58" s="1586"/>
      <c r="K58" s="1586"/>
      <c r="L58" s="1586"/>
      <c r="M58" s="1586"/>
      <c r="N58" s="1585"/>
      <c r="O58" s="1587"/>
    </row>
    <row r="59" spans="1:1320" x14ac:dyDescent="0.25">
      <c r="B59" s="3752" t="s">
        <v>993</v>
      </c>
      <c r="C59" s="3753"/>
      <c r="D59" s="3753"/>
      <c r="E59" s="3753"/>
      <c r="F59" s="3753"/>
      <c r="G59" s="3753"/>
      <c r="H59" s="3753"/>
      <c r="I59" s="3753"/>
      <c r="J59" s="3753"/>
      <c r="K59" s="3753"/>
      <c r="L59" s="3753"/>
      <c r="M59" s="3753"/>
      <c r="N59" s="3753"/>
      <c r="O59" s="3754"/>
    </row>
    <row r="60" spans="1:1320" x14ac:dyDescent="0.25">
      <c r="B60" s="3752"/>
      <c r="C60" s="3753"/>
      <c r="D60" s="3753"/>
      <c r="E60" s="3753"/>
      <c r="F60" s="3753"/>
      <c r="G60" s="3753"/>
      <c r="H60" s="3753"/>
      <c r="I60" s="3753"/>
      <c r="J60" s="3753"/>
      <c r="K60" s="3753"/>
      <c r="L60" s="3753"/>
      <c r="M60" s="3753"/>
      <c r="N60" s="3753"/>
      <c r="O60" s="3754"/>
    </row>
    <row r="61" spans="1:1320" s="1014" customFormat="1" ht="15.75" thickBot="1" x14ac:dyDescent="0.3">
      <c r="B61" s="3755" t="s">
        <v>50</v>
      </c>
      <c r="C61" s="3756"/>
      <c r="D61" s="3756"/>
      <c r="E61" s="3756"/>
      <c r="F61" s="3756"/>
      <c r="G61" s="3756"/>
      <c r="H61" s="3756"/>
      <c r="I61" s="3756"/>
      <c r="J61" s="3756"/>
      <c r="K61" s="3756"/>
      <c r="L61" s="3756"/>
      <c r="M61" s="3756"/>
      <c r="N61" s="3756"/>
      <c r="O61" s="3757"/>
    </row>
    <row r="62" spans="1:1320" s="1014" customFormat="1" ht="12.75" x14ac:dyDescent="0.2"/>
    <row r="63" spans="1:1320" s="1100" customFormat="1" ht="23.25" customHeight="1" x14ac:dyDescent="0.2">
      <c r="A63" s="1095">
        <f>ROW()</f>
        <v>63</v>
      </c>
      <c r="B63" s="2648" t="s">
        <v>827</v>
      </c>
      <c r="C63" s="2648"/>
      <c r="D63" s="2648"/>
      <c r="E63" s="2648"/>
      <c r="F63" s="2648"/>
      <c r="G63" s="2648"/>
      <c r="H63" s="2648"/>
      <c r="I63" s="2648"/>
      <c r="J63" s="2648"/>
      <c r="K63" s="2648"/>
      <c r="L63" s="2648"/>
      <c r="M63" s="2648"/>
      <c r="N63" s="2648"/>
      <c r="O63" s="2648"/>
      <c r="P63" s="2648"/>
      <c r="Q63" s="2648"/>
      <c r="R63" s="1096">
        <v>1</v>
      </c>
      <c r="S63" s="1588"/>
      <c r="T63" s="1588"/>
      <c r="U63" s="1588"/>
      <c r="V63" s="1014"/>
      <c r="W63" s="1382"/>
      <c r="X63" s="1382"/>
      <c r="Y63" s="1382"/>
      <c r="Z63" s="1382"/>
      <c r="AA63" s="1382"/>
      <c r="AB63" s="1383"/>
      <c r="AC63" s="1383"/>
      <c r="AD63" s="1383"/>
      <c r="AE63" s="1383"/>
      <c r="AF63" s="1099"/>
      <c r="AG63" s="1098"/>
      <c r="AH63" s="1098"/>
      <c r="AI63" s="1098"/>
      <c r="AJ63" s="1098"/>
      <c r="AK63" s="1098"/>
      <c r="AL63" s="1098"/>
      <c r="AM63" s="1098"/>
      <c r="AN63" s="1098"/>
      <c r="AO63" s="1098"/>
      <c r="AP63" s="1098"/>
      <c r="AQ63" s="1098"/>
      <c r="AR63" s="1098"/>
      <c r="AS63" s="1098"/>
      <c r="AT63" s="1098"/>
      <c r="AU63" s="1098"/>
      <c r="AV63" s="1098"/>
      <c r="AW63" s="1098"/>
      <c r="AX63" s="1098"/>
      <c r="AY63" s="1098"/>
      <c r="AZ63" s="1098"/>
      <c r="BA63" s="1098"/>
      <c r="BB63" s="1098"/>
      <c r="BC63" s="1098"/>
      <c r="BD63" s="1098"/>
      <c r="BE63" s="1098"/>
      <c r="BF63" s="1099"/>
      <c r="BG63" s="1099"/>
      <c r="BH63" s="1099"/>
      <c r="BI63" s="1099"/>
      <c r="BJ63" s="1099"/>
      <c r="BK63" s="1099"/>
      <c r="BL63" s="1099"/>
      <c r="BM63" s="1099"/>
      <c r="BN63" s="1099"/>
      <c r="BO63" s="1099"/>
      <c r="BP63" s="1099"/>
      <c r="BQ63" s="1099"/>
      <c r="BR63" s="1099"/>
      <c r="BS63" s="1099"/>
      <c r="BT63" s="1099"/>
      <c r="BU63" s="1099"/>
      <c r="BV63" s="1099"/>
      <c r="BW63" s="1099"/>
      <c r="BX63" s="1099"/>
      <c r="BY63" s="1099"/>
      <c r="BZ63" s="1099"/>
      <c r="CA63" s="1099"/>
      <c r="CB63" s="1099"/>
      <c r="CC63" s="1099"/>
      <c r="CD63" s="1099"/>
      <c r="CE63" s="1099"/>
      <c r="CF63" s="1099"/>
      <c r="CG63" s="1099"/>
      <c r="CH63" s="1099"/>
      <c r="CI63" s="1099"/>
      <c r="CJ63" s="1099"/>
      <c r="CK63" s="1099"/>
      <c r="CL63" s="1099"/>
      <c r="CM63" s="1099"/>
      <c r="CN63" s="1099"/>
      <c r="CO63" s="1099"/>
      <c r="CP63" s="1099"/>
      <c r="CQ63" s="1099"/>
      <c r="CR63" s="1099"/>
      <c r="CS63" s="1099"/>
      <c r="CT63" s="1099"/>
      <c r="CU63" s="1099"/>
      <c r="CV63" s="1099"/>
      <c r="CW63" s="1099"/>
      <c r="CX63" s="1099"/>
      <c r="CY63" s="1099"/>
      <c r="CZ63" s="1099"/>
      <c r="DA63" s="1099"/>
      <c r="DB63" s="1099"/>
      <c r="DC63" s="1099"/>
      <c r="DD63" s="1099"/>
      <c r="DE63" s="1099"/>
      <c r="DF63" s="1099"/>
      <c r="DG63" s="1099"/>
      <c r="DH63" s="1099"/>
      <c r="DI63" s="1099"/>
      <c r="DJ63" s="1099"/>
      <c r="DK63" s="1099"/>
      <c r="DL63" s="1099"/>
      <c r="DM63" s="1099"/>
      <c r="DN63" s="1099"/>
      <c r="DO63" s="1099"/>
      <c r="DP63" s="1099"/>
      <c r="DQ63" s="1099"/>
      <c r="DR63" s="1099"/>
      <c r="DS63" s="1099"/>
      <c r="DT63" s="1099"/>
      <c r="DU63" s="1099"/>
      <c r="DV63" s="1099"/>
      <c r="DW63" s="1099"/>
      <c r="DX63" s="1099"/>
      <c r="DY63" s="1099"/>
      <c r="DZ63" s="1099"/>
      <c r="EA63" s="1099"/>
      <c r="EB63" s="1099"/>
      <c r="EC63" s="1099"/>
      <c r="ED63" s="1099"/>
      <c r="EE63" s="1099"/>
      <c r="EF63" s="1099"/>
      <c r="EG63" s="1099"/>
      <c r="EH63" s="1099"/>
      <c r="EI63" s="1099"/>
      <c r="EJ63" s="1099"/>
      <c r="EK63" s="1099"/>
      <c r="EL63" s="1099"/>
      <c r="EM63" s="1099"/>
      <c r="EN63" s="1099"/>
      <c r="EO63" s="1099"/>
      <c r="EP63" s="1099"/>
      <c r="EQ63" s="1099"/>
      <c r="ER63" s="1099"/>
      <c r="ES63" s="1099"/>
      <c r="ET63" s="1099"/>
      <c r="EU63" s="1099"/>
      <c r="EV63" s="1099"/>
      <c r="EW63" s="1099"/>
      <c r="EX63" s="1099"/>
      <c r="EY63" s="1099"/>
      <c r="EZ63" s="1099"/>
      <c r="FA63" s="1099"/>
      <c r="FB63" s="1099"/>
      <c r="FC63" s="1099"/>
      <c r="FD63" s="1099"/>
      <c r="FE63" s="1099"/>
      <c r="FF63" s="1099"/>
      <c r="FG63" s="1099"/>
      <c r="FH63" s="1099"/>
      <c r="FI63" s="1099"/>
      <c r="FJ63" s="1099"/>
      <c r="FK63" s="1099"/>
      <c r="FL63" s="1099"/>
      <c r="FM63" s="1099"/>
      <c r="FN63" s="1099"/>
      <c r="FO63" s="1099"/>
      <c r="FP63" s="1099"/>
      <c r="FQ63" s="1099"/>
      <c r="FR63" s="1099"/>
      <c r="FS63" s="1099"/>
      <c r="FT63" s="1099"/>
      <c r="FU63" s="1099"/>
      <c r="FV63" s="1099"/>
      <c r="FW63" s="1099"/>
      <c r="FX63" s="1099"/>
      <c r="FY63" s="1099"/>
      <c r="FZ63" s="1099"/>
      <c r="GA63" s="1099"/>
      <c r="GB63" s="1099"/>
      <c r="GC63" s="1099"/>
      <c r="GD63" s="1099"/>
      <c r="GE63" s="1099"/>
      <c r="GF63" s="1099"/>
      <c r="GG63" s="1099"/>
      <c r="GH63" s="1099"/>
      <c r="GI63" s="1099"/>
      <c r="GJ63" s="1099"/>
      <c r="GK63" s="1099"/>
      <c r="GL63" s="1099"/>
      <c r="GM63" s="1099"/>
      <c r="GN63" s="1099"/>
      <c r="GO63" s="1099"/>
      <c r="GP63" s="1099"/>
      <c r="GQ63" s="1099"/>
      <c r="GR63" s="1099"/>
      <c r="GS63" s="1099"/>
      <c r="GT63" s="1099"/>
      <c r="GU63" s="1099"/>
      <c r="GV63" s="1099"/>
      <c r="GW63" s="1099"/>
      <c r="GX63" s="1099"/>
      <c r="GY63" s="1099"/>
      <c r="GZ63" s="1099"/>
      <c r="HA63" s="1099"/>
      <c r="HB63" s="1099"/>
      <c r="HC63" s="1099"/>
      <c r="HD63" s="1099"/>
      <c r="HE63" s="1099"/>
      <c r="HF63" s="1099"/>
      <c r="HG63" s="1099"/>
      <c r="HH63" s="1099"/>
      <c r="HI63" s="1099"/>
      <c r="HJ63" s="1099"/>
      <c r="HK63" s="1099"/>
      <c r="HL63" s="1099"/>
      <c r="HM63" s="1099"/>
      <c r="HN63" s="1099"/>
      <c r="HO63" s="1099"/>
      <c r="HP63" s="1099"/>
      <c r="HQ63" s="1099"/>
      <c r="HR63" s="1099"/>
      <c r="HS63" s="1099"/>
      <c r="HT63" s="1099"/>
      <c r="HU63" s="1099"/>
      <c r="HV63" s="1099"/>
      <c r="HW63" s="1099"/>
      <c r="HX63" s="1099"/>
      <c r="HY63" s="1099"/>
      <c r="HZ63" s="1099"/>
      <c r="IA63" s="1099"/>
      <c r="IB63" s="1099"/>
      <c r="IC63" s="1099"/>
      <c r="ID63" s="1099"/>
      <c r="IE63" s="1099"/>
      <c r="IF63" s="1099"/>
      <c r="IG63" s="1099"/>
      <c r="IH63" s="1099"/>
      <c r="II63" s="1099"/>
      <c r="IJ63" s="1099"/>
      <c r="IK63" s="1099"/>
      <c r="IL63" s="1099"/>
      <c r="IM63" s="1099"/>
      <c r="IN63" s="1099"/>
      <c r="IO63" s="1099"/>
      <c r="IP63" s="1099"/>
      <c r="IQ63" s="1099"/>
      <c r="IR63" s="1099"/>
      <c r="IS63" s="1099"/>
      <c r="IT63" s="1099"/>
      <c r="IU63" s="1099"/>
      <c r="IV63" s="1099"/>
      <c r="IW63" s="1099"/>
      <c r="IX63" s="1099"/>
      <c r="IY63" s="1099"/>
      <c r="IZ63" s="1099"/>
      <c r="JA63" s="1099"/>
      <c r="JB63" s="1099"/>
      <c r="JC63" s="1099"/>
      <c r="JD63" s="1099"/>
      <c r="JE63" s="1099"/>
      <c r="JF63" s="1099"/>
      <c r="JG63" s="1099"/>
      <c r="JH63" s="1099"/>
      <c r="JI63" s="1099"/>
      <c r="JJ63" s="1099"/>
      <c r="JK63" s="1099"/>
      <c r="JL63" s="1099"/>
      <c r="JM63" s="1099"/>
      <c r="JN63" s="1099"/>
      <c r="JO63" s="1099"/>
      <c r="JP63" s="1099"/>
      <c r="JQ63" s="1099"/>
      <c r="JR63" s="1099"/>
      <c r="JS63" s="1099"/>
      <c r="JT63" s="1099"/>
      <c r="JU63" s="1099"/>
      <c r="JV63" s="1099"/>
      <c r="JW63" s="1099"/>
      <c r="JX63" s="1099"/>
      <c r="JY63" s="1099"/>
      <c r="JZ63" s="1099"/>
      <c r="KA63" s="1099"/>
      <c r="KB63" s="1099"/>
      <c r="KC63" s="1099"/>
      <c r="KD63" s="1099"/>
      <c r="KE63" s="1099"/>
      <c r="KF63" s="1099"/>
      <c r="KG63" s="1099"/>
      <c r="KH63" s="1099"/>
      <c r="KI63" s="1099"/>
      <c r="KJ63" s="1099"/>
      <c r="KK63" s="1099"/>
      <c r="KL63" s="1099"/>
      <c r="KM63" s="1099"/>
      <c r="KN63" s="1099"/>
      <c r="KO63" s="1099"/>
      <c r="KP63" s="1099"/>
      <c r="KQ63" s="1099"/>
      <c r="KR63" s="1099"/>
      <c r="KS63" s="1099"/>
      <c r="KT63" s="1099"/>
      <c r="KU63" s="1099"/>
      <c r="KV63" s="1099"/>
      <c r="KW63" s="1099"/>
      <c r="KX63" s="1099"/>
      <c r="KY63" s="1099"/>
      <c r="KZ63" s="1099"/>
      <c r="LA63" s="1099"/>
      <c r="LB63" s="1099"/>
      <c r="LC63" s="1099"/>
      <c r="LD63" s="1099"/>
      <c r="LE63" s="1099"/>
      <c r="LF63" s="1099"/>
      <c r="LG63" s="1099"/>
      <c r="LH63" s="1099"/>
      <c r="LI63" s="1099"/>
      <c r="LJ63" s="1099"/>
      <c r="LK63" s="1099"/>
      <c r="LL63" s="1099"/>
      <c r="LM63" s="1099"/>
      <c r="LN63" s="1099"/>
      <c r="LO63" s="1099"/>
      <c r="LP63" s="1099"/>
      <c r="LQ63" s="1099"/>
      <c r="LR63" s="1099"/>
      <c r="LS63" s="1099"/>
      <c r="LT63" s="1099"/>
      <c r="LU63" s="1099"/>
      <c r="LV63" s="1099"/>
      <c r="LW63" s="1099"/>
      <c r="LX63" s="1099"/>
      <c r="LY63" s="1099"/>
      <c r="LZ63" s="1099"/>
      <c r="MA63" s="1099"/>
      <c r="MB63" s="1099"/>
      <c r="MC63" s="1099"/>
      <c r="MD63" s="1099"/>
      <c r="ME63" s="1099"/>
      <c r="MF63" s="1099"/>
      <c r="MG63" s="1099"/>
      <c r="MH63" s="1099"/>
      <c r="MI63" s="1099"/>
      <c r="MJ63" s="1099"/>
      <c r="MK63" s="1099"/>
      <c r="ML63" s="1099"/>
      <c r="MM63" s="1099"/>
      <c r="MN63" s="1099"/>
      <c r="MO63" s="1099"/>
      <c r="MP63" s="1099"/>
      <c r="MQ63" s="1099"/>
      <c r="MR63" s="1099"/>
      <c r="MS63" s="1099"/>
      <c r="MT63" s="1099"/>
      <c r="MU63" s="1099"/>
      <c r="MV63" s="1099"/>
      <c r="MW63" s="1099"/>
      <c r="MX63" s="1099"/>
      <c r="MY63" s="1099"/>
      <c r="MZ63" s="1099"/>
      <c r="NA63" s="1099"/>
      <c r="NB63" s="1099"/>
      <c r="NC63" s="1099"/>
      <c r="ND63" s="1099"/>
      <c r="NE63" s="1099"/>
      <c r="NF63" s="1099"/>
      <c r="NG63" s="1099"/>
      <c r="NH63" s="1099"/>
      <c r="NI63" s="1099"/>
      <c r="NJ63" s="1099"/>
      <c r="NK63" s="1099"/>
      <c r="NL63" s="1099"/>
      <c r="NM63" s="1099"/>
      <c r="NN63" s="1099"/>
      <c r="NO63" s="1099"/>
      <c r="NP63" s="1099"/>
      <c r="NQ63" s="1099"/>
      <c r="NR63" s="1099"/>
      <c r="NS63" s="1099"/>
      <c r="NT63" s="1099"/>
      <c r="NU63" s="1099"/>
      <c r="NV63" s="1099"/>
      <c r="NW63" s="1099"/>
      <c r="NX63" s="1099"/>
      <c r="NY63" s="1099"/>
      <c r="NZ63" s="1099"/>
      <c r="OA63" s="1099"/>
      <c r="OB63" s="1099"/>
      <c r="OC63" s="1099"/>
      <c r="OD63" s="1099"/>
      <c r="OE63" s="1099"/>
      <c r="OF63" s="1099"/>
      <c r="OG63" s="1099"/>
      <c r="OH63" s="1099"/>
      <c r="OI63" s="1099"/>
      <c r="OJ63" s="1099"/>
      <c r="OK63" s="1099"/>
      <c r="OL63" s="1099"/>
      <c r="OM63" s="1099"/>
      <c r="ON63" s="1099"/>
      <c r="OO63" s="1099"/>
      <c r="OP63" s="1099"/>
      <c r="OQ63" s="1099"/>
      <c r="OR63" s="1099"/>
      <c r="OS63" s="1099"/>
      <c r="OT63" s="1099"/>
      <c r="OU63" s="1099"/>
      <c r="OV63" s="1099"/>
      <c r="OW63" s="1099"/>
      <c r="OX63" s="1099"/>
      <c r="OY63" s="1099"/>
      <c r="OZ63" s="1099"/>
      <c r="PA63" s="1099"/>
      <c r="PB63" s="1099"/>
      <c r="PC63" s="1099"/>
      <c r="PD63" s="1099"/>
      <c r="PE63" s="1099"/>
      <c r="PF63" s="1099"/>
      <c r="PG63" s="1099"/>
      <c r="PH63" s="1099"/>
      <c r="PI63" s="1099"/>
      <c r="PJ63" s="1099"/>
      <c r="PK63" s="1099"/>
      <c r="PL63" s="1099"/>
      <c r="PM63" s="1099"/>
      <c r="PN63" s="1099"/>
      <c r="PO63" s="1099"/>
      <c r="PP63" s="1099"/>
      <c r="PQ63" s="1099"/>
      <c r="PR63" s="1099"/>
      <c r="PS63" s="1099"/>
      <c r="PT63" s="1099"/>
      <c r="PU63" s="1099"/>
      <c r="PV63" s="1099"/>
      <c r="PW63" s="1099"/>
      <c r="PX63" s="1099"/>
      <c r="PY63" s="1099"/>
      <c r="PZ63" s="1099"/>
      <c r="QA63" s="1099"/>
      <c r="QB63" s="1099"/>
      <c r="QC63" s="1099"/>
      <c r="QD63" s="1099"/>
      <c r="QE63" s="1099"/>
      <c r="QF63" s="1099"/>
      <c r="QG63" s="1099"/>
      <c r="QH63" s="1099"/>
      <c r="QI63" s="1099"/>
      <c r="QJ63" s="1099"/>
      <c r="QK63" s="1099"/>
      <c r="QL63" s="1099"/>
      <c r="QM63" s="1099"/>
      <c r="QN63" s="1099"/>
      <c r="QO63" s="1099"/>
      <c r="QP63" s="1099"/>
      <c r="QQ63" s="1099"/>
      <c r="QR63" s="1099"/>
      <c r="QS63" s="1099"/>
      <c r="QT63" s="1099"/>
      <c r="QU63" s="1099"/>
      <c r="QV63" s="1099"/>
      <c r="QW63" s="1099"/>
      <c r="QX63" s="1099"/>
      <c r="QY63" s="1099"/>
      <c r="QZ63" s="1099"/>
      <c r="RA63" s="1099"/>
      <c r="RB63" s="1099"/>
      <c r="RC63" s="1099"/>
      <c r="RD63" s="1099"/>
      <c r="RE63" s="1099"/>
      <c r="RF63" s="1099"/>
      <c r="RG63" s="1099"/>
      <c r="RH63" s="1099"/>
      <c r="RI63" s="1099"/>
      <c r="RJ63" s="1099"/>
      <c r="RK63" s="1099"/>
      <c r="RL63" s="1099"/>
      <c r="RM63" s="1099"/>
      <c r="RN63" s="1099"/>
      <c r="RO63" s="1099"/>
      <c r="RP63" s="1099"/>
      <c r="RQ63" s="1099"/>
      <c r="RR63" s="1099"/>
      <c r="RS63" s="1099"/>
      <c r="RT63" s="1099"/>
      <c r="RU63" s="1099"/>
      <c r="RV63" s="1099"/>
      <c r="RW63" s="1099"/>
      <c r="RX63" s="1099"/>
      <c r="RY63" s="1099"/>
      <c r="RZ63" s="1099"/>
      <c r="SA63" s="1099"/>
      <c r="SB63" s="1099"/>
      <c r="SC63" s="1099"/>
      <c r="SD63" s="1099"/>
      <c r="SE63" s="1099"/>
      <c r="SF63" s="1099"/>
      <c r="SG63" s="1099"/>
      <c r="SH63" s="1099"/>
      <c r="SI63" s="1099"/>
      <c r="SJ63" s="1099"/>
      <c r="SK63" s="1099"/>
      <c r="SL63" s="1099"/>
      <c r="SM63" s="1099"/>
      <c r="SN63" s="1099"/>
      <c r="SO63" s="1099"/>
      <c r="SP63" s="1099"/>
      <c r="SQ63" s="1099"/>
      <c r="SR63" s="1099"/>
      <c r="SS63" s="1099"/>
      <c r="ST63" s="1099"/>
      <c r="SU63" s="1099"/>
      <c r="SV63" s="1099"/>
      <c r="SW63" s="1099"/>
      <c r="SX63" s="1099"/>
      <c r="SY63" s="1099"/>
      <c r="SZ63" s="1099"/>
      <c r="TA63" s="1099"/>
      <c r="TB63" s="1099"/>
      <c r="TC63" s="1099"/>
      <c r="TD63" s="1099"/>
      <c r="TE63" s="1099"/>
      <c r="TF63" s="1099"/>
      <c r="TG63" s="1099"/>
      <c r="TH63" s="1099"/>
      <c r="TI63" s="1099"/>
      <c r="TJ63" s="1099"/>
      <c r="TK63" s="1099"/>
      <c r="TL63" s="1099"/>
      <c r="TM63" s="1099"/>
      <c r="TN63" s="1099"/>
      <c r="TO63" s="1099"/>
      <c r="TP63" s="1099"/>
      <c r="TQ63" s="1099"/>
      <c r="TR63" s="1099"/>
      <c r="TS63" s="1099"/>
      <c r="TT63" s="1099"/>
      <c r="TU63" s="1099"/>
      <c r="TV63" s="1099"/>
      <c r="TW63" s="1099"/>
      <c r="TX63" s="1099"/>
      <c r="TY63" s="1099"/>
      <c r="TZ63" s="1099"/>
      <c r="UA63" s="1099"/>
      <c r="UB63" s="1099"/>
      <c r="UC63" s="1099"/>
      <c r="UD63" s="1099"/>
      <c r="UE63" s="1099"/>
      <c r="UF63" s="1099"/>
      <c r="UG63" s="1099"/>
      <c r="UH63" s="1099"/>
      <c r="UI63" s="1099"/>
      <c r="UJ63" s="1099"/>
      <c r="UK63" s="1099"/>
      <c r="UL63" s="1099"/>
      <c r="UM63" s="1099"/>
      <c r="UN63" s="1099"/>
      <c r="UO63" s="1099"/>
      <c r="UP63" s="1099"/>
      <c r="UQ63" s="1099"/>
      <c r="UR63" s="1099"/>
      <c r="US63" s="1099"/>
      <c r="UT63" s="1099"/>
      <c r="UU63" s="1099"/>
      <c r="UV63" s="1099"/>
      <c r="UW63" s="1099"/>
      <c r="UX63" s="1099"/>
      <c r="UY63" s="1099"/>
      <c r="UZ63" s="1099"/>
      <c r="VA63" s="1099"/>
      <c r="VB63" s="1099"/>
      <c r="VC63" s="1099"/>
      <c r="VD63" s="1099"/>
      <c r="VE63" s="1099"/>
      <c r="VF63" s="1099"/>
      <c r="VG63" s="1099"/>
      <c r="VH63" s="1099"/>
      <c r="VI63" s="1099"/>
      <c r="VJ63" s="1099"/>
      <c r="VK63" s="1099"/>
      <c r="VL63" s="1099"/>
      <c r="VM63" s="1099"/>
      <c r="VN63" s="1099"/>
      <c r="VO63" s="1099"/>
      <c r="VP63" s="1099"/>
      <c r="VQ63" s="1099"/>
      <c r="VR63" s="1099"/>
      <c r="VS63" s="1099"/>
      <c r="VT63" s="1099"/>
      <c r="VU63" s="1099"/>
      <c r="VV63" s="1099"/>
      <c r="VW63" s="1099"/>
      <c r="VX63" s="1099"/>
      <c r="VY63" s="1099"/>
      <c r="VZ63" s="1099"/>
      <c r="WA63" s="1099"/>
      <c r="WB63" s="1099"/>
      <c r="WC63" s="1099"/>
      <c r="WD63" s="1099"/>
      <c r="WE63" s="1099"/>
      <c r="WF63" s="1099"/>
      <c r="WG63" s="1099"/>
      <c r="WH63" s="1099"/>
      <c r="WI63" s="1099"/>
      <c r="WJ63" s="1099"/>
      <c r="WK63" s="1099"/>
      <c r="WL63" s="1099"/>
      <c r="WM63" s="1099"/>
      <c r="WN63" s="1099"/>
      <c r="WO63" s="1099"/>
      <c r="WP63" s="1099"/>
      <c r="WQ63" s="1099"/>
      <c r="WR63" s="1099"/>
      <c r="WS63" s="1099"/>
      <c r="WT63" s="1099"/>
      <c r="WU63" s="1099"/>
      <c r="WV63" s="1099"/>
      <c r="WW63" s="1099"/>
      <c r="WX63" s="1099"/>
      <c r="WY63" s="1099"/>
      <c r="WZ63" s="1099"/>
      <c r="XA63" s="1099"/>
      <c r="XB63" s="1099"/>
      <c r="XC63" s="1099"/>
      <c r="XD63" s="1099"/>
      <c r="XE63" s="1099"/>
      <c r="XF63" s="1099"/>
      <c r="XG63" s="1099"/>
      <c r="XH63" s="1099"/>
      <c r="XI63" s="1099"/>
      <c r="XJ63" s="1099"/>
      <c r="XK63" s="1099"/>
      <c r="XL63" s="1099"/>
      <c r="XM63" s="1099"/>
      <c r="XN63" s="1099"/>
      <c r="XO63" s="1099"/>
      <c r="XP63" s="1099"/>
      <c r="XQ63" s="1099"/>
      <c r="XR63" s="1099"/>
      <c r="XS63" s="1099"/>
      <c r="XT63" s="1099"/>
      <c r="XU63" s="1099"/>
      <c r="XV63" s="1099"/>
      <c r="XW63" s="1099"/>
      <c r="XX63" s="1099"/>
      <c r="XY63" s="1099"/>
      <c r="XZ63" s="1099"/>
      <c r="YA63" s="1099"/>
      <c r="YB63" s="1099"/>
      <c r="YC63" s="1099"/>
      <c r="YD63" s="1099"/>
      <c r="YE63" s="1099"/>
      <c r="YF63" s="1099"/>
      <c r="YG63" s="1099"/>
      <c r="YH63" s="1099"/>
      <c r="YI63" s="1099"/>
      <c r="YJ63" s="1099"/>
      <c r="YK63" s="1099"/>
      <c r="YL63" s="1099"/>
      <c r="YM63" s="1099"/>
      <c r="YN63" s="1099"/>
      <c r="YO63" s="1099"/>
      <c r="YP63" s="1099"/>
      <c r="YQ63" s="1099"/>
      <c r="YR63" s="1099"/>
      <c r="YS63" s="1099"/>
      <c r="YT63" s="1099"/>
      <c r="YU63" s="1099"/>
      <c r="YV63" s="1099"/>
      <c r="YW63" s="1099"/>
      <c r="YX63" s="1099"/>
      <c r="YY63" s="1099"/>
      <c r="YZ63" s="1099"/>
      <c r="ZA63" s="1099"/>
      <c r="ZB63" s="1099"/>
      <c r="ZC63" s="1099"/>
      <c r="ZD63" s="1099"/>
      <c r="ZE63" s="1099"/>
      <c r="ZF63" s="1099"/>
      <c r="ZG63" s="1099"/>
      <c r="ZH63" s="1099"/>
      <c r="ZI63" s="1099"/>
      <c r="ZJ63" s="1099"/>
      <c r="ZK63" s="1099"/>
      <c r="ZL63" s="1099"/>
      <c r="ZM63" s="1099"/>
      <c r="ZN63" s="1099"/>
      <c r="ZO63" s="1099"/>
      <c r="ZP63" s="1099"/>
      <c r="ZQ63" s="1099"/>
      <c r="ZR63" s="1099"/>
      <c r="ZS63" s="1099"/>
      <c r="ZT63" s="1099"/>
      <c r="ZU63" s="1099"/>
      <c r="ZV63" s="1099"/>
      <c r="ZW63" s="1099"/>
      <c r="ZX63" s="1099"/>
      <c r="ZY63" s="1099"/>
      <c r="ZZ63" s="1099"/>
      <c r="AAA63" s="1099"/>
      <c r="AAB63" s="1099"/>
      <c r="AAC63" s="1099"/>
      <c r="AAD63" s="1099"/>
      <c r="AAE63" s="1099"/>
      <c r="AAF63" s="1099"/>
      <c r="AAG63" s="1099"/>
      <c r="AAH63" s="1099"/>
      <c r="AAI63" s="1099"/>
      <c r="AAJ63" s="1099"/>
      <c r="AAK63" s="1099"/>
      <c r="AAL63" s="1099"/>
      <c r="AAM63" s="1099"/>
      <c r="AAN63" s="1099"/>
      <c r="AAO63" s="1099"/>
      <c r="AAP63" s="1099"/>
      <c r="AAQ63" s="1099"/>
      <c r="AAR63" s="1099"/>
      <c r="AAS63" s="1099"/>
      <c r="AAT63" s="1099"/>
      <c r="AAU63" s="1099"/>
      <c r="AAV63" s="1099"/>
      <c r="AAW63" s="1099"/>
      <c r="AAX63" s="1099"/>
      <c r="AAY63" s="1099"/>
      <c r="AAZ63" s="1099"/>
      <c r="ABA63" s="1099"/>
      <c r="ABB63" s="1099"/>
      <c r="ABC63" s="1099"/>
      <c r="ABD63" s="1099"/>
      <c r="ABE63" s="1099"/>
      <c r="ABF63" s="1099"/>
      <c r="ABG63" s="1099"/>
      <c r="ABH63" s="1099"/>
      <c r="ABI63" s="1099"/>
      <c r="ABJ63" s="1099"/>
      <c r="ABK63" s="1099"/>
      <c r="ABL63" s="1099"/>
      <c r="ABM63" s="1099"/>
      <c r="ABN63" s="1099"/>
      <c r="ABO63" s="1099"/>
      <c r="ABP63" s="1099"/>
      <c r="ABQ63" s="1099"/>
      <c r="ABR63" s="1099"/>
      <c r="ABS63" s="1099"/>
      <c r="ABT63" s="1099"/>
      <c r="ABU63" s="1099"/>
      <c r="ABV63" s="1099"/>
      <c r="ABW63" s="1099"/>
      <c r="ABX63" s="1099"/>
      <c r="ABY63" s="1099"/>
      <c r="ABZ63" s="1099"/>
      <c r="ACA63" s="1099"/>
      <c r="ACB63" s="1099"/>
      <c r="ACC63" s="1099"/>
      <c r="ACD63" s="1099"/>
      <c r="ACE63" s="1099"/>
      <c r="ACF63" s="1099"/>
      <c r="ACG63" s="1099"/>
      <c r="ACH63" s="1099"/>
      <c r="ACI63" s="1099"/>
      <c r="ACJ63" s="1099"/>
      <c r="ACK63" s="1099"/>
      <c r="ACL63" s="1099"/>
      <c r="ACM63" s="1099"/>
      <c r="ACN63" s="1099"/>
      <c r="ACO63" s="1099"/>
      <c r="ACP63" s="1099"/>
      <c r="ACQ63" s="1099"/>
      <c r="ACR63" s="1099"/>
      <c r="ACS63" s="1099"/>
      <c r="ACT63" s="1099"/>
      <c r="ACU63" s="1099"/>
      <c r="ACV63" s="1099"/>
      <c r="ACW63" s="1099"/>
      <c r="ACX63" s="1099"/>
      <c r="ACY63" s="1099"/>
      <c r="ACZ63" s="1099"/>
      <c r="ADA63" s="1099"/>
      <c r="ADB63" s="1099"/>
      <c r="ADC63" s="1099"/>
      <c r="ADD63" s="1099"/>
      <c r="ADE63" s="1099"/>
      <c r="ADF63" s="1099"/>
      <c r="ADG63" s="1099"/>
      <c r="ADH63" s="1099"/>
      <c r="ADI63" s="1099"/>
      <c r="ADJ63" s="1099"/>
      <c r="ADK63" s="1099"/>
      <c r="ADL63" s="1099"/>
      <c r="ADM63" s="1099"/>
      <c r="ADN63" s="1099"/>
      <c r="ADO63" s="1099"/>
      <c r="ADP63" s="1099"/>
      <c r="ADQ63" s="1099"/>
      <c r="ADR63" s="1099"/>
      <c r="ADS63" s="1099"/>
      <c r="ADT63" s="1099"/>
      <c r="ADU63" s="1099"/>
      <c r="ADV63" s="1099"/>
      <c r="ADW63" s="1099"/>
      <c r="ADX63" s="1099"/>
      <c r="ADY63" s="1099"/>
      <c r="ADZ63" s="1099"/>
      <c r="AEA63" s="1099"/>
      <c r="AEB63" s="1099"/>
      <c r="AEC63" s="1099"/>
      <c r="AED63" s="1099"/>
      <c r="AEE63" s="1099"/>
      <c r="AEF63" s="1099"/>
      <c r="AEG63" s="1099"/>
      <c r="AEH63" s="1099"/>
      <c r="AEI63" s="1099"/>
      <c r="AEJ63" s="1099"/>
      <c r="AEK63" s="1099"/>
      <c r="AEL63" s="1099"/>
      <c r="AEM63" s="1099"/>
      <c r="AEN63" s="1099"/>
      <c r="AEO63" s="1099"/>
      <c r="AEP63" s="1099"/>
      <c r="AEQ63" s="1099"/>
      <c r="AER63" s="1099"/>
      <c r="AES63" s="1099"/>
      <c r="AET63" s="1099"/>
      <c r="AEU63" s="1099"/>
      <c r="AEV63" s="1099"/>
      <c r="AEW63" s="1099"/>
      <c r="AEX63" s="1099"/>
      <c r="AEY63" s="1099"/>
      <c r="AEZ63" s="1099"/>
      <c r="AFA63" s="1099"/>
      <c r="AFB63" s="1099"/>
      <c r="AFC63" s="1099"/>
      <c r="AFD63" s="1099"/>
      <c r="AFE63" s="1099"/>
      <c r="AFF63" s="1099"/>
      <c r="AFG63" s="1099"/>
      <c r="AFH63" s="1099"/>
      <c r="AFI63" s="1099"/>
      <c r="AFJ63" s="1099"/>
      <c r="AFK63" s="1099"/>
      <c r="AFL63" s="1099"/>
      <c r="AFM63" s="1099"/>
      <c r="AFN63" s="1099"/>
      <c r="AFO63" s="1099"/>
      <c r="AFP63" s="1099"/>
      <c r="AFQ63" s="1099"/>
      <c r="AFR63" s="1099"/>
      <c r="AFS63" s="1099"/>
      <c r="AFT63" s="1099"/>
      <c r="AFU63" s="1099"/>
      <c r="AFV63" s="1099"/>
      <c r="AFW63" s="1099"/>
      <c r="AFX63" s="1099"/>
      <c r="AFY63" s="1099"/>
      <c r="AFZ63" s="1099"/>
      <c r="AGA63" s="1099"/>
      <c r="AGB63" s="1099"/>
      <c r="AGC63" s="1099"/>
      <c r="AGD63" s="1099"/>
      <c r="AGE63" s="1099"/>
      <c r="AGF63" s="1099"/>
      <c r="AGG63" s="1099"/>
      <c r="AGH63" s="1099"/>
      <c r="AGI63" s="1099"/>
      <c r="AGJ63" s="1099"/>
      <c r="AGK63" s="1099"/>
      <c r="AGL63" s="1099"/>
      <c r="AGM63" s="1099"/>
      <c r="AGN63" s="1099"/>
      <c r="AGO63" s="1099"/>
      <c r="AGP63" s="1099"/>
      <c r="AGQ63" s="1099"/>
      <c r="AGR63" s="1099"/>
      <c r="AGS63" s="1099"/>
      <c r="AGT63" s="1099"/>
      <c r="AGU63" s="1099"/>
      <c r="AGV63" s="1099"/>
      <c r="AGW63" s="1099"/>
      <c r="AGX63" s="1099"/>
      <c r="AGY63" s="1099"/>
      <c r="AGZ63" s="1099"/>
      <c r="AHA63" s="1099"/>
      <c r="AHB63" s="1099"/>
      <c r="AHC63" s="1099"/>
      <c r="AHD63" s="1099"/>
      <c r="AHE63" s="1099"/>
      <c r="AHF63" s="1099"/>
      <c r="AHG63" s="1099"/>
      <c r="AHH63" s="1099"/>
      <c r="AHI63" s="1099"/>
      <c r="AHJ63" s="1099"/>
      <c r="AHK63" s="1099"/>
      <c r="AHL63" s="1099"/>
      <c r="AHM63" s="1099"/>
      <c r="AHN63" s="1099"/>
      <c r="AHO63" s="1099"/>
      <c r="AHP63" s="1099"/>
      <c r="AHQ63" s="1099"/>
      <c r="AHR63" s="1099"/>
      <c r="AHS63" s="1099"/>
      <c r="AHT63" s="1099"/>
      <c r="AHU63" s="1099"/>
      <c r="AHV63" s="1099"/>
      <c r="AHW63" s="1099"/>
      <c r="AHX63" s="1099"/>
      <c r="AHY63" s="1099"/>
      <c r="AHZ63" s="1099"/>
      <c r="AIA63" s="1099"/>
      <c r="AIB63" s="1099"/>
      <c r="AIC63" s="1099"/>
      <c r="AID63" s="1099"/>
      <c r="AIE63" s="1099"/>
      <c r="AIF63" s="1099"/>
      <c r="AIG63" s="1099"/>
      <c r="AIH63" s="1099"/>
      <c r="AII63" s="1099"/>
      <c r="AIJ63" s="1099"/>
      <c r="AIK63" s="1099"/>
      <c r="AIL63" s="1099"/>
      <c r="AIM63" s="1099"/>
      <c r="AIN63" s="1099"/>
      <c r="AIO63" s="1099"/>
      <c r="AIP63" s="1099"/>
      <c r="AIQ63" s="1099"/>
      <c r="AIR63" s="1099"/>
      <c r="AIS63" s="1099"/>
      <c r="AIT63" s="1099"/>
      <c r="AIU63" s="1099"/>
      <c r="AIV63" s="1099"/>
      <c r="AIW63" s="1099"/>
      <c r="AIX63" s="1099"/>
      <c r="AIY63" s="1099"/>
      <c r="AIZ63" s="1099"/>
      <c r="AJA63" s="1099"/>
      <c r="AJB63" s="1099"/>
      <c r="AJC63" s="1099"/>
      <c r="AJD63" s="1099"/>
      <c r="AJE63" s="1099"/>
      <c r="AJF63" s="1099"/>
      <c r="AJG63" s="1099"/>
      <c r="AJH63" s="1099"/>
      <c r="AJI63" s="1099"/>
      <c r="AJJ63" s="1099"/>
      <c r="AJK63" s="1099"/>
      <c r="AJL63" s="1099"/>
      <c r="AJM63" s="1099"/>
      <c r="AJN63" s="1099"/>
      <c r="AJO63" s="1099"/>
      <c r="AJP63" s="1099"/>
      <c r="AJQ63" s="1099"/>
      <c r="AJR63" s="1099"/>
      <c r="AJS63" s="1099"/>
      <c r="AJT63" s="1099"/>
      <c r="AJU63" s="1099"/>
      <c r="AJV63" s="1099"/>
      <c r="AJW63" s="1099"/>
      <c r="AJX63" s="1099"/>
      <c r="AJY63" s="1099"/>
      <c r="AJZ63" s="1099"/>
      <c r="AKA63" s="1099"/>
      <c r="AKB63" s="1099"/>
      <c r="AKC63" s="1099"/>
      <c r="AKD63" s="1099"/>
      <c r="AKE63" s="1099"/>
      <c r="AKF63" s="1099"/>
      <c r="AKG63" s="1099"/>
      <c r="AKH63" s="1099"/>
      <c r="AKI63" s="1099"/>
      <c r="AKJ63" s="1099"/>
      <c r="AKK63" s="1099"/>
      <c r="AKL63" s="1099"/>
      <c r="AKM63" s="1099"/>
      <c r="AKN63" s="1099"/>
      <c r="AKO63" s="1099"/>
      <c r="AKP63" s="1099"/>
      <c r="AKQ63" s="1099"/>
      <c r="AKR63" s="1099"/>
      <c r="AKS63" s="1099"/>
      <c r="AKT63" s="1099"/>
      <c r="AKU63" s="1099"/>
      <c r="AKV63" s="1099"/>
      <c r="AKW63" s="1099"/>
      <c r="AKX63" s="1099"/>
      <c r="AKY63" s="1099"/>
      <c r="AKZ63" s="1099"/>
      <c r="ALA63" s="1099"/>
      <c r="ALB63" s="1099"/>
      <c r="ALC63" s="1099"/>
      <c r="ALD63" s="1099"/>
      <c r="ALE63" s="1099"/>
      <c r="ALF63" s="1099"/>
      <c r="ALG63" s="1099"/>
      <c r="ALH63" s="1099"/>
      <c r="ALI63" s="1099"/>
      <c r="ALJ63" s="1099"/>
      <c r="ALK63" s="1099"/>
      <c r="ALL63" s="1099"/>
      <c r="ALM63" s="1099"/>
      <c r="ALN63" s="1099"/>
      <c r="ALO63" s="1099"/>
      <c r="ALP63" s="1099"/>
      <c r="ALQ63" s="1099"/>
      <c r="ALR63" s="1099"/>
      <c r="ALS63" s="1099"/>
      <c r="ALT63" s="1099"/>
      <c r="ALU63" s="1099"/>
      <c r="ALV63" s="1099"/>
      <c r="ALW63" s="1099"/>
      <c r="ALX63" s="1099"/>
      <c r="ALY63" s="1099"/>
      <c r="ALZ63" s="1099"/>
      <c r="AMA63" s="1099"/>
      <c r="AMB63" s="1099"/>
      <c r="AMC63" s="1099"/>
      <c r="AMD63" s="1099"/>
      <c r="AME63" s="1099"/>
      <c r="AMF63" s="1099"/>
      <c r="AMG63" s="1099"/>
      <c r="AMH63" s="1099"/>
      <c r="AMI63" s="1099"/>
      <c r="AMJ63" s="1099"/>
      <c r="AMK63" s="1099"/>
      <c r="AML63" s="1099"/>
      <c r="AMM63" s="1099"/>
      <c r="AMN63" s="1099"/>
      <c r="AMO63" s="1099"/>
      <c r="AMP63" s="1099"/>
      <c r="AMQ63" s="1099"/>
      <c r="AMR63" s="1099"/>
      <c r="AMS63" s="1099"/>
      <c r="AMT63" s="1099"/>
      <c r="AMU63" s="1099"/>
      <c r="AMV63" s="1099"/>
      <c r="AMW63" s="1099"/>
      <c r="AMX63" s="1099"/>
      <c r="AMY63" s="1099"/>
      <c r="AMZ63" s="1099"/>
      <c r="ANA63" s="1099"/>
      <c r="ANB63" s="1099"/>
      <c r="ANC63" s="1099"/>
      <c r="AND63" s="1099"/>
      <c r="ANE63" s="1099"/>
      <c r="ANF63" s="1099"/>
      <c r="ANG63" s="1099"/>
      <c r="ANH63" s="1099"/>
      <c r="ANI63" s="1099"/>
      <c r="ANJ63" s="1099"/>
      <c r="ANK63" s="1099"/>
      <c r="ANL63" s="1099"/>
      <c r="ANM63" s="1099"/>
      <c r="ANN63" s="1099"/>
      <c r="ANO63" s="1099"/>
      <c r="ANP63" s="1099"/>
      <c r="ANQ63" s="1099"/>
      <c r="ANR63" s="1099"/>
      <c r="ANS63" s="1099"/>
      <c r="ANT63" s="1099"/>
      <c r="ANU63" s="1099"/>
      <c r="ANV63" s="1099"/>
      <c r="ANW63" s="1099"/>
      <c r="ANX63" s="1099"/>
      <c r="ANY63" s="1099"/>
      <c r="ANZ63" s="1099"/>
      <c r="AOA63" s="1099"/>
      <c r="AOB63" s="1099"/>
      <c r="AOC63" s="1099"/>
      <c r="AOD63" s="1099"/>
      <c r="AOE63" s="1099"/>
      <c r="AOF63" s="1099"/>
      <c r="AOG63" s="1099"/>
      <c r="AOH63" s="1099"/>
      <c r="AOI63" s="1099"/>
      <c r="AOJ63" s="1099"/>
      <c r="AOK63" s="1099"/>
      <c r="AOL63" s="1099"/>
      <c r="AOM63" s="1099"/>
      <c r="AON63" s="1099"/>
      <c r="AOO63" s="1099"/>
      <c r="AOP63" s="1099"/>
      <c r="AOQ63" s="1099"/>
      <c r="AOR63" s="1099"/>
      <c r="AOS63" s="1099"/>
      <c r="AOT63" s="1099"/>
      <c r="AOU63" s="1099"/>
      <c r="AOV63" s="1099"/>
      <c r="AOW63" s="1099"/>
      <c r="AOX63" s="1099"/>
      <c r="AOY63" s="1099"/>
      <c r="AOZ63" s="1099"/>
      <c r="APA63" s="1099"/>
      <c r="APB63" s="1099"/>
      <c r="APC63" s="1099"/>
      <c r="APD63" s="1099"/>
      <c r="APE63" s="1099"/>
      <c r="APF63" s="1099"/>
      <c r="APG63" s="1099"/>
      <c r="APH63" s="1099"/>
      <c r="API63" s="1099"/>
      <c r="APJ63" s="1099"/>
      <c r="APK63" s="1099"/>
      <c r="APL63" s="1099"/>
      <c r="APM63" s="1099"/>
      <c r="APN63" s="1099"/>
      <c r="APO63" s="1099"/>
      <c r="APP63" s="1099"/>
      <c r="APQ63" s="1099"/>
      <c r="APR63" s="1099"/>
      <c r="APS63" s="1099"/>
      <c r="APT63" s="1099"/>
      <c r="APU63" s="1099"/>
      <c r="APV63" s="1099"/>
      <c r="APW63" s="1099"/>
      <c r="APX63" s="1099"/>
      <c r="APY63" s="1099"/>
      <c r="APZ63" s="1099"/>
      <c r="AQA63" s="1099"/>
      <c r="AQB63" s="1099"/>
      <c r="AQC63" s="1099"/>
      <c r="AQD63" s="1099"/>
      <c r="AQE63" s="1099"/>
      <c r="AQF63" s="1099"/>
      <c r="AQG63" s="1099"/>
      <c r="AQH63" s="1099"/>
      <c r="AQI63" s="1099"/>
      <c r="AQJ63" s="1099"/>
      <c r="AQK63" s="1099"/>
      <c r="AQL63" s="1099"/>
      <c r="AQM63" s="1099"/>
      <c r="AQN63" s="1099"/>
      <c r="AQO63" s="1099"/>
      <c r="AQP63" s="1099"/>
      <c r="AQQ63" s="1099"/>
      <c r="AQR63" s="1099"/>
      <c r="AQS63" s="1099"/>
      <c r="AQT63" s="1099"/>
      <c r="AQU63" s="1099"/>
      <c r="AQV63" s="1099"/>
      <c r="AQW63" s="1099"/>
      <c r="AQX63" s="1099"/>
      <c r="AQY63" s="1099"/>
      <c r="AQZ63" s="1099"/>
      <c r="ARA63" s="1099"/>
      <c r="ARB63" s="1099"/>
      <c r="ARC63" s="1099"/>
      <c r="ARD63" s="1099"/>
      <c r="ARE63" s="1099"/>
      <c r="ARF63" s="1099"/>
      <c r="ARG63" s="1099"/>
      <c r="ARH63" s="1099"/>
      <c r="ARI63" s="1099"/>
      <c r="ARJ63" s="1099"/>
      <c r="ARK63" s="1099"/>
      <c r="ARL63" s="1099"/>
      <c r="ARM63" s="1099"/>
      <c r="ARN63" s="1099"/>
      <c r="ARO63" s="1099"/>
      <c r="ARP63" s="1099"/>
      <c r="ARQ63" s="1099"/>
      <c r="ARR63" s="1099"/>
      <c r="ARS63" s="1099"/>
      <c r="ART63" s="1099"/>
      <c r="ARU63" s="1099"/>
      <c r="ARV63" s="1099"/>
      <c r="ARW63" s="1099"/>
      <c r="ARX63" s="1099"/>
      <c r="ARY63" s="1099"/>
      <c r="ARZ63" s="1099"/>
      <c r="ASA63" s="1099"/>
      <c r="ASB63" s="1099"/>
      <c r="ASC63" s="1099"/>
      <c r="ASD63" s="1099"/>
      <c r="ASE63" s="1099"/>
      <c r="ASF63" s="1099"/>
      <c r="ASG63" s="1099"/>
      <c r="ASH63" s="1099"/>
      <c r="ASI63" s="1099"/>
      <c r="ASJ63" s="1099"/>
      <c r="ASK63" s="1099"/>
      <c r="ASL63" s="1099"/>
      <c r="ASM63" s="1099"/>
      <c r="ASN63" s="1099"/>
      <c r="ASO63" s="1099"/>
      <c r="ASP63" s="1099"/>
      <c r="ASQ63" s="1099"/>
      <c r="ASR63" s="1099"/>
      <c r="ASS63" s="1099"/>
      <c r="AST63" s="1099"/>
      <c r="ASU63" s="1099"/>
      <c r="ASV63" s="1099"/>
      <c r="ASW63" s="1099"/>
      <c r="ASX63" s="1099"/>
      <c r="ASY63" s="1099"/>
      <c r="ASZ63" s="1099"/>
      <c r="ATA63" s="1099"/>
      <c r="ATB63" s="1099"/>
      <c r="ATC63" s="1099"/>
      <c r="ATD63" s="1099"/>
      <c r="ATE63" s="1099"/>
      <c r="ATF63" s="1099"/>
      <c r="ATG63" s="1099"/>
      <c r="ATH63" s="1099"/>
      <c r="ATI63" s="1099"/>
      <c r="ATJ63" s="1099"/>
      <c r="ATK63" s="1099"/>
      <c r="ATL63" s="1099"/>
      <c r="ATM63" s="1099"/>
      <c r="ATN63" s="1099"/>
      <c r="ATO63" s="1099"/>
      <c r="ATP63" s="1099"/>
      <c r="ATQ63" s="1099"/>
      <c r="ATR63" s="1099"/>
      <c r="ATS63" s="1099"/>
      <c r="ATT63" s="1099"/>
      <c r="ATU63" s="1099"/>
      <c r="ATV63" s="1099"/>
      <c r="ATW63" s="1099"/>
      <c r="ATX63" s="1099"/>
      <c r="ATY63" s="1099"/>
      <c r="ATZ63" s="1099"/>
      <c r="AUA63" s="1099"/>
      <c r="AUB63" s="1099"/>
      <c r="AUC63" s="1099"/>
      <c r="AUD63" s="1099"/>
      <c r="AUE63" s="1099"/>
      <c r="AUF63" s="1099"/>
      <c r="AUG63" s="1099"/>
      <c r="AUH63" s="1099"/>
      <c r="AUI63" s="1099"/>
      <c r="AUJ63" s="1099"/>
      <c r="AUK63" s="1099"/>
      <c r="AUL63" s="1099"/>
      <c r="AUM63" s="1099"/>
      <c r="AUN63" s="1099"/>
      <c r="AUO63" s="1099"/>
      <c r="AUP63" s="1099"/>
      <c r="AUQ63" s="1099"/>
      <c r="AUR63" s="1099"/>
      <c r="AUS63" s="1099"/>
      <c r="AUT63" s="1099"/>
      <c r="AUU63" s="1099"/>
      <c r="AUV63" s="1099"/>
      <c r="AUW63" s="1099"/>
      <c r="AUX63" s="1099"/>
      <c r="AUY63" s="1099"/>
      <c r="AUZ63" s="1099"/>
      <c r="AVA63" s="1099"/>
      <c r="AVB63" s="1099"/>
      <c r="AVC63" s="1099"/>
      <c r="AVD63" s="1099"/>
      <c r="AVE63" s="1099"/>
      <c r="AVF63" s="1099"/>
      <c r="AVG63" s="1099"/>
      <c r="AVH63" s="1099"/>
      <c r="AVI63" s="1099"/>
      <c r="AVJ63" s="1099"/>
      <c r="AVK63" s="1099"/>
      <c r="AVL63" s="1099"/>
      <c r="AVM63" s="1099"/>
      <c r="AVN63" s="1099"/>
      <c r="AVO63" s="1099"/>
      <c r="AVP63" s="1099"/>
      <c r="AVQ63" s="1099"/>
      <c r="AVR63" s="1099"/>
      <c r="AVS63" s="1099"/>
      <c r="AVT63" s="1099"/>
      <c r="AVU63" s="1099"/>
      <c r="AVV63" s="1099"/>
      <c r="AVW63" s="1099"/>
      <c r="AVX63" s="1099"/>
      <c r="AVY63" s="1099"/>
      <c r="AVZ63" s="1099"/>
      <c r="AWA63" s="1099"/>
      <c r="AWB63" s="1099"/>
      <c r="AWC63" s="1099"/>
      <c r="AWD63" s="1099"/>
      <c r="AWE63" s="1099"/>
      <c r="AWF63" s="1099"/>
      <c r="AWG63" s="1099"/>
      <c r="AWH63" s="1099"/>
      <c r="AWI63" s="1099"/>
      <c r="AWJ63" s="1099"/>
      <c r="AWK63" s="1099"/>
      <c r="AWL63" s="1099"/>
      <c r="AWM63" s="1099"/>
      <c r="AWN63" s="1099"/>
      <c r="AWO63" s="1099"/>
      <c r="AWP63" s="1099"/>
      <c r="AWQ63" s="1099"/>
      <c r="AWR63" s="1099"/>
      <c r="AWS63" s="1099"/>
      <c r="AWT63" s="1099"/>
      <c r="AWU63" s="1099"/>
      <c r="AWV63" s="1099"/>
      <c r="AWW63" s="1099"/>
      <c r="AWX63" s="1099"/>
      <c r="AWY63" s="1099"/>
      <c r="AWZ63" s="1099"/>
      <c r="AXA63" s="1099"/>
      <c r="AXB63" s="1099"/>
      <c r="AXC63" s="1099"/>
      <c r="AXD63" s="1099"/>
      <c r="AXE63" s="1099"/>
      <c r="AXF63" s="1099"/>
      <c r="AXG63" s="1099"/>
      <c r="AXH63" s="1099"/>
      <c r="AXI63" s="1099"/>
      <c r="AXJ63" s="1099"/>
      <c r="AXK63" s="1099"/>
      <c r="AXL63" s="1099"/>
      <c r="AXM63" s="1099"/>
      <c r="AXN63" s="1099"/>
      <c r="AXO63" s="1099"/>
      <c r="AXP63" s="1099"/>
      <c r="AXQ63" s="1099"/>
      <c r="AXR63" s="1099"/>
      <c r="AXS63" s="1099"/>
      <c r="AXT63" s="1099"/>
    </row>
    <row r="64" spans="1:1320" ht="15.75" x14ac:dyDescent="0.25">
      <c r="A64" s="1101"/>
      <c r="B64" s="1101"/>
      <c r="C64" s="1101"/>
      <c r="D64" s="1101"/>
      <c r="E64" s="1101"/>
      <c r="F64" s="1101"/>
      <c r="G64" s="1101"/>
      <c r="H64" s="1101"/>
      <c r="I64" s="1101"/>
      <c r="J64" s="1101"/>
      <c r="K64" s="1101"/>
      <c r="L64" s="1101"/>
      <c r="M64" s="1101"/>
      <c r="N64" s="1101"/>
      <c r="O64" s="1101"/>
      <c r="P64" s="1101"/>
      <c r="Q64" s="1101"/>
      <c r="R64" s="1101"/>
      <c r="S64" s="1101"/>
      <c r="T64" s="1101"/>
      <c r="U64" s="1101"/>
    </row>
    <row r="65" spans="1:21" ht="15.75" x14ac:dyDescent="0.25">
      <c r="A65" s="1101"/>
      <c r="B65" s="2649" t="s">
        <v>828</v>
      </c>
      <c r="C65" s="2649"/>
      <c r="D65" s="2649"/>
      <c r="E65" s="2649"/>
      <c r="F65" s="2649"/>
      <c r="G65" s="2649"/>
      <c r="H65" s="2649"/>
      <c r="I65" s="2649"/>
      <c r="J65" s="2649"/>
      <c r="K65" s="2649"/>
      <c r="L65" s="2649"/>
      <c r="M65" s="2649"/>
      <c r="N65" s="2649"/>
      <c r="O65" s="2649"/>
      <c r="P65" s="2649"/>
      <c r="Q65" s="2649"/>
      <c r="R65" s="1101"/>
      <c r="S65" s="1101"/>
      <c r="T65" s="1101"/>
      <c r="U65" s="1101"/>
    </row>
    <row r="66" spans="1:21" ht="15.75" x14ac:dyDescent="0.25">
      <c r="A66" s="1101"/>
      <c r="B66" s="2649"/>
      <c r="C66" s="2649"/>
      <c r="D66" s="2649"/>
      <c r="E66" s="2649"/>
      <c r="F66" s="2649"/>
      <c r="G66" s="2649"/>
      <c r="H66" s="2649"/>
      <c r="I66" s="2649"/>
      <c r="J66" s="2649"/>
      <c r="K66" s="2649"/>
      <c r="L66" s="2649"/>
      <c r="M66" s="2649"/>
      <c r="N66" s="2649"/>
      <c r="O66" s="2649"/>
      <c r="P66" s="2649"/>
      <c r="Q66" s="2649"/>
      <c r="R66" s="1101"/>
      <c r="S66" s="1101"/>
      <c r="T66" s="1101"/>
      <c r="U66" s="1101"/>
    </row>
    <row r="67" spans="1:21" ht="21" x14ac:dyDescent="0.25">
      <c r="A67" s="1101"/>
      <c r="B67" s="1589"/>
      <c r="C67" s="1589"/>
      <c r="D67" s="1589"/>
      <c r="E67" s="1589"/>
      <c r="F67" s="1589"/>
      <c r="G67" s="1589"/>
      <c r="H67" s="1589"/>
      <c r="I67" s="1589"/>
      <c r="J67" s="1589"/>
      <c r="K67" s="1589"/>
      <c r="L67" s="1589"/>
      <c r="M67" s="1589"/>
      <c r="N67" s="1589"/>
      <c r="O67" s="1589"/>
      <c r="P67" s="1589"/>
      <c r="Q67" s="1589"/>
      <c r="R67" s="1101"/>
      <c r="S67" s="1101"/>
      <c r="T67" s="1101"/>
      <c r="U67" s="1101"/>
    </row>
    <row r="68" spans="1:21" ht="15" customHeight="1" x14ac:dyDescent="0.25">
      <c r="A68" s="1101"/>
      <c r="B68" s="3758" t="s">
        <v>994</v>
      </c>
      <c r="C68" s="3758"/>
      <c r="D68" s="3758"/>
      <c r="E68" s="3758"/>
      <c r="F68" s="3758"/>
      <c r="G68" s="3758"/>
      <c r="H68" s="3758"/>
      <c r="I68" s="1589"/>
      <c r="J68" s="1589"/>
      <c r="K68" s="1589"/>
      <c r="L68" s="1589"/>
      <c r="M68" s="1589"/>
      <c r="N68" s="1589"/>
      <c r="O68" s="1589"/>
      <c r="P68" s="1589"/>
      <c r="Q68" s="1589"/>
      <c r="R68" s="1101"/>
      <c r="S68" s="1101"/>
      <c r="T68" s="1101"/>
      <c r="U68" s="1101"/>
    </row>
    <row r="69" spans="1:21" ht="15" customHeight="1" x14ac:dyDescent="0.25">
      <c r="A69" s="1101"/>
      <c r="B69" s="3748" t="s">
        <v>995</v>
      </c>
      <c r="C69" s="3737">
        <v>8.35</v>
      </c>
      <c r="D69" s="3738" t="s">
        <v>996</v>
      </c>
      <c r="E69" s="3738"/>
      <c r="F69" s="3737">
        <v>0.125</v>
      </c>
      <c r="G69" s="3739">
        <v>66.8</v>
      </c>
      <c r="H69" s="3749" t="s">
        <v>997</v>
      </c>
      <c r="I69" s="1589"/>
      <c r="J69" s="1589"/>
      <c r="K69" s="1589"/>
      <c r="L69" s="1589"/>
      <c r="M69" s="1589"/>
      <c r="N69" s="1589"/>
      <c r="O69" s="1589"/>
      <c r="P69" s="1589"/>
      <c r="Q69" s="1589"/>
      <c r="R69" s="1101"/>
      <c r="S69" s="1101"/>
      <c r="T69" s="1101"/>
      <c r="U69" s="1101"/>
    </row>
    <row r="70" spans="1:21" ht="15" customHeight="1" x14ac:dyDescent="0.25">
      <c r="A70" s="1101"/>
      <c r="B70" s="3748"/>
      <c r="C70" s="3737"/>
      <c r="D70" s="3738"/>
      <c r="E70" s="3738"/>
      <c r="F70" s="3737"/>
      <c r="G70" s="3739"/>
      <c r="H70" s="3749"/>
      <c r="I70" s="1589"/>
      <c r="J70" s="1589"/>
      <c r="K70" s="1589"/>
      <c r="L70" s="1589"/>
      <c r="M70" s="1589"/>
      <c r="N70" s="1589"/>
      <c r="O70" s="1589"/>
      <c r="P70" s="1589"/>
      <c r="Q70" s="1589"/>
      <c r="R70" s="1101"/>
      <c r="S70" s="1101"/>
      <c r="T70" s="1101"/>
      <c r="U70" s="1101"/>
    </row>
    <row r="71" spans="1:21" ht="15" customHeight="1" x14ac:dyDescent="0.25">
      <c r="A71" s="1101"/>
      <c r="B71" s="3748"/>
      <c r="C71" s="3737"/>
      <c r="D71" s="3722" t="s">
        <v>911</v>
      </c>
      <c r="E71" s="3722"/>
      <c r="F71" s="3723">
        <v>50</v>
      </c>
      <c r="G71" s="3724">
        <v>0.16699999999999998</v>
      </c>
      <c r="H71" s="3749" t="s">
        <v>998</v>
      </c>
      <c r="I71" s="1589"/>
      <c r="J71" s="1589"/>
      <c r="K71" s="1589"/>
      <c r="L71" s="1589"/>
      <c r="M71" s="1589"/>
      <c r="N71" s="1589"/>
      <c r="O71" s="1589"/>
      <c r="P71" s="1589"/>
      <c r="Q71" s="1589"/>
      <c r="R71" s="1101"/>
      <c r="S71" s="1101"/>
      <c r="T71" s="1101"/>
      <c r="U71" s="1101"/>
    </row>
    <row r="72" spans="1:21" ht="15" customHeight="1" x14ac:dyDescent="0.25">
      <c r="A72" s="1101"/>
      <c r="B72" s="3748"/>
      <c r="C72" s="3737"/>
      <c r="D72" s="3722"/>
      <c r="E72" s="3722"/>
      <c r="F72" s="3723"/>
      <c r="G72" s="3724"/>
      <c r="H72" s="3749"/>
      <c r="I72" s="1589"/>
      <c r="J72" s="1589"/>
      <c r="K72" s="1589"/>
      <c r="L72" s="1589"/>
      <c r="M72" s="1589"/>
      <c r="N72" s="1589"/>
      <c r="O72" s="1589"/>
      <c r="P72" s="1589"/>
      <c r="Q72" s="1589"/>
      <c r="R72" s="1101"/>
      <c r="S72" s="1101"/>
      <c r="T72" s="1101"/>
      <c r="U72" s="1101"/>
    </row>
    <row r="73" spans="1:21" ht="15" customHeight="1" x14ac:dyDescent="0.25">
      <c r="A73" s="1101"/>
      <c r="B73" s="1589"/>
      <c r="C73" s="1589"/>
      <c r="D73" s="1589"/>
      <c r="E73" s="1589"/>
      <c r="F73" s="1589"/>
      <c r="G73" s="1589"/>
      <c r="H73" s="1589"/>
      <c r="I73" s="1589"/>
      <c r="J73" s="1589"/>
      <c r="K73" s="1589"/>
      <c r="L73" s="1589"/>
      <c r="M73" s="1589"/>
      <c r="N73" s="1589"/>
      <c r="O73" s="1589"/>
      <c r="P73" s="1589"/>
      <c r="Q73" s="1589"/>
      <c r="R73" s="1101"/>
      <c r="S73" s="1101"/>
      <c r="T73" s="1101"/>
      <c r="U73" s="1101"/>
    </row>
    <row r="74" spans="1:21" ht="15" customHeight="1" x14ac:dyDescent="0.25">
      <c r="A74" s="1101"/>
      <c r="B74" s="3747" t="s">
        <v>999</v>
      </c>
      <c r="C74" s="3747"/>
      <c r="D74" s="3747"/>
      <c r="E74" s="3747"/>
      <c r="F74" s="3747"/>
      <c r="G74" s="3747"/>
      <c r="H74" s="3747"/>
      <c r="I74" s="3747"/>
      <c r="J74" s="3747"/>
      <c r="K74" s="3747"/>
      <c r="L74" s="3747"/>
      <c r="M74" s="1589"/>
      <c r="N74" s="1589"/>
      <c r="O74" s="1589"/>
      <c r="P74" s="1589"/>
      <c r="Q74" s="1589"/>
      <c r="R74" s="1101"/>
      <c r="S74" s="1101"/>
      <c r="T74" s="1101"/>
      <c r="U74" s="1101"/>
    </row>
    <row r="75" spans="1:21" ht="15" customHeight="1" x14ac:dyDescent="0.25">
      <c r="A75" s="1101"/>
      <c r="B75" s="1591"/>
      <c r="C75" s="2252" t="s">
        <v>850</v>
      </c>
      <c r="D75" s="2252"/>
      <c r="E75" s="2252" t="s">
        <v>849</v>
      </c>
      <c r="F75" s="2252"/>
      <c r="G75" s="2252" t="s">
        <v>851</v>
      </c>
      <c r="H75" s="2252"/>
      <c r="I75" s="3703" t="s">
        <v>1000</v>
      </c>
      <c r="J75" s="3703"/>
      <c r="K75" s="2790" t="s">
        <v>873</v>
      </c>
      <c r="L75" s="2790"/>
      <c r="M75" s="1589"/>
      <c r="N75" s="1589"/>
      <c r="O75" s="1589"/>
      <c r="P75" s="1589"/>
      <c r="Q75" s="1589"/>
      <c r="R75" s="1101"/>
      <c r="S75" s="1101"/>
      <c r="T75" s="1101"/>
      <c r="U75" s="1101"/>
    </row>
    <row r="76" spans="1:21" ht="15" customHeight="1" x14ac:dyDescent="0.25">
      <c r="A76" s="1101"/>
      <c r="B76" s="1545" t="s">
        <v>19</v>
      </c>
      <c r="C76" s="2718">
        <v>1</v>
      </c>
      <c r="D76" s="2718"/>
      <c r="E76" s="3715">
        <v>26</v>
      </c>
      <c r="F76" s="3715"/>
      <c r="G76" s="3715">
        <v>4</v>
      </c>
      <c r="H76" s="3715"/>
      <c r="I76" s="3716">
        <v>0.47499999999999998</v>
      </c>
      <c r="J76" s="3716"/>
      <c r="K76" s="3501">
        <v>2123.7166338267002</v>
      </c>
      <c r="L76" s="3501"/>
      <c r="M76" s="1589"/>
      <c r="N76" s="1589"/>
      <c r="O76" s="1589"/>
      <c r="P76" s="1589"/>
      <c r="Q76" s="1589"/>
      <c r="R76" s="1101"/>
      <c r="S76" s="1101"/>
      <c r="T76" s="1101"/>
      <c r="U76" s="1101"/>
    </row>
    <row r="77" spans="1:21" ht="15" customHeight="1" x14ac:dyDescent="0.25">
      <c r="A77" s="1101"/>
      <c r="B77" s="1589"/>
      <c r="C77" s="1589"/>
      <c r="D77" s="1589"/>
      <c r="E77" s="1589"/>
      <c r="F77" s="1589"/>
      <c r="G77" s="1589"/>
      <c r="H77" s="1589"/>
      <c r="I77" s="1589"/>
      <c r="J77" s="1589"/>
      <c r="K77" s="1589"/>
      <c r="L77" s="1589"/>
      <c r="M77" s="1589"/>
      <c r="N77" s="1589"/>
      <c r="O77" s="1589"/>
      <c r="P77" s="1589"/>
      <c r="Q77" s="1589"/>
      <c r="R77" s="1101"/>
      <c r="S77" s="1101"/>
      <c r="T77" s="1101"/>
      <c r="U77" s="1101"/>
    </row>
    <row r="78" spans="1:21" ht="15" customHeight="1" x14ac:dyDescent="0.25">
      <c r="A78" s="1101"/>
      <c r="B78" s="3746" t="s">
        <v>1001</v>
      </c>
      <c r="C78" s="3746"/>
      <c r="D78" s="3746"/>
      <c r="E78" s="3746"/>
      <c r="F78" s="3746"/>
      <c r="G78" s="3746"/>
      <c r="H78" s="3746"/>
      <c r="I78" s="3746"/>
      <c r="J78" s="3746"/>
      <c r="K78" s="3746"/>
      <c r="L78" s="3746"/>
      <c r="M78" s="1589"/>
      <c r="N78" s="1589"/>
      <c r="O78" s="1589"/>
      <c r="P78" s="1589"/>
      <c r="Q78" s="1589"/>
      <c r="R78" s="1101"/>
      <c r="S78" s="1101"/>
      <c r="T78" s="1101"/>
      <c r="U78" s="1101"/>
    </row>
    <row r="79" spans="1:21" ht="15" customHeight="1" x14ac:dyDescent="0.25">
      <c r="A79" s="1101"/>
      <c r="B79" s="705"/>
      <c r="C79" s="2252" t="s">
        <v>850</v>
      </c>
      <c r="D79" s="2252"/>
      <c r="E79" s="2252" t="s">
        <v>849</v>
      </c>
      <c r="F79" s="2252"/>
      <c r="G79" s="2252" t="s">
        <v>851</v>
      </c>
      <c r="H79" s="2252"/>
      <c r="I79" s="3703" t="s">
        <v>1002</v>
      </c>
      <c r="J79" s="3703"/>
      <c r="K79" s="2790" t="s">
        <v>873</v>
      </c>
      <c r="L79" s="2790"/>
      <c r="M79" s="1589"/>
      <c r="N79" s="1589"/>
      <c r="O79" s="1589"/>
      <c r="P79" s="1589"/>
      <c r="Q79" s="1589"/>
      <c r="R79" s="1101"/>
      <c r="S79" s="1101"/>
      <c r="T79" s="1101"/>
      <c r="U79" s="1101"/>
    </row>
    <row r="80" spans="1:21" ht="15" customHeight="1" x14ac:dyDescent="0.25">
      <c r="A80" s="1101"/>
      <c r="B80" s="1007" t="s">
        <v>19</v>
      </c>
      <c r="C80" s="3457">
        <v>1</v>
      </c>
      <c r="D80" s="3457"/>
      <c r="E80" s="2997">
        <v>26</v>
      </c>
      <c r="F80" s="2997"/>
      <c r="G80" s="2997">
        <v>4</v>
      </c>
      <c r="H80" s="2997"/>
      <c r="I80" s="3697">
        <v>9</v>
      </c>
      <c r="J80" s="3697"/>
      <c r="K80" s="3501">
        <v>2123.7166338267002</v>
      </c>
      <c r="L80" s="3501"/>
      <c r="M80" s="1589"/>
      <c r="N80" s="1589"/>
      <c r="O80" s="1589"/>
      <c r="P80" s="1589"/>
      <c r="Q80" s="1589"/>
      <c r="R80" s="1101"/>
      <c r="S80" s="1101"/>
      <c r="T80" s="1101"/>
      <c r="U80" s="1101"/>
    </row>
    <row r="81" spans="1:21" ht="15" customHeight="1" x14ac:dyDescent="0.25">
      <c r="A81" s="1101"/>
      <c r="B81" s="1589"/>
      <c r="C81" s="1589"/>
      <c r="D81" s="1589"/>
      <c r="E81" s="1589"/>
      <c r="F81" s="1589"/>
      <c r="G81" s="1589"/>
      <c r="H81" s="1589"/>
      <c r="I81" s="1589"/>
      <c r="J81" s="1589"/>
      <c r="K81" s="1589"/>
      <c r="L81" s="1589"/>
      <c r="M81" s="1589"/>
      <c r="N81" s="1589"/>
      <c r="O81" s="1589"/>
      <c r="P81" s="1589"/>
      <c r="Q81" s="1589"/>
      <c r="R81" s="1101"/>
      <c r="S81" s="1101"/>
      <c r="T81" s="1101"/>
      <c r="U81" s="1101"/>
    </row>
    <row r="82" spans="1:21" ht="15" customHeight="1" x14ac:dyDescent="0.25">
      <c r="A82" s="1101"/>
      <c r="B82" s="3227" t="s">
        <v>1003</v>
      </c>
      <c r="C82" s="3227"/>
      <c r="D82" s="3227"/>
      <c r="E82" s="3227"/>
      <c r="F82" s="3227"/>
      <c r="G82" s="3227"/>
      <c r="H82" s="3227"/>
      <c r="I82" s="3227"/>
      <c r="J82" s="3227"/>
      <c r="K82" s="3227"/>
      <c r="L82" s="3227"/>
      <c r="M82" s="1589"/>
      <c r="N82" s="1589"/>
      <c r="O82" s="1589"/>
      <c r="P82" s="1589"/>
      <c r="Q82" s="1589"/>
      <c r="R82" s="1101"/>
      <c r="S82" s="1101"/>
      <c r="T82" s="1101"/>
      <c r="U82" s="1101"/>
    </row>
    <row r="83" spans="1:21" ht="15" customHeight="1" x14ac:dyDescent="0.25">
      <c r="A83" s="1101"/>
      <c r="B83" s="2724" t="s">
        <v>850</v>
      </c>
      <c r="C83" s="2724"/>
      <c r="D83" s="1592"/>
      <c r="E83" s="2998" t="s">
        <v>849</v>
      </c>
      <c r="F83" s="2998"/>
      <c r="G83" s="1593"/>
      <c r="H83" s="3019" t="s">
        <v>911</v>
      </c>
      <c r="I83" s="3019"/>
      <c r="J83" s="1594"/>
      <c r="K83" s="2726" t="s">
        <v>1004</v>
      </c>
      <c r="L83" s="2726"/>
      <c r="M83" s="1589"/>
      <c r="N83" s="1589"/>
      <c r="O83" s="1589"/>
      <c r="P83" s="1589"/>
      <c r="Q83" s="1589"/>
      <c r="R83" s="1101"/>
      <c r="S83" s="1101"/>
      <c r="T83" s="1101"/>
      <c r="U83" s="1101"/>
    </row>
    <row r="84" spans="1:21" ht="15" customHeight="1" x14ac:dyDescent="0.25">
      <c r="A84" s="1101"/>
      <c r="B84" s="1595" t="s">
        <v>19</v>
      </c>
      <c r="C84" s="3457">
        <v>1</v>
      </c>
      <c r="D84" s="3457"/>
      <c r="E84" s="2996">
        <v>32.5</v>
      </c>
      <c r="F84" s="2996"/>
      <c r="G84" s="1596"/>
      <c r="H84" s="3686">
        <v>20</v>
      </c>
      <c r="I84" s="3686"/>
      <c r="J84" s="1472">
        <v>20.28</v>
      </c>
      <c r="K84" s="3687">
        <v>829.57681008855479</v>
      </c>
      <c r="L84" s="3687"/>
      <c r="M84" s="1589"/>
      <c r="N84" s="1589"/>
      <c r="O84" s="1589"/>
      <c r="P84" s="1589"/>
      <c r="Q84" s="1589"/>
      <c r="R84" s="1101"/>
      <c r="S84" s="1101"/>
      <c r="T84" s="1101"/>
      <c r="U84" s="1101"/>
    </row>
    <row r="85" spans="1:21" ht="15" customHeight="1" x14ac:dyDescent="0.25">
      <c r="A85" s="1101"/>
      <c r="B85" s="1101"/>
      <c r="C85" s="1597"/>
      <c r="D85" s="1597"/>
      <c r="E85" s="1597"/>
      <c r="F85" s="1597"/>
      <c r="G85" s="1597"/>
      <c r="H85" s="1597"/>
      <c r="I85" s="1597"/>
      <c r="J85" s="1598"/>
      <c r="K85" s="1598"/>
      <c r="L85" s="1598"/>
      <c r="M85" s="1598"/>
      <c r="N85" s="1101"/>
      <c r="O85" s="1101"/>
      <c r="P85" s="1101"/>
      <c r="Q85" s="1101"/>
      <c r="R85" s="1101"/>
      <c r="S85" s="1101"/>
      <c r="T85" s="1101"/>
      <c r="U85" s="1101"/>
    </row>
    <row r="86" spans="1:21" ht="15" customHeight="1" x14ac:dyDescent="0.25">
      <c r="A86" s="1101"/>
      <c r="B86" s="3197" t="s">
        <v>1005</v>
      </c>
      <c r="C86" s="3197"/>
      <c r="D86" s="3197"/>
      <c r="E86" s="3197"/>
      <c r="F86" s="3197"/>
      <c r="G86" s="3197"/>
      <c r="H86" s="3197"/>
      <c r="I86" s="3197"/>
      <c r="J86" s="3197"/>
      <c r="K86" s="3197"/>
      <c r="L86" s="3197"/>
      <c r="M86" s="3197"/>
      <c r="N86" s="3197"/>
      <c r="O86" s="3197"/>
      <c r="P86" s="1101"/>
      <c r="Q86" s="1101"/>
      <c r="R86" s="1101"/>
      <c r="S86" s="1101"/>
      <c r="T86" s="1101"/>
      <c r="U86" s="1101"/>
    </row>
    <row r="87" spans="1:21" ht="28.5" customHeight="1" x14ac:dyDescent="0.25">
      <c r="A87" s="1101"/>
      <c r="B87" s="3667" t="s">
        <v>850</v>
      </c>
      <c r="C87" s="3667"/>
      <c r="D87" s="3166" t="s">
        <v>849</v>
      </c>
      <c r="E87" s="3166"/>
      <c r="F87" s="3168" t="s">
        <v>851</v>
      </c>
      <c r="G87" s="3168"/>
      <c r="H87" s="3650" t="s">
        <v>971</v>
      </c>
      <c r="I87" s="3650"/>
      <c r="J87" s="3651" t="s">
        <v>1006</v>
      </c>
      <c r="K87" s="3651"/>
      <c r="L87" s="3641" t="s">
        <v>970</v>
      </c>
      <c r="M87" s="3641"/>
      <c r="N87" s="3652" t="s">
        <v>911</v>
      </c>
      <c r="O87" s="3652"/>
      <c r="P87" s="1101"/>
      <c r="Q87" s="1101"/>
      <c r="R87" s="1101"/>
      <c r="S87" s="1101"/>
      <c r="T87" s="1101"/>
      <c r="U87" s="1101"/>
    </row>
    <row r="88" spans="1:21" ht="15" customHeight="1" x14ac:dyDescent="0.25">
      <c r="A88" s="1101"/>
      <c r="B88" s="2718">
        <v>1</v>
      </c>
      <c r="C88" s="2718"/>
      <c r="D88" s="3655">
        <v>26</v>
      </c>
      <c r="E88" s="3655"/>
      <c r="F88" s="3655">
        <v>4</v>
      </c>
      <c r="G88" s="3655"/>
      <c r="H88" s="3656">
        <v>1.69</v>
      </c>
      <c r="I88" s="3656"/>
      <c r="J88" s="3657"/>
      <c r="K88" s="3657"/>
      <c r="L88" s="3554">
        <v>1</v>
      </c>
      <c r="M88" s="3554"/>
      <c r="N88" s="3458">
        <v>8</v>
      </c>
      <c r="O88" s="3458"/>
      <c r="P88" s="1101"/>
      <c r="Q88" s="1101"/>
      <c r="R88" s="1101"/>
      <c r="S88" s="1101"/>
      <c r="T88" s="1101"/>
      <c r="U88" s="1101"/>
    </row>
    <row r="89" spans="1:21" ht="15" customHeight="1" x14ac:dyDescent="0.25">
      <c r="A89" s="1101"/>
      <c r="B89" s="1101"/>
      <c r="C89" s="1597"/>
      <c r="D89" s="1597"/>
      <c r="E89" s="1597"/>
      <c r="F89" s="1597"/>
      <c r="G89" s="1597"/>
      <c r="H89" s="1597"/>
      <c r="I89" s="1597"/>
      <c r="J89" s="1598"/>
      <c r="K89" s="1598"/>
      <c r="L89" s="1598"/>
      <c r="M89" s="1598"/>
      <c r="N89" s="1101"/>
      <c r="O89" s="1101"/>
      <c r="P89" s="1101"/>
      <c r="Q89" s="1101"/>
      <c r="R89" s="1101"/>
      <c r="S89" s="1101"/>
      <c r="T89" s="1101"/>
      <c r="U89" s="1101"/>
    </row>
    <row r="90" spans="1:21" ht="15" customHeight="1" x14ac:dyDescent="0.25">
      <c r="A90" s="1101"/>
      <c r="B90" s="3745" t="s">
        <v>1007</v>
      </c>
      <c r="C90" s="3745"/>
      <c r="D90" s="3745"/>
      <c r="E90" s="3745"/>
      <c r="F90" s="3745"/>
      <c r="G90" s="3745"/>
      <c r="H90" s="3745"/>
      <c r="I90" s="3745"/>
      <c r="J90" s="3745"/>
      <c r="K90" s="3745"/>
      <c r="L90" s="3745"/>
      <c r="M90" s="3745"/>
      <c r="N90" s="3745"/>
      <c r="O90" s="3745"/>
      <c r="P90" s="3745"/>
      <c r="Q90" s="3745"/>
      <c r="R90" s="1101"/>
      <c r="S90" s="1101"/>
      <c r="T90" s="1101"/>
      <c r="U90" s="1101"/>
    </row>
    <row r="91" spans="1:21" ht="15" customHeight="1" x14ac:dyDescent="0.25">
      <c r="A91" s="1101"/>
      <c r="B91" s="2724" t="s">
        <v>850</v>
      </c>
      <c r="C91" s="2724"/>
      <c r="D91" s="2998" t="s">
        <v>849</v>
      </c>
      <c r="E91" s="2998"/>
      <c r="F91" s="2999" t="s">
        <v>851</v>
      </c>
      <c r="G91" s="2999"/>
      <c r="H91" s="2725" t="s">
        <v>1008</v>
      </c>
      <c r="I91" s="2725"/>
      <c r="J91" s="3019" t="s">
        <v>1009</v>
      </c>
      <c r="K91" s="3019"/>
      <c r="L91" s="3568" t="s">
        <v>970</v>
      </c>
      <c r="M91" s="3568"/>
      <c r="N91" s="3569" t="s">
        <v>911</v>
      </c>
      <c r="O91" s="3546" t="s">
        <v>984</v>
      </c>
      <c r="P91" s="3546"/>
      <c r="Q91" s="3743" t="s">
        <v>911</v>
      </c>
      <c r="R91" s="1101"/>
      <c r="S91" s="1101"/>
      <c r="T91" s="1101"/>
      <c r="U91" s="1101"/>
    </row>
    <row r="92" spans="1:21" ht="15" customHeight="1" x14ac:dyDescent="0.25">
      <c r="A92" s="1101"/>
      <c r="B92" s="2724"/>
      <c r="C92" s="2724"/>
      <c r="D92" s="2998"/>
      <c r="E92" s="2998"/>
      <c r="F92" s="2999"/>
      <c r="G92" s="2999"/>
      <c r="H92" s="2725"/>
      <c r="I92" s="2725"/>
      <c r="J92" s="3019"/>
      <c r="K92" s="3019"/>
      <c r="L92" s="3568"/>
      <c r="M92" s="3568"/>
      <c r="N92" s="3569"/>
      <c r="O92" s="3546"/>
      <c r="P92" s="3546"/>
      <c r="Q92" s="3743"/>
      <c r="R92" s="1101"/>
      <c r="S92" s="1101"/>
      <c r="T92" s="1101"/>
      <c r="U92" s="1101"/>
    </row>
    <row r="93" spans="1:21" ht="15" customHeight="1" x14ac:dyDescent="0.25">
      <c r="A93" s="1101"/>
      <c r="B93" s="3457">
        <v>1</v>
      </c>
      <c r="C93" s="3457"/>
      <c r="D93" s="2997">
        <v>20</v>
      </c>
      <c r="E93" s="2997"/>
      <c r="F93" s="2997">
        <v>1</v>
      </c>
      <c r="G93" s="2997"/>
      <c r="H93" s="3550">
        <v>2.5</v>
      </c>
      <c r="I93" s="3550"/>
      <c r="J93" s="3744">
        <v>3</v>
      </c>
      <c r="K93" s="3744"/>
      <c r="L93" s="3554">
        <v>1</v>
      </c>
      <c r="M93" s="3555"/>
      <c r="N93" s="1599">
        <v>2</v>
      </c>
      <c r="O93" s="1600">
        <v>1.25</v>
      </c>
      <c r="P93" s="1601">
        <v>0.1</v>
      </c>
      <c r="Q93" s="1602">
        <v>25</v>
      </c>
      <c r="R93" s="1101"/>
      <c r="S93" s="1101"/>
      <c r="T93" s="1101"/>
      <c r="U93" s="1101"/>
    </row>
    <row r="94" spans="1:21" ht="15" customHeight="1" x14ac:dyDescent="0.25">
      <c r="A94" s="1101"/>
      <c r="B94" s="1101"/>
      <c r="C94" s="1597"/>
      <c r="D94" s="1597"/>
      <c r="E94" s="1597"/>
      <c r="F94" s="1597"/>
      <c r="G94" s="1597"/>
      <c r="H94" s="1597"/>
      <c r="I94" s="1597"/>
      <c r="J94" s="1598"/>
      <c r="K94" s="1598"/>
      <c r="L94" s="1598"/>
      <c r="M94" s="1598"/>
      <c r="N94" s="1101"/>
      <c r="O94" s="1101"/>
      <c r="P94" s="1101"/>
      <c r="Q94" s="1101"/>
      <c r="R94" s="1101"/>
      <c r="S94" s="1101"/>
      <c r="T94" s="1101"/>
      <c r="U94" s="1101"/>
    </row>
    <row r="95" spans="1:21" ht="15" customHeight="1" x14ac:dyDescent="0.25">
      <c r="A95" s="1101"/>
      <c r="B95" s="2946" t="s">
        <v>1010</v>
      </c>
      <c r="C95" s="2946"/>
      <c r="D95" s="2946"/>
      <c r="E95" s="2946"/>
      <c r="F95" s="2946"/>
      <c r="G95" s="2946"/>
      <c r="H95" s="1597"/>
      <c r="I95" s="1597"/>
      <c r="J95" s="1598"/>
      <c r="K95" s="1598"/>
      <c r="L95" s="1598"/>
      <c r="M95" s="1598"/>
      <c r="N95" s="1101"/>
      <c r="O95" s="1101"/>
      <c r="P95" s="1101"/>
      <c r="Q95" s="1101"/>
      <c r="R95" s="1101"/>
      <c r="S95" s="1101"/>
      <c r="T95" s="1101"/>
      <c r="U95" s="1101"/>
    </row>
    <row r="96" spans="1:21" ht="15" customHeight="1" x14ac:dyDescent="0.25">
      <c r="A96" s="1101"/>
      <c r="B96" s="3741" t="s">
        <v>850</v>
      </c>
      <c r="C96" s="2774" t="s">
        <v>849</v>
      </c>
      <c r="D96" s="3490" t="s">
        <v>1002</v>
      </c>
      <c r="E96" s="3491"/>
      <c r="F96" s="2790" t="s">
        <v>873</v>
      </c>
      <c r="G96" s="2790"/>
      <c r="H96" s="1597"/>
      <c r="I96" s="1597"/>
      <c r="J96" s="1598"/>
      <c r="K96" s="1598"/>
      <c r="L96" s="1598"/>
      <c r="M96" s="1598"/>
      <c r="N96" s="1101"/>
      <c r="O96" s="1101"/>
      <c r="P96" s="1101"/>
      <c r="Q96" s="1101"/>
      <c r="R96" s="1101"/>
      <c r="S96" s="1101"/>
      <c r="T96" s="1101"/>
      <c r="U96" s="1101"/>
    </row>
    <row r="97" spans="1:21" ht="15" customHeight="1" x14ac:dyDescent="0.25">
      <c r="A97" s="1101"/>
      <c r="B97" s="3741"/>
      <c r="C97" s="2774"/>
      <c r="D97" s="3490"/>
      <c r="E97" s="3491"/>
      <c r="F97" s="2790"/>
      <c r="G97" s="2790"/>
      <c r="H97" s="1597"/>
      <c r="I97" s="1597"/>
      <c r="J97" s="1598"/>
      <c r="K97" s="1598"/>
      <c r="L97" s="1598"/>
      <c r="M97" s="1598"/>
      <c r="N97" s="1101"/>
      <c r="O97" s="1101"/>
      <c r="P97" s="1101"/>
      <c r="Q97" s="1101"/>
      <c r="R97" s="1101"/>
      <c r="S97" s="1101"/>
      <c r="T97" s="1101"/>
      <c r="U97" s="1101"/>
    </row>
    <row r="98" spans="1:21" ht="15" customHeight="1" x14ac:dyDescent="0.25">
      <c r="A98" s="1101"/>
      <c r="B98" s="3741"/>
      <c r="C98" s="2774"/>
      <c r="D98" s="3492" t="s">
        <v>874</v>
      </c>
      <c r="E98" s="3478" t="s">
        <v>1011</v>
      </c>
      <c r="F98" s="2755" t="s">
        <v>876</v>
      </c>
      <c r="G98" s="3742" t="s">
        <v>877</v>
      </c>
      <c r="H98" s="1597"/>
      <c r="I98" s="1597"/>
      <c r="J98" s="1598"/>
      <c r="K98" s="1598"/>
      <c r="L98" s="1598"/>
      <c r="M98" s="1598"/>
      <c r="N98" s="1101"/>
      <c r="O98" s="1101"/>
      <c r="P98" s="1101"/>
      <c r="Q98" s="1101"/>
      <c r="R98" s="1101"/>
      <c r="S98" s="1101"/>
      <c r="T98" s="1101"/>
      <c r="U98" s="1101"/>
    </row>
    <row r="99" spans="1:21" ht="15" customHeight="1" x14ac:dyDescent="0.25">
      <c r="A99" s="1101"/>
      <c r="B99" s="3741"/>
      <c r="C99" s="2774"/>
      <c r="D99" s="3492"/>
      <c r="E99" s="3478"/>
      <c r="F99" s="2755"/>
      <c r="G99" s="3742"/>
      <c r="H99" s="1597"/>
      <c r="I99" s="1597"/>
      <c r="J99" s="1598"/>
      <c r="K99" s="1598"/>
      <c r="L99" s="1598"/>
      <c r="M99" s="1598"/>
      <c r="N99" s="1101"/>
      <c r="O99" s="1101"/>
      <c r="P99" s="1101"/>
      <c r="Q99" s="1101"/>
      <c r="R99" s="1101"/>
      <c r="S99" s="1101"/>
      <c r="T99" s="1101"/>
      <c r="U99" s="1101"/>
    </row>
    <row r="100" spans="1:21" ht="15" customHeight="1" x14ac:dyDescent="0.25">
      <c r="A100" s="1101"/>
      <c r="B100" s="1597"/>
      <c r="C100" s="1597"/>
      <c r="D100" s="1597"/>
      <c r="E100" s="1597"/>
      <c r="F100" s="1597"/>
      <c r="G100" s="1597"/>
      <c r="H100" s="1597"/>
      <c r="I100" s="1597"/>
      <c r="J100" s="1598"/>
      <c r="K100" s="1598"/>
      <c r="L100" s="1598"/>
      <c r="M100" s="1598"/>
      <c r="N100" s="1101"/>
      <c r="O100" s="1101"/>
      <c r="P100" s="1101"/>
      <c r="Q100" s="1101"/>
      <c r="R100" s="1101"/>
      <c r="S100" s="1101"/>
      <c r="T100" s="1101"/>
      <c r="U100" s="1101"/>
    </row>
    <row r="101" spans="1:21" ht="15.75" customHeight="1" x14ac:dyDescent="0.25">
      <c r="A101" s="1101"/>
      <c r="B101" s="3197" t="s">
        <v>1012</v>
      </c>
      <c r="C101" s="3197"/>
      <c r="D101" s="3197"/>
      <c r="E101" s="3197"/>
      <c r="F101" s="3197"/>
      <c r="G101" s="3197"/>
      <c r="H101" s="3197"/>
      <c r="I101" s="3197"/>
      <c r="J101" s="1101"/>
      <c r="K101" s="1101"/>
      <c r="L101" s="1101"/>
      <c r="M101" s="1101"/>
      <c r="N101" s="1101"/>
      <c r="O101" s="1101"/>
      <c r="P101" s="1101"/>
      <c r="Q101" s="1101"/>
      <c r="R101" s="1101"/>
      <c r="S101" s="1102"/>
      <c r="T101" s="1102"/>
      <c r="U101" s="1102"/>
    </row>
    <row r="102" spans="1:21" ht="24.75" customHeight="1" x14ac:dyDescent="0.25">
      <c r="A102" s="1101"/>
      <c r="B102" s="2952" t="s">
        <v>850</v>
      </c>
      <c r="C102" s="2952"/>
      <c r="D102" s="2952"/>
      <c r="E102" s="2998" t="s">
        <v>849</v>
      </c>
      <c r="F102" s="2998"/>
      <c r="G102" s="3019" t="s">
        <v>911</v>
      </c>
      <c r="H102" s="3019"/>
      <c r="I102" s="1446" t="s">
        <v>1004</v>
      </c>
      <c r="J102" s="1101"/>
      <c r="K102" s="1101"/>
      <c r="L102" s="1101"/>
      <c r="M102" s="1101"/>
      <c r="N102" s="1101"/>
      <c r="O102" s="1101"/>
      <c r="P102" s="1101"/>
      <c r="Q102" s="1101"/>
      <c r="R102" s="1101"/>
      <c r="S102" s="1102"/>
      <c r="T102" s="1102"/>
      <c r="U102" s="1102"/>
    </row>
    <row r="103" spans="1:21" ht="15.75" customHeight="1" x14ac:dyDescent="0.25">
      <c r="A103" s="1101"/>
      <c r="B103" s="1595" t="s">
        <v>19</v>
      </c>
      <c r="C103" s="3457">
        <v>1</v>
      </c>
      <c r="D103" s="3457"/>
      <c r="E103" s="2996">
        <v>32.5</v>
      </c>
      <c r="F103" s="2996"/>
      <c r="G103" s="1603">
        <v>20</v>
      </c>
      <c r="H103" s="1472">
        <v>20.28</v>
      </c>
      <c r="I103" s="1604">
        <v>829.57681008855479</v>
      </c>
      <c r="J103" s="1101"/>
      <c r="K103" s="1101"/>
      <c r="L103" s="1101"/>
      <c r="M103" s="1101"/>
      <c r="N103" s="1101"/>
      <c r="O103" s="1101"/>
      <c r="P103" s="1101"/>
      <c r="Q103" s="1101"/>
      <c r="R103" s="1101"/>
      <c r="S103" s="1102"/>
      <c r="T103" s="1102"/>
      <c r="U103" s="1102"/>
    </row>
    <row r="104" spans="1:21" ht="15.75" x14ac:dyDescent="0.25">
      <c r="A104" s="1101"/>
      <c r="B104" s="1101"/>
      <c r="C104" s="1103"/>
      <c r="D104" s="1103"/>
      <c r="E104" s="1103"/>
      <c r="F104" s="1103"/>
      <c r="G104" s="1103"/>
      <c r="H104" s="1103"/>
      <c r="I104" s="1103"/>
      <c r="J104" s="1101"/>
      <c r="K104" s="1101"/>
      <c r="L104" s="1101"/>
      <c r="M104" s="1101"/>
      <c r="N104" s="1101"/>
      <c r="O104" s="1101"/>
      <c r="P104" s="1101"/>
      <c r="Q104" s="1101"/>
      <c r="R104" s="1101"/>
      <c r="S104" s="1102"/>
      <c r="T104" s="1102"/>
      <c r="U104" s="1102"/>
    </row>
    <row r="105" spans="1:21" ht="15.75" x14ac:dyDescent="0.25">
      <c r="A105" s="1101"/>
      <c r="B105" s="3197" t="s">
        <v>1013</v>
      </c>
      <c r="C105" s="3197"/>
      <c r="D105" s="3197"/>
      <c r="E105" s="3197"/>
      <c r="F105" s="3197"/>
      <c r="G105" s="3197"/>
      <c r="H105" s="3197"/>
      <c r="I105" s="3197"/>
      <c r="J105" s="3197"/>
      <c r="K105" s="3197"/>
      <c r="L105" s="3197"/>
      <c r="M105" s="1101"/>
      <c r="N105" s="1101"/>
      <c r="O105" s="1101"/>
      <c r="P105" s="1101"/>
      <c r="Q105" s="1101"/>
      <c r="R105" s="1101"/>
      <c r="S105" s="1102"/>
      <c r="T105" s="1102"/>
      <c r="U105" s="1102"/>
    </row>
    <row r="106" spans="1:21" ht="15.75" x14ac:dyDescent="0.25">
      <c r="A106" s="1101"/>
      <c r="B106" s="1132"/>
      <c r="C106" s="2952" t="s">
        <v>850</v>
      </c>
      <c r="D106" s="2952"/>
      <c r="E106" s="2998" t="s">
        <v>849</v>
      </c>
      <c r="F106" s="2998"/>
      <c r="G106" s="2999" t="s">
        <v>851</v>
      </c>
      <c r="H106" s="2999"/>
      <c r="I106" s="3180" t="s">
        <v>970</v>
      </c>
      <c r="J106" s="3180"/>
      <c r="K106" s="3171" t="s">
        <v>911</v>
      </c>
      <c r="L106" s="3171"/>
      <c r="M106" s="1101"/>
      <c r="N106" s="1101"/>
      <c r="O106" s="1101"/>
      <c r="P106" s="1101"/>
      <c r="Q106" s="1101"/>
      <c r="R106" s="1101"/>
      <c r="S106" s="1102"/>
      <c r="T106" s="1102"/>
      <c r="U106" s="1102"/>
    </row>
    <row r="107" spans="1:21" ht="15.75" x14ac:dyDescent="0.25">
      <c r="A107" s="1101"/>
      <c r="B107" s="1605" t="s">
        <v>24</v>
      </c>
      <c r="C107" s="3405">
        <v>1</v>
      </c>
      <c r="D107" s="3405"/>
      <c r="E107" s="2617">
        <v>30.5</v>
      </c>
      <c r="F107" s="2617"/>
      <c r="G107" s="2618">
        <v>4.5</v>
      </c>
      <c r="H107" s="2618"/>
      <c r="I107" s="3289">
        <v>2.5</v>
      </c>
      <c r="J107" s="3289"/>
      <c r="K107" s="3292">
        <v>18</v>
      </c>
      <c r="L107" s="3292"/>
      <c r="M107" s="1101"/>
      <c r="N107" s="1101"/>
      <c r="O107" s="1101"/>
      <c r="P107" s="1101"/>
      <c r="Q107" s="1101"/>
      <c r="R107" s="1101"/>
      <c r="S107" s="1102"/>
      <c r="T107" s="1102"/>
      <c r="U107" s="1102"/>
    </row>
    <row r="108" spans="1:21" ht="15.75" x14ac:dyDescent="0.25">
      <c r="A108" s="1101"/>
      <c r="B108" s="1101"/>
      <c r="C108" s="1103"/>
      <c r="D108" s="1103"/>
      <c r="E108" s="1103"/>
      <c r="F108" s="1103"/>
      <c r="G108" s="1103"/>
      <c r="H108" s="1103"/>
      <c r="I108" s="1103"/>
      <c r="J108" s="1101"/>
      <c r="K108" s="1101"/>
      <c r="L108" s="1101"/>
      <c r="M108" s="1101"/>
      <c r="N108" s="1101"/>
      <c r="O108" s="1101"/>
      <c r="P108" s="1101"/>
      <c r="Q108" s="1101"/>
      <c r="R108" s="1101"/>
      <c r="S108" s="1102"/>
      <c r="T108" s="1102"/>
      <c r="U108" s="1102"/>
    </row>
    <row r="109" spans="1:21" ht="20.25" x14ac:dyDescent="0.25">
      <c r="A109" s="1101"/>
      <c r="B109" s="3340" t="s">
        <v>1014</v>
      </c>
      <c r="C109" s="3340"/>
      <c r="D109" s="3340"/>
      <c r="E109" s="3340"/>
      <c r="F109" s="3340"/>
      <c r="G109" s="3340"/>
      <c r="H109" s="3340"/>
      <c r="I109" s="3340"/>
      <c r="J109" s="3340"/>
      <c r="K109" s="3340"/>
      <c r="L109" s="3340"/>
      <c r="M109" s="3340"/>
      <c r="N109" s="3340"/>
      <c r="O109" s="3340"/>
      <c r="P109" s="3340"/>
      <c r="Q109" s="3340"/>
      <c r="R109" s="3340"/>
      <c r="S109" s="1102"/>
      <c r="T109" s="1102"/>
      <c r="U109" s="1102"/>
    </row>
    <row r="110" spans="1:21" ht="15.75" x14ac:dyDescent="0.25">
      <c r="A110" s="1101"/>
      <c r="B110" s="2724" t="s">
        <v>850</v>
      </c>
      <c r="C110" s="2998" t="s">
        <v>849</v>
      </c>
      <c r="D110" s="2999" t="s">
        <v>851</v>
      </c>
      <c r="E110" s="3308" t="s">
        <v>911</v>
      </c>
      <c r="F110" s="3019"/>
      <c r="G110" s="3334" t="s">
        <v>1015</v>
      </c>
      <c r="H110" s="3335"/>
      <c r="I110" s="3336" t="s">
        <v>972</v>
      </c>
      <c r="J110" s="3331" t="s">
        <v>984</v>
      </c>
      <c r="K110" s="3337" t="s">
        <v>970</v>
      </c>
      <c r="L110" s="3338" t="s">
        <v>985</v>
      </c>
      <c r="M110" s="3331" t="s">
        <v>969</v>
      </c>
      <c r="N110" s="3180" t="s">
        <v>986</v>
      </c>
      <c r="O110" s="3180" t="s">
        <v>987</v>
      </c>
      <c r="P110" s="3252"/>
      <c r="Q110" s="2865" t="s">
        <v>922</v>
      </c>
      <c r="R110" s="3253" t="s">
        <v>923</v>
      </c>
      <c r="S110" s="1102"/>
      <c r="T110" s="1102"/>
      <c r="U110" s="1102"/>
    </row>
    <row r="111" spans="1:21" ht="15.75" x14ac:dyDescent="0.25">
      <c r="A111" s="1101"/>
      <c r="B111" s="2724"/>
      <c r="C111" s="2998"/>
      <c r="D111" s="2999"/>
      <c r="E111" s="3308"/>
      <c r="F111" s="3019"/>
      <c r="G111" s="3334"/>
      <c r="H111" s="3335"/>
      <c r="I111" s="3336"/>
      <c r="J111" s="3331"/>
      <c r="K111" s="3337"/>
      <c r="L111" s="3338"/>
      <c r="M111" s="3331"/>
      <c r="N111" s="3180"/>
      <c r="O111" s="3180"/>
      <c r="P111" s="3252"/>
      <c r="Q111" s="2865"/>
      <c r="R111" s="3253"/>
      <c r="S111" s="1102"/>
      <c r="T111" s="1102"/>
      <c r="U111" s="1102"/>
    </row>
    <row r="112" spans="1:21" ht="15.75" x14ac:dyDescent="0.25">
      <c r="A112" s="1101"/>
      <c r="B112" s="1606">
        <v>1</v>
      </c>
      <c r="C112" s="1607">
        <v>22</v>
      </c>
      <c r="D112" s="1607">
        <v>4.5</v>
      </c>
      <c r="E112" s="1608">
        <v>8</v>
      </c>
      <c r="F112" s="1609">
        <v>8</v>
      </c>
      <c r="G112" s="1610"/>
      <c r="H112" s="1611">
        <v>474</v>
      </c>
      <c r="I112" s="1612">
        <v>1</v>
      </c>
      <c r="J112" s="1613">
        <v>0.125</v>
      </c>
      <c r="K112" s="1614">
        <v>12</v>
      </c>
      <c r="L112" s="1615">
        <v>12</v>
      </c>
      <c r="M112" s="1616">
        <v>1.5</v>
      </c>
      <c r="N112" s="1617">
        <v>380.13271108436498</v>
      </c>
      <c r="O112" s="1618">
        <v>1710.5971998796424</v>
      </c>
      <c r="P112" s="1619">
        <v>1.7105971998796423</v>
      </c>
      <c r="Q112" s="1620">
        <v>213.8246499849553</v>
      </c>
      <c r="R112" s="1414">
        <v>47.516588885545623</v>
      </c>
      <c r="S112" s="1102"/>
      <c r="T112" s="1102"/>
      <c r="U112" s="1102"/>
    </row>
    <row r="113" spans="1:21" ht="15.75" x14ac:dyDescent="0.25">
      <c r="A113" s="1101"/>
      <c r="B113" s="1101"/>
      <c r="C113" s="1103"/>
      <c r="D113" s="1103"/>
      <c r="E113" s="1103"/>
      <c r="F113" s="1103"/>
      <c r="G113" s="1103"/>
      <c r="H113" s="1103"/>
      <c r="I113" s="1103"/>
      <c r="J113" s="1101"/>
      <c r="K113" s="1101"/>
      <c r="L113" s="1101"/>
      <c r="M113" s="1101"/>
      <c r="N113" s="1101"/>
      <c r="O113" s="1101"/>
      <c r="P113" s="1101"/>
      <c r="Q113" s="1101"/>
      <c r="R113" s="1101"/>
      <c r="S113" s="1102"/>
      <c r="T113" s="1102"/>
      <c r="U113" s="1102"/>
    </row>
    <row r="114" spans="1:21" ht="15.75" x14ac:dyDescent="0.25">
      <c r="A114" s="1101"/>
      <c r="B114" s="3197" t="s">
        <v>1016</v>
      </c>
      <c r="C114" s="3197"/>
      <c r="D114" s="3197"/>
      <c r="E114" s="3197"/>
      <c r="F114" s="3197"/>
      <c r="G114" s="3197"/>
      <c r="H114" s="3197"/>
      <c r="I114" s="3197"/>
      <c r="J114" s="3197"/>
      <c r="K114" s="3197"/>
      <c r="L114" s="3197"/>
      <c r="M114" s="3197"/>
      <c r="N114" s="3197"/>
      <c r="O114" s="1101"/>
      <c r="P114" s="1101"/>
      <c r="Q114" s="1101"/>
      <c r="R114" s="1101"/>
      <c r="S114" s="1102"/>
      <c r="T114" s="1102"/>
      <c r="U114" s="1102"/>
    </row>
    <row r="115" spans="1:21" ht="23.25" customHeight="1" x14ac:dyDescent="0.25">
      <c r="A115" s="1101"/>
      <c r="B115" s="3262" t="s">
        <v>850</v>
      </c>
      <c r="C115" s="3262"/>
      <c r="D115" s="3263" t="s">
        <v>849</v>
      </c>
      <c r="E115" s="3263"/>
      <c r="F115" s="1621" t="s">
        <v>851</v>
      </c>
      <c r="G115" s="1622" t="s">
        <v>911</v>
      </c>
      <c r="H115" s="1623" t="s">
        <v>850</v>
      </c>
      <c r="I115" s="1444" t="s">
        <v>849</v>
      </c>
      <c r="J115" s="1445" t="s">
        <v>851</v>
      </c>
      <c r="K115" s="3019" t="s">
        <v>911</v>
      </c>
      <c r="L115" s="3019"/>
      <c r="M115" s="1446" t="s">
        <v>1004</v>
      </c>
      <c r="N115" s="1446" t="s">
        <v>1017</v>
      </c>
      <c r="O115" s="1101"/>
      <c r="P115" s="1101"/>
      <c r="Q115" s="1101"/>
      <c r="R115" s="1101"/>
      <c r="S115" s="1102"/>
      <c r="T115" s="1102"/>
      <c r="U115" s="1102"/>
    </row>
    <row r="116" spans="1:21" ht="15.75" x14ac:dyDescent="0.25">
      <c r="A116" s="1101"/>
      <c r="B116" s="1624" t="s">
        <v>24</v>
      </c>
      <c r="C116" s="1625">
        <v>1</v>
      </c>
      <c r="D116" s="2617">
        <v>32.5</v>
      </c>
      <c r="E116" s="2617"/>
      <c r="F116" s="1607">
        <v>8</v>
      </c>
      <c r="G116" s="1626">
        <v>20</v>
      </c>
      <c r="H116" s="1627">
        <v>1</v>
      </c>
      <c r="I116" s="1628">
        <v>12.5</v>
      </c>
      <c r="J116" s="1628">
        <v>4.5</v>
      </c>
      <c r="K116" s="3250">
        <v>3</v>
      </c>
      <c r="L116" s="3250"/>
      <c r="M116" s="1629">
        <v>122.7184630308513</v>
      </c>
      <c r="N116" s="1422">
        <v>552.23308363883086</v>
      </c>
      <c r="O116" s="1101"/>
      <c r="P116" s="1101"/>
      <c r="Q116" s="1101"/>
      <c r="R116" s="1101"/>
      <c r="S116" s="1102"/>
      <c r="T116" s="1102"/>
      <c r="U116" s="1102"/>
    </row>
    <row r="117" spans="1:21" ht="15.75" x14ac:dyDescent="0.25">
      <c r="A117" s="1101"/>
      <c r="B117" s="1101"/>
      <c r="C117" s="1103"/>
      <c r="D117" s="1103"/>
      <c r="E117" s="1103"/>
      <c r="F117" s="1103"/>
      <c r="G117" s="1103"/>
      <c r="H117" s="1103"/>
      <c r="I117" s="1103"/>
      <c r="J117" s="1101"/>
      <c r="K117" s="1101"/>
      <c r="L117" s="1101"/>
      <c r="M117" s="1101"/>
      <c r="N117" s="1101"/>
      <c r="O117" s="1101"/>
      <c r="P117" s="1101"/>
      <c r="Q117" s="1101"/>
      <c r="R117" s="1101"/>
      <c r="S117" s="1102"/>
      <c r="T117" s="1102"/>
      <c r="U117" s="1102"/>
    </row>
    <row r="118" spans="1:21" ht="15.75" x14ac:dyDescent="0.25">
      <c r="A118" s="1101"/>
      <c r="B118" s="3740" t="s">
        <v>1016</v>
      </c>
      <c r="C118" s="3740"/>
      <c r="D118" s="3740"/>
      <c r="E118" s="3740"/>
      <c r="F118" s="3740"/>
      <c r="G118" s="3740"/>
      <c r="H118" s="3740"/>
      <c r="I118" s="3740"/>
      <c r="J118" s="3740"/>
      <c r="K118" s="3740"/>
      <c r="L118" s="3740"/>
      <c r="M118" s="1101"/>
      <c r="N118" s="1101"/>
      <c r="O118" s="1101"/>
      <c r="P118" s="1101"/>
      <c r="Q118" s="1101"/>
      <c r="R118" s="1101"/>
      <c r="S118" s="1102"/>
      <c r="T118" s="1102"/>
      <c r="U118" s="1102"/>
    </row>
    <row r="119" spans="1:21" ht="15.75" customHeight="1" x14ac:dyDescent="0.25">
      <c r="A119" s="1101"/>
      <c r="B119" s="2724" t="s">
        <v>850</v>
      </c>
      <c r="C119" s="2724"/>
      <c r="D119" s="2998" t="s">
        <v>849</v>
      </c>
      <c r="E119" s="2998"/>
      <c r="F119" s="1445" t="s">
        <v>851</v>
      </c>
      <c r="G119" s="3019" t="s">
        <v>911</v>
      </c>
      <c r="H119" s="3019"/>
      <c r="I119" s="3180" t="s">
        <v>1004</v>
      </c>
      <c r="J119" s="3180" t="s">
        <v>1017</v>
      </c>
      <c r="K119" s="1447"/>
      <c r="L119" s="1630"/>
      <c r="M119" s="1101"/>
      <c r="N119" s="1101"/>
      <c r="O119" s="1101"/>
      <c r="P119" s="1101"/>
      <c r="Q119" s="1101"/>
      <c r="R119" s="1101"/>
      <c r="S119" s="1102"/>
      <c r="T119" s="1102"/>
      <c r="U119" s="1102"/>
    </row>
    <row r="120" spans="1:21" ht="15.75" x14ac:dyDescent="0.25">
      <c r="A120" s="1101"/>
      <c r="B120" s="1631"/>
      <c r="C120" s="1631"/>
      <c r="D120" s="1444"/>
      <c r="E120" s="1444"/>
      <c r="F120" s="1445"/>
      <c r="G120" s="1632"/>
      <c r="H120" s="1632"/>
      <c r="I120" s="3180"/>
      <c r="J120" s="3180"/>
      <c r="K120" s="1447"/>
      <c r="L120" s="1630"/>
      <c r="M120" s="1101"/>
      <c r="N120" s="1101"/>
      <c r="O120" s="1101"/>
      <c r="P120" s="1101"/>
      <c r="Q120" s="1101"/>
      <c r="R120" s="1101"/>
      <c r="S120" s="1102"/>
      <c r="T120" s="1102"/>
      <c r="U120" s="1102"/>
    </row>
    <row r="121" spans="1:21" ht="18.75" x14ac:dyDescent="0.25">
      <c r="A121" s="1101"/>
      <c r="B121" s="1633" t="s">
        <v>19</v>
      </c>
      <c r="C121" s="1634">
        <v>1</v>
      </c>
      <c r="D121" s="3732">
        <v>12.5</v>
      </c>
      <c r="E121" s="3732"/>
      <c r="F121" s="1635">
        <v>4.5</v>
      </c>
      <c r="G121" s="1603">
        <v>3</v>
      </c>
      <c r="H121" s="1629"/>
      <c r="I121" s="1629">
        <v>122.7184630308513</v>
      </c>
      <c r="J121" s="1422">
        <v>552.23308363883086</v>
      </c>
      <c r="K121" s="1629"/>
      <c r="L121" s="1629"/>
      <c r="M121" s="1101"/>
      <c r="N121" s="1101"/>
      <c r="O121" s="1101"/>
      <c r="P121" s="1101"/>
      <c r="Q121" s="1101"/>
      <c r="R121" s="1101"/>
      <c r="S121" s="1102"/>
      <c r="T121" s="1102"/>
      <c r="U121" s="1102"/>
    </row>
    <row r="122" spans="1:21" ht="15.75" x14ac:dyDescent="0.25">
      <c r="A122" s="1101"/>
      <c r="B122" s="1101"/>
      <c r="C122" s="1103"/>
      <c r="D122" s="1103"/>
      <c r="E122" s="1103"/>
      <c r="F122" s="1103"/>
      <c r="G122" s="1103"/>
      <c r="H122" s="1103"/>
      <c r="I122" s="1103"/>
      <c r="J122" s="1101"/>
      <c r="K122" s="1101"/>
      <c r="L122" s="1101"/>
      <c r="M122" s="1101"/>
      <c r="N122" s="1101"/>
      <c r="O122" s="1101"/>
      <c r="P122" s="1101"/>
      <c r="Q122" s="1101"/>
      <c r="R122" s="1101"/>
      <c r="S122" s="1102"/>
      <c r="T122" s="1102"/>
      <c r="U122" s="1102"/>
    </row>
    <row r="123" spans="1:21" ht="15" customHeight="1" thickBot="1" x14ac:dyDescent="0.3">
      <c r="A123" s="1101"/>
      <c r="B123" s="1101"/>
      <c r="C123" s="1597"/>
      <c r="D123" s="1597"/>
      <c r="E123" s="1597"/>
      <c r="F123" s="1597"/>
      <c r="G123" s="1597"/>
      <c r="H123" s="1597"/>
      <c r="I123" s="1597"/>
      <c r="J123" s="1598"/>
      <c r="K123" s="1598"/>
      <c r="L123" s="1598"/>
      <c r="M123" s="1598"/>
      <c r="N123" s="1101"/>
      <c r="O123" s="1101"/>
      <c r="P123" s="1101"/>
      <c r="Q123" s="1101"/>
      <c r="R123" s="1101"/>
      <c r="S123" s="1101"/>
      <c r="T123" s="1101"/>
      <c r="U123" s="1101"/>
    </row>
    <row r="124" spans="1:21" s="1014" customFormat="1" ht="12.75" x14ac:dyDescent="0.2">
      <c r="A124" s="1010">
        <v>2.71</v>
      </c>
      <c r="B124" s="1385">
        <v>9</v>
      </c>
      <c r="C124" s="1386">
        <v>9</v>
      </c>
      <c r="D124" s="1386">
        <v>9</v>
      </c>
      <c r="E124" s="1386">
        <v>9</v>
      </c>
      <c r="F124" s="1386">
        <v>9</v>
      </c>
      <c r="G124" s="1386">
        <v>9</v>
      </c>
      <c r="H124" s="1386">
        <v>9</v>
      </c>
      <c r="I124" s="1386">
        <v>9</v>
      </c>
      <c r="J124" s="1386">
        <v>9</v>
      </c>
      <c r="K124" s="1386">
        <v>9</v>
      </c>
      <c r="L124" s="1386">
        <v>9</v>
      </c>
      <c r="M124" s="1386">
        <v>9</v>
      </c>
      <c r="N124" s="1386">
        <v>9</v>
      </c>
      <c r="O124" s="1386">
        <v>9</v>
      </c>
      <c r="P124" s="1386">
        <v>9</v>
      </c>
      <c r="Q124" s="1386">
        <v>11</v>
      </c>
      <c r="R124" s="1387">
        <v>2.71</v>
      </c>
      <c r="S124" s="1636" t="s">
        <v>776</v>
      </c>
      <c r="T124" s="1637"/>
      <c r="U124" s="1637"/>
    </row>
    <row r="125" spans="1:21" s="1014" customFormat="1" ht="12.75" x14ac:dyDescent="0.2">
      <c r="A125" s="2662"/>
      <c r="B125" s="1388" t="s">
        <v>825</v>
      </c>
      <c r="C125" s="1389"/>
      <c r="D125" s="1389"/>
      <c r="E125" s="1389"/>
      <c r="F125" s="1389"/>
      <c r="G125" s="1389"/>
      <c r="H125" s="1389"/>
      <c r="I125" s="1389"/>
      <c r="J125" s="1389"/>
      <c r="K125" s="1389"/>
      <c r="L125" s="1389"/>
      <c r="M125" s="1389"/>
      <c r="N125" s="1389"/>
      <c r="O125" s="1389"/>
      <c r="P125" s="1389"/>
      <c r="Q125" s="1389"/>
      <c r="R125" s="1390"/>
      <c r="S125" s="1636"/>
      <c r="T125" s="1637"/>
      <c r="U125" s="1637"/>
    </row>
    <row r="126" spans="1:21" s="1014" customFormat="1" ht="12.75" x14ac:dyDescent="0.2">
      <c r="A126" s="2662"/>
      <c r="B126" s="1093" t="s">
        <v>826</v>
      </c>
      <c r="C126" s="1389"/>
      <c r="D126" s="1389"/>
      <c r="E126" s="1389"/>
      <c r="F126" s="1389"/>
      <c r="G126" s="1389"/>
      <c r="H126" s="1389"/>
      <c r="I126" s="1389"/>
      <c r="J126" s="1389"/>
      <c r="K126" s="1389"/>
      <c r="L126" s="1389"/>
      <c r="M126" s="1389"/>
      <c r="N126" s="1389"/>
      <c r="O126" s="1389"/>
      <c r="P126" s="1389"/>
      <c r="Q126" s="1389"/>
      <c r="R126" s="1390"/>
      <c r="S126" s="1636"/>
      <c r="T126" s="1637"/>
      <c r="U126" s="1637"/>
    </row>
    <row r="127" spans="1:21" s="1014" customFormat="1" ht="12.75" x14ac:dyDescent="0.2">
      <c r="A127" s="2662"/>
      <c r="B127" s="1391">
        <v>15</v>
      </c>
      <c r="C127" s="1392">
        <v>15</v>
      </c>
      <c r="D127" s="1392">
        <v>15</v>
      </c>
      <c r="E127" s="1392">
        <v>15</v>
      </c>
      <c r="F127" s="1392">
        <v>15</v>
      </c>
      <c r="G127" s="1392">
        <v>15</v>
      </c>
      <c r="H127" s="1392">
        <v>15</v>
      </c>
      <c r="I127" s="1392">
        <v>15</v>
      </c>
      <c r="J127" s="1393"/>
      <c r="K127" s="1393"/>
      <c r="L127" s="1393"/>
      <c r="M127" s="1393"/>
      <c r="N127" s="1393"/>
      <c r="O127" s="1393"/>
      <c r="P127" s="1393"/>
      <c r="Q127" s="1393"/>
      <c r="R127" s="1394"/>
      <c r="S127" s="1637"/>
      <c r="T127" s="1637"/>
      <c r="U127" s="1637"/>
    </row>
    <row r="128" spans="1:21" s="1014" customFormat="1" ht="13.5" thickBot="1" x14ac:dyDescent="0.25">
      <c r="A128" s="2662"/>
      <c r="B128" s="1395"/>
      <c r="C128" s="1396"/>
      <c r="D128" s="1396"/>
      <c r="E128" s="1396"/>
      <c r="F128" s="1396"/>
      <c r="G128" s="1396"/>
      <c r="H128" s="1396"/>
      <c r="I128" s="1396"/>
      <c r="J128" s="1396"/>
      <c r="K128" s="1396"/>
      <c r="L128" s="1396"/>
      <c r="M128" s="1396"/>
      <c r="N128" s="1396"/>
      <c r="O128" s="1396"/>
      <c r="P128" s="1396"/>
      <c r="Q128" s="1396"/>
      <c r="R128" s="1397"/>
      <c r="S128" s="1637"/>
      <c r="T128" s="1637"/>
      <c r="U128" s="1637"/>
    </row>
    <row r="130" spans="1:12" s="1014" customFormat="1" ht="13.5" thickBot="1" x14ac:dyDescent="0.25"/>
    <row r="131" spans="1:12" s="1014" customFormat="1" ht="21" x14ac:dyDescent="0.2">
      <c r="A131" s="538" t="s">
        <v>16</v>
      </c>
      <c r="B131" s="3733" t="s">
        <v>994</v>
      </c>
      <c r="C131" s="3734"/>
      <c r="D131" s="3734"/>
      <c r="E131" s="3734"/>
      <c r="F131" s="3734"/>
      <c r="G131" s="3734"/>
      <c r="H131" s="3735"/>
    </row>
    <row r="132" spans="1:12" s="1014" customFormat="1" ht="12.75" customHeight="1" x14ac:dyDescent="0.2">
      <c r="A132" s="2792" t="s">
        <v>994</v>
      </c>
      <c r="B132" s="3736" t="s">
        <v>995</v>
      </c>
      <c r="C132" s="3737">
        <v>8.35</v>
      </c>
      <c r="D132" s="3738" t="s">
        <v>996</v>
      </c>
      <c r="E132" s="3738"/>
      <c r="F132" s="3737">
        <v>0.125</v>
      </c>
      <c r="G132" s="3739">
        <f>IF(ISBLANK(F133),B136,F133)</f>
        <v>66.8</v>
      </c>
      <c r="H132" s="3725" t="s">
        <v>997</v>
      </c>
    </row>
    <row r="133" spans="1:12" s="1014" customFormat="1" ht="12.75" customHeight="1" x14ac:dyDescent="0.2">
      <c r="A133" s="2792"/>
      <c r="B133" s="3736"/>
      <c r="C133" s="3737"/>
      <c r="D133" s="3738"/>
      <c r="E133" s="3738"/>
      <c r="F133" s="3737"/>
      <c r="G133" s="3739"/>
      <c r="H133" s="3725"/>
    </row>
    <row r="134" spans="1:12" s="1014" customFormat="1" ht="12.75" customHeight="1" x14ac:dyDescent="0.2">
      <c r="A134" s="2792"/>
      <c r="B134" s="3736"/>
      <c r="C134" s="3737"/>
      <c r="D134" s="3722" t="s">
        <v>911</v>
      </c>
      <c r="E134" s="3722"/>
      <c r="F134" s="3723">
        <v>50</v>
      </c>
      <c r="G134" s="3724">
        <f>C132/F134</f>
        <v>0.16699999999999998</v>
      </c>
      <c r="H134" s="3725" t="s">
        <v>998</v>
      </c>
    </row>
    <row r="135" spans="1:12" s="1014" customFormat="1" ht="12.75" customHeight="1" x14ac:dyDescent="0.2">
      <c r="A135" s="2792"/>
      <c r="B135" s="3736"/>
      <c r="C135" s="3737"/>
      <c r="D135" s="3722"/>
      <c r="E135" s="3722"/>
      <c r="F135" s="3723"/>
      <c r="G135" s="3724"/>
      <c r="H135" s="3725"/>
    </row>
    <row r="136" spans="1:12" s="1014" customFormat="1" ht="15.75" thickBot="1" x14ac:dyDescent="0.3">
      <c r="A136" s="2792"/>
      <c r="B136" s="1638">
        <f>IF(ISBLANK(F132),0,C132/F132)</f>
        <v>66.8</v>
      </c>
      <c r="C136" s="13"/>
      <c r="D136" s="13"/>
      <c r="E136" s="13"/>
      <c r="F136" s="13"/>
      <c r="G136" s="13"/>
      <c r="H136" s="1639"/>
    </row>
    <row r="137" spans="1:12" s="1014" customFormat="1" ht="12.75" x14ac:dyDescent="0.2">
      <c r="A137" s="2792"/>
      <c r="B137" s="1640" t="s">
        <v>825</v>
      </c>
      <c r="C137" s="1641"/>
      <c r="D137" s="1642"/>
      <c r="E137" s="1642"/>
      <c r="F137" s="1642"/>
      <c r="G137" s="1642"/>
      <c r="H137" s="1643"/>
    </row>
    <row r="138" spans="1:12" s="1014" customFormat="1" ht="12.75" x14ac:dyDescent="0.2">
      <c r="A138" s="2792"/>
      <c r="B138" s="1644" t="s">
        <v>1018</v>
      </c>
      <c r="C138" s="1645"/>
      <c r="D138" s="1646"/>
      <c r="E138" s="1646"/>
      <c r="F138" s="1646"/>
      <c r="G138" s="1646"/>
      <c r="H138" s="1647"/>
    </row>
    <row r="139" spans="1:12" s="1014" customFormat="1" ht="15" customHeight="1" x14ac:dyDescent="0.2">
      <c r="A139" s="2792"/>
      <c r="B139" s="2422" t="s">
        <v>50</v>
      </c>
      <c r="C139" s="2423"/>
      <c r="D139" s="2423"/>
      <c r="E139" s="2423"/>
      <c r="F139" s="2423"/>
      <c r="G139" s="2423"/>
      <c r="H139" s="2424"/>
    </row>
    <row r="140" spans="1:12" s="1014" customFormat="1" ht="15" customHeight="1" thickBot="1" x14ac:dyDescent="0.25">
      <c r="A140" s="2792"/>
      <c r="B140" s="2237"/>
      <c r="C140" s="2238"/>
      <c r="D140" s="2238"/>
      <c r="E140" s="2238"/>
      <c r="F140" s="2238"/>
      <c r="G140" s="2238"/>
      <c r="H140" s="2239"/>
    </row>
    <row r="141" spans="1:12" s="1014" customFormat="1" ht="15" customHeight="1" thickBot="1" x14ac:dyDescent="0.25">
      <c r="A141" s="1006"/>
      <c r="B141" s="1006"/>
      <c r="C141" s="1006"/>
      <c r="D141" s="1006"/>
      <c r="E141" s="1006"/>
      <c r="F141" s="1006"/>
      <c r="G141" s="1006"/>
      <c r="H141" s="1006"/>
    </row>
    <row r="142" spans="1:12" s="1014" customFormat="1" ht="12.75" customHeight="1" x14ac:dyDescent="0.2">
      <c r="A142" s="538" t="s">
        <v>16</v>
      </c>
      <c r="B142" s="3726" t="s">
        <v>999</v>
      </c>
      <c r="C142" s="3727"/>
      <c r="D142" s="3727"/>
      <c r="E142" s="3727"/>
      <c r="F142" s="3727"/>
      <c r="G142" s="3727"/>
      <c r="H142" s="3727"/>
      <c r="I142" s="3727"/>
      <c r="J142" s="3727"/>
      <c r="K142" s="3727"/>
      <c r="L142" s="3728"/>
    </row>
    <row r="143" spans="1:12" s="1014" customFormat="1" ht="12.75" customHeight="1" x14ac:dyDescent="0.2">
      <c r="A143" s="3229" t="s">
        <v>999</v>
      </c>
      <c r="B143" s="3729"/>
      <c r="C143" s="3730"/>
      <c r="D143" s="3730"/>
      <c r="E143" s="3730"/>
      <c r="F143" s="3730"/>
      <c r="G143" s="3730"/>
      <c r="H143" s="3730"/>
      <c r="I143" s="3730"/>
      <c r="J143" s="3730"/>
      <c r="K143" s="3730"/>
      <c r="L143" s="3731"/>
    </row>
    <row r="144" spans="1:12" s="1014" customFormat="1" ht="12.75" customHeight="1" x14ac:dyDescent="0.2">
      <c r="A144" s="3229"/>
      <c r="B144" s="3627" t="s">
        <v>78</v>
      </c>
      <c r="C144" s="3303"/>
      <c r="D144" s="3303"/>
      <c r="E144" s="3303"/>
      <c r="F144" s="3303"/>
      <c r="G144" s="3303"/>
      <c r="H144" s="3303"/>
      <c r="I144" s="3303"/>
      <c r="J144" s="3303"/>
      <c r="K144" s="3303"/>
      <c r="L144" s="3304"/>
    </row>
    <row r="145" spans="1:12" s="1014" customFormat="1" ht="12.75" customHeight="1" x14ac:dyDescent="0.2">
      <c r="A145" s="3229"/>
      <c r="B145" s="3627"/>
      <c r="C145" s="3303"/>
      <c r="D145" s="3303"/>
      <c r="E145" s="3303"/>
      <c r="F145" s="3303"/>
      <c r="G145" s="3303"/>
      <c r="H145" s="3303"/>
      <c r="I145" s="3303"/>
      <c r="J145" s="3303"/>
      <c r="K145" s="3303"/>
      <c r="L145" s="3304"/>
    </row>
    <row r="146" spans="1:12" s="1014" customFormat="1" ht="33.75" customHeight="1" x14ac:dyDescent="0.25">
      <c r="A146" s="3229"/>
      <c r="B146" s="1648"/>
      <c r="C146" s="2252" t="s">
        <v>850</v>
      </c>
      <c r="D146" s="2252"/>
      <c r="E146" s="2252" t="s">
        <v>849</v>
      </c>
      <c r="F146" s="2252"/>
      <c r="G146" s="2252" t="s">
        <v>851</v>
      </c>
      <c r="H146" s="2252"/>
      <c r="I146" s="3703" t="s">
        <v>1000</v>
      </c>
      <c r="J146" s="3703"/>
      <c r="K146" s="2790" t="s">
        <v>873</v>
      </c>
      <c r="L146" s="2791"/>
    </row>
    <row r="147" spans="1:12" s="1014" customFormat="1" ht="12.75" customHeight="1" x14ac:dyDescent="0.2">
      <c r="A147" s="3229"/>
      <c r="B147" s="3721" t="s">
        <v>19</v>
      </c>
      <c r="C147" s="2718">
        <v>1</v>
      </c>
      <c r="D147" s="2718"/>
      <c r="E147" s="3715">
        <v>26</v>
      </c>
      <c r="F147" s="3715"/>
      <c r="G147" s="3715">
        <v>4</v>
      </c>
      <c r="H147" s="3715"/>
      <c r="I147" s="3716">
        <f>(I152/K152)*K147</f>
        <v>0.47499999999999998</v>
      </c>
      <c r="J147" s="3716"/>
      <c r="K147" s="3501">
        <f>(((E147/2)*(E147/2)*PI())*G147)*C147</f>
        <v>2123.7166338267002</v>
      </c>
      <c r="L147" s="3698"/>
    </row>
    <row r="148" spans="1:12" s="1014" customFormat="1" ht="12.75" customHeight="1" x14ac:dyDescent="0.2">
      <c r="A148" s="3229"/>
      <c r="B148" s="3721"/>
      <c r="C148" s="2718"/>
      <c r="D148" s="2718"/>
      <c r="E148" s="3715"/>
      <c r="F148" s="3715"/>
      <c r="G148" s="3715"/>
      <c r="H148" s="3715"/>
      <c r="I148" s="3716"/>
      <c r="J148" s="3716"/>
      <c r="K148" s="3501"/>
      <c r="L148" s="3698"/>
    </row>
    <row r="149" spans="1:12" s="1014" customFormat="1" ht="12.75" customHeight="1" thickBot="1" x14ac:dyDescent="0.25">
      <c r="A149" s="3229"/>
      <c r="B149" s="1649"/>
      <c r="C149" s="1650"/>
      <c r="D149" s="1650"/>
      <c r="E149" s="1331"/>
      <c r="F149" s="1331"/>
      <c r="G149" s="1331"/>
      <c r="H149" s="1331"/>
      <c r="I149" s="1651"/>
      <c r="J149" s="1651"/>
      <c r="K149" s="1652"/>
      <c r="L149" s="1653"/>
    </row>
    <row r="150" spans="1:12" s="1014" customFormat="1" ht="12.75" customHeight="1" x14ac:dyDescent="0.2">
      <c r="A150" s="3229"/>
      <c r="B150" s="3624" t="s">
        <v>77</v>
      </c>
      <c r="C150" s="3625"/>
      <c r="D150" s="3625"/>
      <c r="E150" s="3625"/>
      <c r="F150" s="3625"/>
      <c r="G150" s="3625"/>
      <c r="H150" s="3625"/>
      <c r="I150" s="3625"/>
      <c r="J150" s="3625"/>
      <c r="K150" s="3625"/>
      <c r="L150" s="3626"/>
    </row>
    <row r="151" spans="1:12" s="1014" customFormat="1" ht="12.75" customHeight="1" x14ac:dyDescent="0.2">
      <c r="A151" s="3229"/>
      <c r="B151" s="3627"/>
      <c r="C151" s="3303"/>
      <c r="D151" s="3303"/>
      <c r="E151" s="3303"/>
      <c r="F151" s="3303"/>
      <c r="G151" s="3303"/>
      <c r="H151" s="3303"/>
      <c r="I151" s="3303"/>
      <c r="J151" s="3303"/>
      <c r="K151" s="3303"/>
      <c r="L151" s="3304"/>
    </row>
    <row r="152" spans="1:12" s="1014" customFormat="1" ht="12.75" customHeight="1" x14ac:dyDescent="0.2">
      <c r="A152" s="3229"/>
      <c r="B152" s="3717" t="s">
        <v>24</v>
      </c>
      <c r="C152" s="3718">
        <v>1</v>
      </c>
      <c r="D152" s="3718"/>
      <c r="E152" s="3719">
        <v>26</v>
      </c>
      <c r="F152" s="3719"/>
      <c r="G152" s="3719">
        <v>4</v>
      </c>
      <c r="H152" s="3719"/>
      <c r="I152" s="3720">
        <v>0.47499999999999998</v>
      </c>
      <c r="J152" s="3720"/>
      <c r="K152" s="3501">
        <f>(((E152/2)*(E152/2)*PI())*G152)*C152</f>
        <v>2123.7166338267002</v>
      </c>
      <c r="L152" s="3698"/>
    </row>
    <row r="153" spans="1:12" s="1014" customFormat="1" ht="12.75" customHeight="1" x14ac:dyDescent="0.2">
      <c r="A153" s="3229"/>
      <c r="B153" s="3717"/>
      <c r="C153" s="3718"/>
      <c r="D153" s="3718"/>
      <c r="E153" s="3719"/>
      <c r="F153" s="3719"/>
      <c r="G153" s="3719"/>
      <c r="H153" s="3719"/>
      <c r="I153" s="3720"/>
      <c r="J153" s="3720"/>
      <c r="K153" s="3501"/>
      <c r="L153" s="3698"/>
    </row>
    <row r="154" spans="1:12" s="1014" customFormat="1" ht="19.5" thickBot="1" x14ac:dyDescent="0.25">
      <c r="A154" s="3229"/>
      <c r="B154" s="3705" t="s">
        <v>1019</v>
      </c>
      <c r="C154" s="3706"/>
      <c r="D154" s="3706"/>
      <c r="E154" s="3706"/>
      <c r="F154" s="3706"/>
      <c r="G154" s="3706"/>
      <c r="H154" s="3706"/>
      <c r="I154" s="3706"/>
      <c r="J154" s="3706"/>
      <c r="K154" s="1654"/>
      <c r="L154" s="1655"/>
    </row>
    <row r="155" spans="1:12" s="1014" customFormat="1" ht="15" customHeight="1" x14ac:dyDescent="0.2">
      <c r="A155" s="3229"/>
      <c r="B155" s="1047"/>
      <c r="C155" s="1656"/>
      <c r="D155" s="1657"/>
      <c r="E155" s="1658"/>
      <c r="F155" s="1657"/>
      <c r="G155" s="1658"/>
      <c r="H155" s="1657"/>
      <c r="I155" s="1658"/>
      <c r="J155" s="1657"/>
      <c r="K155" s="1658"/>
      <c r="L155" s="1659"/>
    </row>
    <row r="156" spans="1:12" s="1014" customFormat="1" ht="15.75" x14ac:dyDescent="0.25">
      <c r="A156" s="3229"/>
      <c r="B156" s="1649" t="s">
        <v>19</v>
      </c>
      <c r="C156" s="1660" t="s">
        <v>1020</v>
      </c>
      <c r="D156" s="1661"/>
      <c r="E156" s="1662"/>
      <c r="F156" s="1661"/>
      <c r="G156" s="1662"/>
      <c r="H156" s="1661"/>
      <c r="I156" s="1662"/>
      <c r="J156" s="1661"/>
      <c r="K156" s="1662"/>
      <c r="L156" s="1663"/>
    </row>
    <row r="157" spans="1:12" s="1014" customFormat="1" ht="15.75" x14ac:dyDescent="0.25">
      <c r="A157" s="3229"/>
      <c r="B157" s="1649"/>
      <c r="C157" s="1660"/>
      <c r="D157" s="1661"/>
      <c r="E157" s="1662"/>
      <c r="F157" s="1661"/>
      <c r="G157" s="1662"/>
      <c r="H157" s="1661"/>
      <c r="I157" s="1662"/>
      <c r="J157" s="1661"/>
      <c r="K157" s="1662"/>
      <c r="L157" s="1663"/>
    </row>
    <row r="158" spans="1:12" s="1014" customFormat="1" ht="12.75" customHeight="1" x14ac:dyDescent="0.2">
      <c r="A158" s="3229"/>
      <c r="B158" s="3707" t="s">
        <v>24</v>
      </c>
      <c r="C158" s="3238" t="s">
        <v>1021</v>
      </c>
      <c r="D158" s="3238"/>
      <c r="E158" s="3238"/>
      <c r="F158" s="3238"/>
      <c r="G158" s="3238"/>
      <c r="H158" s="3238"/>
      <c r="I158" s="3238"/>
      <c r="J158" s="3238"/>
      <c r="K158" s="3238"/>
      <c r="L158" s="3239"/>
    </row>
    <row r="159" spans="1:12" s="1014" customFormat="1" ht="12.75" customHeight="1" x14ac:dyDescent="0.2">
      <c r="A159" s="3229"/>
      <c r="B159" s="3707"/>
      <c r="C159" s="3238"/>
      <c r="D159" s="3238"/>
      <c r="E159" s="3238"/>
      <c r="F159" s="3238"/>
      <c r="G159" s="3238"/>
      <c r="H159" s="3238"/>
      <c r="I159" s="3238"/>
      <c r="J159" s="3238"/>
      <c r="K159" s="3238"/>
      <c r="L159" s="3239"/>
    </row>
    <row r="160" spans="1:12" s="1014" customFormat="1" ht="12.75" customHeight="1" x14ac:dyDescent="0.2">
      <c r="A160" s="3229"/>
      <c r="B160" s="3707"/>
      <c r="C160" s="3238"/>
      <c r="D160" s="3238"/>
      <c r="E160" s="3238"/>
      <c r="F160" s="3238"/>
      <c r="G160" s="3238"/>
      <c r="H160" s="3238"/>
      <c r="I160" s="3238"/>
      <c r="J160" s="3238"/>
      <c r="K160" s="3238"/>
      <c r="L160" s="3239"/>
    </row>
    <row r="161" spans="1:12" s="1014" customFormat="1" ht="15.75" customHeight="1" thickBot="1" x14ac:dyDescent="0.25">
      <c r="A161" s="3229"/>
      <c r="B161" s="1664"/>
      <c r="C161" s="3708"/>
      <c r="D161" s="3708"/>
      <c r="E161" s="3708"/>
      <c r="F161" s="3708"/>
      <c r="G161" s="3708"/>
      <c r="H161" s="3708"/>
      <c r="I161" s="3708"/>
      <c r="J161" s="3708"/>
      <c r="K161" s="3708"/>
      <c r="L161" s="3709"/>
    </row>
    <row r="162" spans="1:12" s="1014" customFormat="1" ht="12.75" customHeight="1" x14ac:dyDescent="0.2">
      <c r="A162" s="3229"/>
      <c r="B162" s="2563" t="s">
        <v>899</v>
      </c>
      <c r="C162" s="2568"/>
      <c r="D162" s="2568"/>
      <c r="E162" s="2568"/>
      <c r="F162" s="2568"/>
      <c r="G162" s="2568"/>
      <c r="H162" s="2568"/>
      <c r="I162" s="2568"/>
      <c r="J162" s="2568"/>
      <c r="K162" s="2568"/>
      <c r="L162" s="3710"/>
    </row>
    <row r="163" spans="1:12" s="1014" customFormat="1" ht="12.75" x14ac:dyDescent="0.2">
      <c r="A163" s="3229"/>
      <c r="B163" s="2564"/>
      <c r="C163" s="2513"/>
      <c r="D163" s="2513"/>
      <c r="E163" s="2513"/>
      <c r="F163" s="2513"/>
      <c r="G163" s="2513"/>
      <c r="H163" s="2513"/>
      <c r="I163" s="2513"/>
      <c r="J163" s="2513"/>
      <c r="K163" s="2513"/>
      <c r="L163" s="3428"/>
    </row>
    <row r="164" spans="1:12" s="1014" customFormat="1" ht="15.75" x14ac:dyDescent="0.25">
      <c r="A164" s="3229"/>
      <c r="B164" s="1665" t="s">
        <v>885</v>
      </c>
      <c r="C164" s="1666"/>
      <c r="D164" s="1132"/>
      <c r="E164" s="1666"/>
      <c r="F164" s="1132"/>
      <c r="G164" s="1666"/>
      <c r="H164" s="1667" t="s">
        <v>886</v>
      </c>
      <c r="I164" s="1668">
        <f>SUM(C165:C166,F165:F166,I165:I166)</f>
        <v>0.47500000000000003</v>
      </c>
      <c r="J164" s="1132"/>
      <c r="K164" s="1132"/>
      <c r="L164" s="1655"/>
    </row>
    <row r="165" spans="1:12" s="1014" customFormat="1" ht="12.75" customHeight="1" x14ac:dyDescent="0.2">
      <c r="A165" s="3229"/>
      <c r="B165" s="1669" t="s">
        <v>834</v>
      </c>
      <c r="C165" s="1670">
        <v>0.25</v>
      </c>
      <c r="D165" s="1132"/>
      <c r="E165" s="1671" t="s">
        <v>272</v>
      </c>
      <c r="F165" s="1670">
        <v>5.0000000000000001E-3</v>
      </c>
      <c r="G165" s="1132"/>
      <c r="H165" s="1672" t="s">
        <v>354</v>
      </c>
      <c r="I165" s="1670">
        <v>2.5000000000000001E-2</v>
      </c>
      <c r="J165" s="1132"/>
      <c r="K165" s="1132"/>
      <c r="L165" s="1655"/>
    </row>
    <row r="166" spans="1:12" s="1014" customFormat="1" ht="12.75" x14ac:dyDescent="0.2">
      <c r="A166" s="3229"/>
      <c r="B166" s="1669" t="s">
        <v>65</v>
      </c>
      <c r="C166" s="1670">
        <v>0.125</v>
      </c>
      <c r="D166" s="1132"/>
      <c r="E166" s="1671" t="s">
        <v>887</v>
      </c>
      <c r="F166" s="1670">
        <v>0.02</v>
      </c>
      <c r="G166" s="1132"/>
      <c r="H166" s="1671" t="s">
        <v>888</v>
      </c>
      <c r="I166" s="1670">
        <v>0.05</v>
      </c>
      <c r="J166" s="1132"/>
      <c r="K166" s="1132"/>
      <c r="L166" s="1655"/>
    </row>
    <row r="167" spans="1:12" s="1014" customFormat="1" ht="15" customHeight="1" x14ac:dyDescent="0.2">
      <c r="A167" s="3229"/>
      <c r="B167" s="1673" t="s">
        <v>825</v>
      </c>
      <c r="C167" s="1674"/>
      <c r="D167" s="1675"/>
      <c r="E167" s="1674"/>
      <c r="F167" s="1675"/>
      <c r="G167" s="1674"/>
      <c r="H167" s="1675"/>
      <c r="I167" s="1674"/>
      <c r="J167" s="1675"/>
      <c r="K167" s="1674"/>
      <c r="L167" s="1676"/>
    </row>
    <row r="168" spans="1:12" s="1014" customFormat="1" ht="12.75" x14ac:dyDescent="0.2">
      <c r="A168" s="3229"/>
      <c r="B168" s="1677" t="s">
        <v>1018</v>
      </c>
      <c r="C168" s="1678"/>
      <c r="D168" s="1679"/>
      <c r="E168" s="1680"/>
      <c r="F168" s="1679"/>
      <c r="G168" s="1680"/>
      <c r="H168" s="1679"/>
      <c r="I168" s="1680"/>
      <c r="J168" s="1679"/>
      <c r="K168" s="1680"/>
      <c r="L168" s="1681"/>
    </row>
    <row r="169" spans="1:12" s="1014" customFormat="1" ht="12.75" customHeight="1" x14ac:dyDescent="0.2">
      <c r="A169" s="3229"/>
      <c r="B169" s="3711" t="s">
        <v>50</v>
      </c>
      <c r="C169" s="3362"/>
      <c r="D169" s="3362"/>
      <c r="E169" s="3362"/>
      <c r="F169" s="3362"/>
      <c r="G169" s="3362"/>
      <c r="H169" s="3362"/>
      <c r="I169" s="3362"/>
      <c r="J169" s="3362"/>
      <c r="K169" s="3362"/>
      <c r="L169" s="3363"/>
    </row>
    <row r="170" spans="1:12" s="1014" customFormat="1" ht="15.75" customHeight="1" thickBot="1" x14ac:dyDescent="0.25">
      <c r="A170" s="3229"/>
      <c r="B170" s="3364"/>
      <c r="C170" s="3365"/>
      <c r="D170" s="3365"/>
      <c r="E170" s="3365"/>
      <c r="F170" s="3365"/>
      <c r="G170" s="3365"/>
      <c r="H170" s="3365"/>
      <c r="I170" s="3365"/>
      <c r="J170" s="3365"/>
      <c r="K170" s="3365"/>
      <c r="L170" s="3366"/>
    </row>
    <row r="171" spans="1:12" s="1014" customFormat="1" ht="15" customHeight="1" x14ac:dyDescent="0.2">
      <c r="A171" s="1006"/>
      <c r="B171" s="1006"/>
      <c r="C171" s="1006"/>
      <c r="D171" s="1006"/>
      <c r="E171" s="1006"/>
      <c r="F171" s="1006"/>
      <c r="G171" s="1006"/>
      <c r="H171" s="1006"/>
    </row>
    <row r="172" spans="1:12" s="1014" customFormat="1" ht="15" customHeight="1" thickBot="1" x14ac:dyDescent="0.25">
      <c r="A172" s="1006"/>
      <c r="B172" s="1006"/>
      <c r="C172" s="1006"/>
      <c r="D172" s="1006"/>
      <c r="E172" s="1006"/>
      <c r="F172" s="1006"/>
      <c r="G172" s="1006"/>
      <c r="H172" s="1006"/>
    </row>
    <row r="173" spans="1:12" s="1014" customFormat="1" ht="21" x14ac:dyDescent="0.2">
      <c r="A173" s="538" t="s">
        <v>16</v>
      </c>
      <c r="B173" s="3712" t="s">
        <v>1001</v>
      </c>
      <c r="C173" s="3713"/>
      <c r="D173" s="3713"/>
      <c r="E173" s="3713"/>
      <c r="F173" s="3713"/>
      <c r="G173" s="3713"/>
      <c r="H173" s="3713"/>
      <c r="I173" s="3713"/>
      <c r="J173" s="3713"/>
      <c r="K173" s="3713"/>
      <c r="L173" s="3714"/>
    </row>
    <row r="174" spans="1:12" s="1014" customFormat="1" ht="18.75" customHeight="1" x14ac:dyDescent="0.2">
      <c r="A174" s="1045"/>
      <c r="B174" s="3627" t="s">
        <v>78</v>
      </c>
      <c r="C174" s="3303"/>
      <c r="D174" s="3303"/>
      <c r="E174" s="3303"/>
      <c r="F174" s="3303"/>
      <c r="G174" s="3303"/>
      <c r="H174" s="3303"/>
      <c r="I174" s="3303"/>
      <c r="J174" s="3303"/>
      <c r="K174" s="3303"/>
      <c r="L174" s="3304"/>
    </row>
    <row r="175" spans="1:12" s="1014" customFormat="1" ht="12.75" customHeight="1" x14ac:dyDescent="0.2">
      <c r="A175" s="1045"/>
      <c r="B175" s="3627"/>
      <c r="C175" s="3303"/>
      <c r="D175" s="3303"/>
      <c r="E175" s="3303"/>
      <c r="F175" s="3303"/>
      <c r="G175" s="3303"/>
      <c r="H175" s="3303"/>
      <c r="I175" s="3303"/>
      <c r="J175" s="3303"/>
      <c r="K175" s="3303"/>
      <c r="L175" s="3304"/>
    </row>
    <row r="176" spans="1:12" s="1014" customFormat="1" ht="22.5" customHeight="1" x14ac:dyDescent="0.25">
      <c r="A176" s="2792" t="s">
        <v>1001</v>
      </c>
      <c r="B176" s="1682"/>
      <c r="C176" s="2252" t="s">
        <v>850</v>
      </c>
      <c r="D176" s="2252"/>
      <c r="E176" s="2252" t="s">
        <v>849</v>
      </c>
      <c r="F176" s="2252"/>
      <c r="G176" s="2252" t="s">
        <v>851</v>
      </c>
      <c r="H176" s="2252"/>
      <c r="I176" s="3703" t="s">
        <v>1002</v>
      </c>
      <c r="J176" s="3703"/>
      <c r="K176" s="2790" t="s">
        <v>873</v>
      </c>
      <c r="L176" s="2791"/>
    </row>
    <row r="177" spans="1:12" s="1014" customFormat="1" ht="15.75" customHeight="1" x14ac:dyDescent="0.2">
      <c r="A177" s="2792"/>
      <c r="B177" s="3704" t="s">
        <v>19</v>
      </c>
      <c r="C177" s="3457">
        <v>1</v>
      </c>
      <c r="D177" s="3457"/>
      <c r="E177" s="2997">
        <v>26</v>
      </c>
      <c r="F177" s="2997"/>
      <c r="G177" s="2997">
        <v>4</v>
      </c>
      <c r="H177" s="2997"/>
      <c r="I177" s="3697">
        <f>MROUND(I185,1)</f>
        <v>9</v>
      </c>
      <c r="J177" s="3697"/>
      <c r="K177" s="3501">
        <f>(((E177/2)*(E177/2)*PI())*G177)*C177</f>
        <v>2123.7166338267002</v>
      </c>
      <c r="L177" s="3698"/>
    </row>
    <row r="178" spans="1:12" s="1014" customFormat="1" ht="15.75" customHeight="1" x14ac:dyDescent="0.2">
      <c r="A178" s="2792"/>
      <c r="B178" s="3704"/>
      <c r="C178" s="3457"/>
      <c r="D178" s="3457"/>
      <c r="E178" s="2997"/>
      <c r="F178" s="2997"/>
      <c r="G178" s="2997"/>
      <c r="H178" s="2997"/>
      <c r="I178" s="3697"/>
      <c r="J178" s="3697"/>
      <c r="K178" s="3501"/>
      <c r="L178" s="3698"/>
    </row>
    <row r="179" spans="1:12" s="1014" customFormat="1" ht="15.75" customHeight="1" thickBot="1" x14ac:dyDescent="0.25">
      <c r="A179" s="2792"/>
      <c r="B179" s="838"/>
      <c r="C179" s="1683"/>
      <c r="D179" s="1683"/>
      <c r="E179" s="1684"/>
      <c r="F179" s="1684"/>
      <c r="G179" s="1684"/>
      <c r="H179" s="1684"/>
      <c r="I179" s="1685"/>
      <c r="J179" s="1685"/>
      <c r="K179" s="1652"/>
      <c r="L179" s="1653"/>
    </row>
    <row r="180" spans="1:12" s="1014" customFormat="1" ht="15.75" customHeight="1" x14ac:dyDescent="0.2">
      <c r="A180" s="2792"/>
      <c r="B180" s="3624" t="s">
        <v>77</v>
      </c>
      <c r="C180" s="3625"/>
      <c r="D180" s="3625"/>
      <c r="E180" s="3625"/>
      <c r="F180" s="3625"/>
      <c r="G180" s="3625"/>
      <c r="H180" s="3625"/>
      <c r="I180" s="3625"/>
      <c r="J180" s="3625"/>
      <c r="K180" s="3625"/>
      <c r="L180" s="3626"/>
    </row>
    <row r="181" spans="1:12" s="1014" customFormat="1" ht="15.75" customHeight="1" x14ac:dyDescent="0.2">
      <c r="A181" s="2792"/>
      <c r="B181" s="3627"/>
      <c r="C181" s="3303"/>
      <c r="D181" s="3303"/>
      <c r="E181" s="3303"/>
      <c r="F181" s="3303"/>
      <c r="G181" s="3303"/>
      <c r="H181" s="3303"/>
      <c r="I181" s="3303"/>
      <c r="J181" s="3303"/>
      <c r="K181" s="3303"/>
      <c r="L181" s="3304"/>
    </row>
    <row r="182" spans="1:12" s="1014" customFormat="1" ht="15" customHeight="1" x14ac:dyDescent="0.2">
      <c r="A182" s="2792"/>
      <c r="B182" s="3699" t="s">
        <v>24</v>
      </c>
      <c r="C182" s="3700">
        <v>1</v>
      </c>
      <c r="D182" s="3700"/>
      <c r="E182" s="3701">
        <v>22</v>
      </c>
      <c r="F182" s="3701"/>
      <c r="G182" s="3701">
        <v>5</v>
      </c>
      <c r="H182" s="3701"/>
      <c r="I182" s="3702">
        <v>8</v>
      </c>
      <c r="J182" s="3702"/>
      <c r="K182" s="3501">
        <f>(((E182/2)*(E182/2)*PI())*G182)*C182</f>
        <v>1900.6635554218249</v>
      </c>
      <c r="L182" s="3698"/>
    </row>
    <row r="183" spans="1:12" s="1014" customFormat="1" ht="15" customHeight="1" x14ac:dyDescent="0.2">
      <c r="A183" s="2792"/>
      <c r="B183" s="3699"/>
      <c r="C183" s="3700"/>
      <c r="D183" s="3700"/>
      <c r="E183" s="3701"/>
      <c r="F183" s="3701"/>
      <c r="G183" s="3701"/>
      <c r="H183" s="3701"/>
      <c r="I183" s="3702"/>
      <c r="J183" s="3702"/>
      <c r="K183" s="3501"/>
      <c r="L183" s="3698"/>
    </row>
    <row r="184" spans="1:12" s="1014" customFormat="1" x14ac:dyDescent="0.2">
      <c r="A184" s="2792"/>
      <c r="B184" s="1686"/>
      <c r="C184" s="1687" t="s">
        <v>1022</v>
      </c>
      <c r="D184" s="1424"/>
      <c r="E184" s="1688"/>
      <c r="F184" s="1424"/>
      <c r="G184" s="1688"/>
      <c r="H184" s="1424"/>
      <c r="I184" s="1688"/>
      <c r="J184" s="1424"/>
      <c r="K184" s="1688"/>
      <c r="L184" s="1689"/>
    </row>
    <row r="185" spans="1:12" s="1014" customFormat="1" x14ac:dyDescent="0.2">
      <c r="A185" s="2792"/>
      <c r="B185" s="1686"/>
      <c r="C185" s="1690"/>
      <c r="D185" s="1690"/>
      <c r="E185" s="1690"/>
      <c r="F185" s="1690"/>
      <c r="G185" s="1690"/>
      <c r="H185" s="1690"/>
      <c r="I185" s="3692">
        <f>(I182/K182)*K177</f>
        <v>8.9388429752066116</v>
      </c>
      <c r="J185" s="3692"/>
      <c r="K185" s="1691"/>
      <c r="L185" s="1417"/>
    </row>
    <row r="186" spans="1:12" s="1014" customFormat="1" ht="12.75" customHeight="1" x14ac:dyDescent="0.2">
      <c r="A186" s="2792"/>
      <c r="B186" s="838" t="s">
        <v>19</v>
      </c>
      <c r="C186" s="1660" t="s">
        <v>1020</v>
      </c>
      <c r="D186" s="1132"/>
      <c r="E186" s="1692"/>
      <c r="F186" s="1132"/>
      <c r="G186" s="1692"/>
      <c r="H186" s="1132"/>
      <c r="I186" s="1692"/>
      <c r="J186" s="1132"/>
      <c r="K186" s="1692"/>
      <c r="L186" s="1655"/>
    </row>
    <row r="187" spans="1:12" s="1014" customFormat="1" ht="15.75" thickBot="1" x14ac:dyDescent="0.3">
      <c r="A187" s="2792"/>
      <c r="B187" s="1686" t="s">
        <v>24</v>
      </c>
      <c r="C187" s="1693" t="s">
        <v>1023</v>
      </c>
      <c r="D187" s="1132"/>
      <c r="E187" s="753"/>
      <c r="F187" s="1132"/>
      <c r="G187" s="753"/>
      <c r="H187" s="1132"/>
      <c r="I187" s="753"/>
      <c r="J187" s="1132"/>
      <c r="K187" s="753"/>
      <c r="L187" s="1655"/>
    </row>
    <row r="188" spans="1:12" s="1014" customFormat="1" ht="12.75" customHeight="1" x14ac:dyDescent="0.2">
      <c r="A188" s="2792"/>
      <c r="B188" s="1694" t="s">
        <v>825</v>
      </c>
      <c r="C188" s="1695"/>
      <c r="D188" s="1657"/>
      <c r="E188" s="1695"/>
      <c r="F188" s="1657"/>
      <c r="G188" s="1695"/>
      <c r="H188" s="1657"/>
      <c r="I188" s="1695"/>
      <c r="J188" s="1657"/>
      <c r="K188" s="1695"/>
      <c r="L188" s="1659"/>
    </row>
    <row r="189" spans="1:12" s="1014" customFormat="1" ht="12.75" x14ac:dyDescent="0.2">
      <c r="A189" s="2792"/>
      <c r="B189" s="1696" t="s">
        <v>1018</v>
      </c>
      <c r="C189" s="1645"/>
      <c r="D189" s="1132"/>
      <c r="E189" s="1646"/>
      <c r="F189" s="1132"/>
      <c r="G189" s="1646"/>
      <c r="H189" s="1132"/>
      <c r="I189" s="1646"/>
      <c r="J189" s="1132"/>
      <c r="K189" s="1646"/>
      <c r="L189" s="1655"/>
    </row>
    <row r="190" spans="1:12" s="1014" customFormat="1" ht="12.75" customHeight="1" x14ac:dyDescent="0.2">
      <c r="A190" s="2792"/>
      <c r="B190" s="1697" t="s">
        <v>50</v>
      </c>
      <c r="C190" s="1698"/>
      <c r="D190" s="1675"/>
      <c r="E190" s="1698"/>
      <c r="F190" s="1675"/>
      <c r="G190" s="1698"/>
      <c r="H190" s="1675"/>
      <c r="I190" s="1698"/>
      <c r="J190" s="1675"/>
      <c r="K190" s="1698"/>
      <c r="L190" s="1676"/>
    </row>
    <row r="191" spans="1:12" s="1014" customFormat="1" ht="13.5" thickBot="1" x14ac:dyDescent="0.25">
      <c r="A191" s="2792"/>
      <c r="B191" s="1699"/>
      <c r="C191" s="1700"/>
      <c r="D191" s="1435"/>
      <c r="E191" s="1700"/>
      <c r="F191" s="1435"/>
      <c r="G191" s="1700"/>
      <c r="H191" s="1435"/>
      <c r="I191" s="1700"/>
      <c r="J191" s="1435"/>
      <c r="K191" s="1700"/>
      <c r="L191" s="1701"/>
    </row>
    <row r="192" spans="1:12" s="1014" customFormat="1" ht="13.5" thickBot="1" x14ac:dyDescent="0.25">
      <c r="A192" s="1702"/>
      <c r="B192" s="1702"/>
      <c r="C192" s="1702"/>
      <c r="D192" s="1132"/>
      <c r="E192" s="1702"/>
      <c r="F192" s="1132"/>
      <c r="G192" s="1702"/>
      <c r="H192" s="1132"/>
      <c r="I192" s="1702"/>
      <c r="J192" s="1132"/>
      <c r="K192" s="1702"/>
      <c r="L192" s="1132"/>
    </row>
    <row r="193" spans="1:12" s="1014" customFormat="1" ht="18" customHeight="1" x14ac:dyDescent="0.2">
      <c r="A193" s="538" t="s">
        <v>16</v>
      </c>
      <c r="B193" s="3467" t="s">
        <v>1003</v>
      </c>
      <c r="C193" s="3468"/>
      <c r="D193" s="3468"/>
      <c r="E193" s="3468"/>
      <c r="F193" s="3468"/>
      <c r="G193" s="3468"/>
      <c r="H193" s="3468"/>
      <c r="I193" s="3468"/>
      <c r="J193" s="3468"/>
      <c r="K193" s="3468"/>
      <c r="L193" s="3469"/>
    </row>
    <row r="194" spans="1:12" s="1014" customFormat="1" ht="18" customHeight="1" x14ac:dyDescent="0.2">
      <c r="A194" s="3693" t="s">
        <v>1003</v>
      </c>
      <c r="B194" s="3658"/>
      <c r="C194" s="3471"/>
      <c r="D194" s="3471"/>
      <c r="E194" s="3471"/>
      <c r="F194" s="3471"/>
      <c r="G194" s="3471"/>
      <c r="H194" s="3471"/>
      <c r="I194" s="3471"/>
      <c r="J194" s="3471"/>
      <c r="K194" s="3471"/>
      <c r="L194" s="3472"/>
    </row>
    <row r="195" spans="1:12" s="1014" customFormat="1" ht="18" customHeight="1" x14ac:dyDescent="0.2">
      <c r="A195" s="3693"/>
      <c r="B195" s="3627" t="s">
        <v>78</v>
      </c>
      <c r="C195" s="3303"/>
      <c r="D195" s="3303"/>
      <c r="E195" s="3303"/>
      <c r="F195" s="3303"/>
      <c r="G195" s="3303"/>
      <c r="H195" s="3303"/>
      <c r="I195" s="3303"/>
      <c r="J195" s="3303"/>
      <c r="K195" s="3303"/>
      <c r="L195" s="3304"/>
    </row>
    <row r="196" spans="1:12" s="1014" customFormat="1" ht="18" customHeight="1" x14ac:dyDescent="0.2">
      <c r="A196" s="3693"/>
      <c r="B196" s="3627"/>
      <c r="C196" s="3303"/>
      <c r="D196" s="3303"/>
      <c r="E196" s="3303"/>
      <c r="F196" s="3303"/>
      <c r="G196" s="3303"/>
      <c r="H196" s="3303"/>
      <c r="I196" s="3303"/>
      <c r="J196" s="3303"/>
      <c r="K196" s="3303"/>
      <c r="L196" s="3304"/>
    </row>
    <row r="197" spans="1:12" s="1014" customFormat="1" ht="15.75" customHeight="1" x14ac:dyDescent="0.2">
      <c r="A197" s="3693"/>
      <c r="B197" s="3694" t="s">
        <v>850</v>
      </c>
      <c r="C197" s="2724"/>
      <c r="D197" s="1592"/>
      <c r="E197" s="2998" t="s">
        <v>849</v>
      </c>
      <c r="F197" s="2998"/>
      <c r="G197" s="1593"/>
      <c r="H197" s="3019" t="s">
        <v>911</v>
      </c>
      <c r="I197" s="3019"/>
      <c r="J197" s="1594"/>
      <c r="K197" s="2726" t="s">
        <v>1004</v>
      </c>
      <c r="L197" s="3695"/>
    </row>
    <row r="198" spans="1:12" s="1014" customFormat="1" ht="15.75" customHeight="1" x14ac:dyDescent="0.2">
      <c r="A198" s="3693"/>
      <c r="B198" s="3694"/>
      <c r="C198" s="2724"/>
      <c r="D198" s="1592"/>
      <c r="E198" s="2998"/>
      <c r="F198" s="2998"/>
      <c r="G198" s="1593"/>
      <c r="H198" s="3019"/>
      <c r="I198" s="3019"/>
      <c r="J198" s="1594"/>
      <c r="K198" s="2726"/>
      <c r="L198" s="3695"/>
    </row>
    <row r="199" spans="1:12" s="1014" customFormat="1" ht="15" customHeight="1" x14ac:dyDescent="0.2">
      <c r="A199" s="3693"/>
      <c r="B199" s="3696" t="s">
        <v>19</v>
      </c>
      <c r="C199" s="3457">
        <v>1</v>
      </c>
      <c r="D199" s="3457"/>
      <c r="E199" s="2996">
        <v>32.5</v>
      </c>
      <c r="F199" s="2996"/>
      <c r="G199" s="1596"/>
      <c r="H199" s="3686">
        <f>MROUND(J199,1)</f>
        <v>20</v>
      </c>
      <c r="I199" s="3686"/>
      <c r="J199" s="3179">
        <f>(H207/K207)*K199</f>
        <v>20.28</v>
      </c>
      <c r="K199" s="3687">
        <f>(((E199/2)*(E199/2)*PI()*C199))</f>
        <v>829.57681008855479</v>
      </c>
      <c r="L199" s="3688"/>
    </row>
    <row r="200" spans="1:12" s="1014" customFormat="1" ht="15" customHeight="1" x14ac:dyDescent="0.2">
      <c r="A200" s="3693"/>
      <c r="B200" s="3696"/>
      <c r="C200" s="3457"/>
      <c r="D200" s="3457"/>
      <c r="E200" s="2996"/>
      <c r="F200" s="2996"/>
      <c r="G200" s="1596"/>
      <c r="H200" s="3686"/>
      <c r="I200" s="3686"/>
      <c r="J200" s="3179"/>
      <c r="K200" s="3687"/>
      <c r="L200" s="3688"/>
    </row>
    <row r="201" spans="1:12" s="1014" customFormat="1" ht="15" customHeight="1" x14ac:dyDescent="0.2">
      <c r="A201" s="3693"/>
      <c r="B201" s="1419"/>
      <c r="C201" s="1132"/>
      <c r="D201" s="1132"/>
      <c r="E201" s="1703"/>
      <c r="F201" s="1132"/>
      <c r="G201" s="1703"/>
      <c r="H201" s="1704"/>
      <c r="I201" s="1132"/>
      <c r="J201" s="1705"/>
      <c r="K201" s="1706"/>
      <c r="L201" s="1655"/>
    </row>
    <row r="202" spans="1:12" s="1014" customFormat="1" ht="12.75" customHeight="1" x14ac:dyDescent="0.2">
      <c r="A202" s="3693"/>
      <c r="B202" s="3689" t="s">
        <v>893</v>
      </c>
      <c r="C202" s="3690"/>
      <c r="D202" s="3690"/>
      <c r="E202" s="3690"/>
      <c r="F202" s="3690"/>
      <c r="G202" s="3690"/>
      <c r="H202" s="3690"/>
      <c r="I202" s="3690"/>
      <c r="J202" s="3690"/>
      <c r="K202" s="3690"/>
      <c r="L202" s="3691"/>
    </row>
    <row r="203" spans="1:12" s="1014" customFormat="1" ht="12.75" customHeight="1" thickBot="1" x14ac:dyDescent="0.25">
      <c r="A203" s="3693"/>
      <c r="B203" s="1707"/>
      <c r="C203" s="1708"/>
      <c r="D203" s="1708"/>
      <c r="E203" s="1708"/>
      <c r="F203" s="1708"/>
      <c r="G203" s="1708"/>
      <c r="H203" s="1708"/>
      <c r="I203" s="1708"/>
      <c r="J203" s="1708"/>
      <c r="K203" s="1708"/>
      <c r="L203" s="1709"/>
    </row>
    <row r="204" spans="1:12" s="1014" customFormat="1" ht="12.75" customHeight="1" x14ac:dyDescent="0.2">
      <c r="A204" s="3693"/>
      <c r="B204" s="3624" t="s">
        <v>77</v>
      </c>
      <c r="C204" s="3625"/>
      <c r="D204" s="3625"/>
      <c r="E204" s="3625"/>
      <c r="F204" s="3625"/>
      <c r="G204" s="3625"/>
      <c r="H204" s="3625"/>
      <c r="I204" s="3625"/>
      <c r="J204" s="3625"/>
      <c r="K204" s="3625"/>
      <c r="L204" s="3626"/>
    </row>
    <row r="205" spans="1:12" s="1014" customFormat="1" ht="16.5" customHeight="1" x14ac:dyDescent="0.2">
      <c r="A205" s="3693"/>
      <c r="B205" s="3627"/>
      <c r="C205" s="3303"/>
      <c r="D205" s="3303"/>
      <c r="E205" s="3303"/>
      <c r="F205" s="3303"/>
      <c r="G205" s="3303"/>
      <c r="H205" s="3303"/>
      <c r="I205" s="3303"/>
      <c r="J205" s="3303"/>
      <c r="K205" s="3303"/>
      <c r="L205" s="3304"/>
    </row>
    <row r="206" spans="1:12" s="1014" customFormat="1" ht="16.5" customHeight="1" x14ac:dyDescent="0.2">
      <c r="A206" s="3693"/>
      <c r="B206" s="3677" t="s">
        <v>1024</v>
      </c>
      <c r="C206" s="3678"/>
      <c r="D206" s="3678"/>
      <c r="E206" s="3678"/>
      <c r="F206" s="3678"/>
      <c r="G206" s="3678"/>
      <c r="H206" s="3678"/>
      <c r="I206" s="3678"/>
      <c r="J206" s="3678"/>
      <c r="K206" s="3678"/>
      <c r="L206" s="3679"/>
    </row>
    <row r="207" spans="1:12" s="1014" customFormat="1" ht="15.75" customHeight="1" x14ac:dyDescent="0.2">
      <c r="A207" s="3693"/>
      <c r="B207" s="3680" t="s">
        <v>24</v>
      </c>
      <c r="C207" s="3681">
        <v>1</v>
      </c>
      <c r="D207" s="3681"/>
      <c r="E207" s="3682">
        <v>12.5</v>
      </c>
      <c r="F207" s="3682"/>
      <c r="G207" s="1710"/>
      <c r="H207" s="3683">
        <v>3</v>
      </c>
      <c r="I207" s="3683"/>
      <c r="J207" s="1412"/>
      <c r="K207" s="3684">
        <f>(((E207/2)*(E207/2)*PI()*C207))</f>
        <v>122.7184630308513</v>
      </c>
      <c r="L207" s="3685"/>
    </row>
    <row r="208" spans="1:12" s="1014" customFormat="1" ht="15.75" customHeight="1" x14ac:dyDescent="0.2">
      <c r="A208" s="3693"/>
      <c r="B208" s="3680"/>
      <c r="C208" s="3681"/>
      <c r="D208" s="3681"/>
      <c r="E208" s="3682"/>
      <c r="F208" s="3682"/>
      <c r="G208" s="1710"/>
      <c r="H208" s="3683"/>
      <c r="I208" s="3683"/>
      <c r="J208" s="1412"/>
      <c r="K208" s="3684"/>
      <c r="L208" s="3685"/>
    </row>
    <row r="209" spans="1:12" s="1014" customFormat="1" ht="12.75" customHeight="1" x14ac:dyDescent="0.2">
      <c r="A209" s="3693"/>
      <c r="B209" s="3668" t="s">
        <v>1019</v>
      </c>
      <c r="C209" s="3669"/>
      <c r="D209" s="3669"/>
      <c r="E209" s="3669"/>
      <c r="F209" s="3669"/>
      <c r="G209" s="3669"/>
      <c r="H209" s="3669"/>
      <c r="I209" s="3669"/>
      <c r="J209" s="3669"/>
      <c r="K209" s="1711"/>
      <c r="L209" s="1655"/>
    </row>
    <row r="210" spans="1:12" s="1014" customFormat="1" ht="12.75" customHeight="1" x14ac:dyDescent="0.2">
      <c r="A210" s="3693"/>
      <c r="B210" s="1712"/>
      <c r="C210" s="1713"/>
      <c r="D210" s="1713"/>
      <c r="E210" s="1713"/>
      <c r="F210" s="1713"/>
      <c r="G210" s="1713"/>
      <c r="H210" s="1713"/>
      <c r="I210" s="1713"/>
      <c r="J210" s="1713"/>
      <c r="K210" s="1711"/>
      <c r="L210" s="1655"/>
    </row>
    <row r="211" spans="1:12" s="1014" customFormat="1" ht="12.75" customHeight="1" x14ac:dyDescent="0.2">
      <c r="A211" s="3693"/>
      <c r="B211" s="1714" t="s">
        <v>924</v>
      </c>
      <c r="C211" s="1715"/>
      <c r="D211" s="1132"/>
      <c r="E211" s="1715"/>
      <c r="F211" s="1132"/>
      <c r="G211" s="1715"/>
      <c r="H211" s="1715"/>
      <c r="I211" s="1132"/>
      <c r="J211" s="1715"/>
      <c r="K211" s="1715"/>
      <c r="L211" s="1655"/>
    </row>
    <row r="212" spans="1:12" s="1014" customFormat="1" x14ac:dyDescent="0.2">
      <c r="A212" s="3693"/>
      <c r="B212" s="1716" t="s">
        <v>19</v>
      </c>
      <c r="C212" s="1660" t="s">
        <v>1025</v>
      </c>
      <c r="D212" s="1717"/>
      <c r="E212" s="1717"/>
      <c r="F212" s="1717"/>
      <c r="G212" s="1717"/>
      <c r="H212" s="1717"/>
      <c r="I212" s="1717"/>
      <c r="J212" s="1717"/>
      <c r="K212" s="1717"/>
      <c r="L212" s="1718"/>
    </row>
    <row r="213" spans="1:12" s="1014" customFormat="1" ht="15" customHeight="1" x14ac:dyDescent="0.2">
      <c r="A213" s="3693"/>
      <c r="B213" s="1419"/>
      <c r="C213" s="1717"/>
      <c r="D213" s="1717"/>
      <c r="E213" s="1717"/>
      <c r="F213" s="1717"/>
      <c r="G213" s="1717"/>
      <c r="H213" s="1717"/>
      <c r="I213" s="1717"/>
      <c r="J213" s="1717"/>
      <c r="K213" s="1717"/>
      <c r="L213" s="1718"/>
    </row>
    <row r="214" spans="1:12" s="1014" customFormat="1" ht="12.75" customHeight="1" x14ac:dyDescent="0.2">
      <c r="A214" s="3693"/>
      <c r="B214" s="3670" t="s">
        <v>24</v>
      </c>
      <c r="C214" s="3671" t="s">
        <v>1026</v>
      </c>
      <c r="D214" s="3671"/>
      <c r="E214" s="3671"/>
      <c r="F214" s="3671"/>
      <c r="G214" s="3671"/>
      <c r="H214" s="3671"/>
      <c r="I214" s="3671"/>
      <c r="J214" s="3671"/>
      <c r="K214" s="3671"/>
      <c r="L214" s="3672"/>
    </row>
    <row r="215" spans="1:12" s="1014" customFormat="1" ht="12.75" customHeight="1" x14ac:dyDescent="0.2">
      <c r="A215" s="3693"/>
      <c r="B215" s="3670"/>
      <c r="C215" s="3671"/>
      <c r="D215" s="3671"/>
      <c r="E215" s="3671"/>
      <c r="F215" s="3671"/>
      <c r="G215" s="3671"/>
      <c r="H215" s="3671"/>
      <c r="I215" s="3671"/>
      <c r="J215" s="3671"/>
      <c r="K215" s="3671"/>
      <c r="L215" s="3672"/>
    </row>
    <row r="216" spans="1:12" s="1014" customFormat="1" ht="12.75" x14ac:dyDescent="0.2">
      <c r="A216" s="3693"/>
      <c r="B216" s="1419"/>
      <c r="C216" s="1719"/>
      <c r="D216" s="1424"/>
      <c r="E216" s="1719"/>
      <c r="F216" s="1424"/>
      <c r="G216" s="1719"/>
      <c r="H216" s="1719"/>
      <c r="I216" s="1424"/>
      <c r="J216" s="1719"/>
      <c r="K216" s="1719"/>
      <c r="L216" s="1689"/>
    </row>
    <row r="217" spans="1:12" s="1014" customFormat="1" ht="12.75" customHeight="1" x14ac:dyDescent="0.2">
      <c r="A217" s="3693"/>
      <c r="B217" s="3673" t="s">
        <v>1027</v>
      </c>
      <c r="C217" s="3674"/>
      <c r="D217" s="3674"/>
      <c r="E217" s="3674"/>
      <c r="F217" s="3674"/>
      <c r="G217" s="3674"/>
      <c r="H217" s="3674"/>
      <c r="I217" s="3674"/>
      <c r="J217" s="3674"/>
      <c r="K217" s="3674"/>
      <c r="L217" s="3675"/>
    </row>
    <row r="218" spans="1:12" s="1014" customFormat="1" ht="12.75" customHeight="1" x14ac:dyDescent="0.2">
      <c r="A218" s="3693"/>
      <c r="B218" s="3595" t="s">
        <v>1028</v>
      </c>
      <c r="C218" s="3596"/>
      <c r="D218" s="3596"/>
      <c r="E218" s="3596"/>
      <c r="F218" s="3596"/>
      <c r="G218" s="3596"/>
      <c r="H218" s="3596"/>
      <c r="I218" s="3596"/>
      <c r="J218" s="3596"/>
      <c r="K218" s="3596"/>
      <c r="L218" s="3597"/>
    </row>
    <row r="219" spans="1:12" s="1014" customFormat="1" ht="12.75" customHeight="1" x14ac:dyDescent="0.2">
      <c r="A219" s="3693"/>
      <c r="B219" s="3595"/>
      <c r="C219" s="3596"/>
      <c r="D219" s="3596"/>
      <c r="E219" s="3596"/>
      <c r="F219" s="3596"/>
      <c r="G219" s="3596"/>
      <c r="H219" s="3596"/>
      <c r="I219" s="3596"/>
      <c r="J219" s="3596"/>
      <c r="K219" s="3596"/>
      <c r="L219" s="3597"/>
    </row>
    <row r="220" spans="1:12" s="1014" customFormat="1" ht="12.75" customHeight="1" x14ac:dyDescent="0.2">
      <c r="A220" s="3693"/>
      <c r="B220" s="1720"/>
      <c r="C220" s="1721"/>
      <c r="D220" s="1721"/>
      <c r="E220" s="1721"/>
      <c r="F220" s="1721"/>
      <c r="G220" s="1721"/>
      <c r="H220" s="1721"/>
      <c r="I220" s="1721"/>
      <c r="J220" s="1721"/>
      <c r="K220" s="1721"/>
      <c r="L220" s="1722"/>
    </row>
    <row r="221" spans="1:12" s="1014" customFormat="1" ht="12.75" x14ac:dyDescent="0.2">
      <c r="A221" s="3693"/>
      <c r="B221" s="1723" t="s">
        <v>950</v>
      </c>
      <c r="C221" s="1724"/>
      <c r="D221" s="1132"/>
      <c r="E221" s="1724"/>
      <c r="F221" s="1132"/>
      <c r="G221" s="1724"/>
      <c r="H221" s="1724"/>
      <c r="I221" s="1132"/>
      <c r="J221" s="1724"/>
      <c r="K221" s="1724"/>
      <c r="L221" s="1655"/>
    </row>
    <row r="222" spans="1:12" s="1014" customFormat="1" ht="12.75" customHeight="1" x14ac:dyDescent="0.2">
      <c r="A222" s="3693"/>
      <c r="B222" s="3676" t="s">
        <v>951</v>
      </c>
      <c r="C222" s="3124"/>
      <c r="D222" s="3124"/>
      <c r="E222" s="3124"/>
      <c r="F222" s="3124"/>
      <c r="G222" s="3124"/>
      <c r="H222" s="3124"/>
      <c r="I222" s="3124"/>
      <c r="J222" s="3124"/>
      <c r="K222" s="3124"/>
      <c r="L222" s="3125"/>
    </row>
    <row r="223" spans="1:12" s="1014" customFormat="1" ht="12.75" customHeight="1" x14ac:dyDescent="0.2">
      <c r="A223" s="3693"/>
      <c r="B223" s="3676"/>
      <c r="C223" s="3124"/>
      <c r="D223" s="3124"/>
      <c r="E223" s="3124"/>
      <c r="F223" s="3124"/>
      <c r="G223" s="3124"/>
      <c r="H223" s="3124"/>
      <c r="I223" s="3124"/>
      <c r="J223" s="3124"/>
      <c r="K223" s="3124"/>
      <c r="L223" s="3125"/>
    </row>
    <row r="224" spans="1:12" s="1014" customFormat="1" ht="12.75" x14ac:dyDescent="0.2">
      <c r="A224" s="3693"/>
      <c r="B224" s="1696" t="s">
        <v>825</v>
      </c>
      <c r="C224" s="1645"/>
      <c r="D224" s="1132"/>
      <c r="E224" s="1646"/>
      <c r="F224" s="1132"/>
      <c r="G224" s="1646"/>
      <c r="H224" s="1646"/>
      <c r="I224" s="1132"/>
      <c r="J224" s="1646"/>
      <c r="K224" s="1646"/>
      <c r="L224" s="1655"/>
    </row>
    <row r="225" spans="1:15" s="1014" customFormat="1" ht="12.75" x14ac:dyDescent="0.2">
      <c r="A225" s="3693"/>
      <c r="B225" s="1696" t="s">
        <v>1018</v>
      </c>
      <c r="C225" s="1645"/>
      <c r="D225" s="1132"/>
      <c r="E225" s="1646"/>
      <c r="F225" s="1132"/>
      <c r="G225" s="1646"/>
      <c r="H225" s="1646"/>
      <c r="I225" s="1132"/>
      <c r="J225" s="1646"/>
      <c r="K225" s="1646"/>
      <c r="L225" s="1655"/>
    </row>
    <row r="226" spans="1:15" s="1014" customFormat="1" ht="12.75" customHeight="1" x14ac:dyDescent="0.2">
      <c r="A226" s="3693"/>
      <c r="B226" s="2422" t="s">
        <v>50</v>
      </c>
      <c r="C226" s="2423"/>
      <c r="D226" s="2423"/>
      <c r="E226" s="2423"/>
      <c r="F226" s="2423"/>
      <c r="G226" s="2423"/>
      <c r="H226" s="2423"/>
      <c r="I226" s="2423"/>
      <c r="J226" s="2423"/>
      <c r="K226" s="2423"/>
      <c r="L226" s="2424"/>
    </row>
    <row r="227" spans="1:15" s="1014" customFormat="1" ht="12.75" customHeight="1" thickBot="1" x14ac:dyDescent="0.25">
      <c r="A227" s="3693"/>
      <c r="B227" s="2237"/>
      <c r="C227" s="2238"/>
      <c r="D227" s="2238"/>
      <c r="E227" s="2238"/>
      <c r="F227" s="2238"/>
      <c r="G227" s="2238"/>
      <c r="H227" s="2238"/>
      <c r="I227" s="2238"/>
      <c r="J227" s="2238"/>
      <c r="K227" s="2238"/>
      <c r="L227" s="2239"/>
    </row>
    <row r="228" spans="1:15" s="1014" customFormat="1" ht="12.75" x14ac:dyDescent="0.2">
      <c r="A228" s="1702"/>
      <c r="B228" s="1702"/>
      <c r="C228" s="1702"/>
      <c r="D228" s="1132"/>
      <c r="E228" s="1702"/>
      <c r="F228" s="1132"/>
      <c r="G228" s="1702"/>
      <c r="H228" s="1132"/>
      <c r="I228" s="1702"/>
      <c r="J228" s="1132"/>
      <c r="K228" s="1702"/>
      <c r="L228" s="1132"/>
    </row>
    <row r="229" spans="1:15" s="1014" customFormat="1" ht="13.5" thickBot="1" x14ac:dyDescent="0.25"/>
    <row r="230" spans="1:15" x14ac:dyDescent="0.25">
      <c r="A230" s="538" t="s">
        <v>16</v>
      </c>
      <c r="B230" s="3467" t="s">
        <v>1005</v>
      </c>
      <c r="C230" s="3468"/>
      <c r="D230" s="3468"/>
      <c r="E230" s="3468"/>
      <c r="F230" s="3468"/>
      <c r="G230" s="3468"/>
      <c r="H230" s="3468"/>
      <c r="I230" s="3468"/>
      <c r="J230" s="3468"/>
      <c r="K230" s="3468"/>
      <c r="L230" s="3468"/>
      <c r="M230" s="3468"/>
      <c r="N230" s="3468"/>
      <c r="O230" s="3469"/>
    </row>
    <row r="231" spans="1:15" ht="15" customHeight="1" x14ac:dyDescent="0.25">
      <c r="A231" s="2875" t="s">
        <v>1005</v>
      </c>
      <c r="B231" s="3658"/>
      <c r="C231" s="3471"/>
      <c r="D231" s="3471"/>
      <c r="E231" s="3471"/>
      <c r="F231" s="3471"/>
      <c r="G231" s="3471"/>
      <c r="H231" s="3471"/>
      <c r="I231" s="3471"/>
      <c r="J231" s="3471"/>
      <c r="K231" s="3471"/>
      <c r="L231" s="3471"/>
      <c r="M231" s="3471"/>
      <c r="N231" s="3471"/>
      <c r="O231" s="3472"/>
    </row>
    <row r="232" spans="1:15" x14ac:dyDescent="0.25">
      <c r="A232" s="2875"/>
      <c r="B232" s="3659" t="s">
        <v>983</v>
      </c>
      <c r="C232" s="3660"/>
      <c r="D232" s="3660"/>
      <c r="E232" s="3660"/>
      <c r="F232" s="3660"/>
      <c r="G232" s="3660"/>
      <c r="H232" s="3660"/>
      <c r="I232" s="3660"/>
      <c r="J232" s="3660"/>
      <c r="K232" s="3660"/>
      <c r="L232" s="3660"/>
      <c r="M232" s="3660"/>
      <c r="N232" s="3660"/>
      <c r="O232" s="3661"/>
    </row>
    <row r="233" spans="1:15" x14ac:dyDescent="0.25">
      <c r="A233" s="2875"/>
      <c r="B233" s="3662" t="s">
        <v>988</v>
      </c>
      <c r="C233" s="3663"/>
      <c r="D233" s="3663"/>
      <c r="E233" s="3663"/>
      <c r="F233" s="3663"/>
      <c r="G233" s="3663"/>
      <c r="H233" s="3663"/>
      <c r="I233" s="3663"/>
      <c r="J233" s="3663"/>
      <c r="K233" s="3663"/>
      <c r="L233" s="3663"/>
      <c r="M233" s="3663"/>
      <c r="N233" s="3663"/>
      <c r="O233" s="3664"/>
    </row>
    <row r="234" spans="1:15" ht="15" customHeight="1" x14ac:dyDescent="0.25">
      <c r="A234" s="2875"/>
      <c r="B234" s="3627" t="s">
        <v>78</v>
      </c>
      <c r="C234" s="3303"/>
      <c r="D234" s="3303"/>
      <c r="E234" s="3303"/>
      <c r="F234" s="3303"/>
      <c r="G234" s="3303"/>
      <c r="H234" s="3303"/>
      <c r="I234" s="3303"/>
      <c r="J234" s="3303"/>
      <c r="K234" s="3303"/>
      <c r="L234" s="3303"/>
      <c r="M234" s="3303"/>
      <c r="N234" s="3303"/>
      <c r="O234" s="3304"/>
    </row>
    <row r="235" spans="1:15" ht="15" customHeight="1" x14ac:dyDescent="0.25">
      <c r="A235" s="2875"/>
      <c r="B235" s="3627"/>
      <c r="C235" s="3303"/>
      <c r="D235" s="3303"/>
      <c r="E235" s="3303"/>
      <c r="F235" s="3303"/>
      <c r="G235" s="3303"/>
      <c r="H235" s="3303"/>
      <c r="I235" s="3303"/>
      <c r="J235" s="3303"/>
      <c r="K235" s="3303"/>
      <c r="L235" s="3303"/>
      <c r="M235" s="3303"/>
      <c r="N235" s="3303"/>
      <c r="O235" s="3304"/>
    </row>
    <row r="236" spans="1:15" ht="15.75" x14ac:dyDescent="0.25">
      <c r="A236" s="2875"/>
      <c r="B236" s="1419"/>
      <c r="C236" s="1132"/>
      <c r="D236" s="1132"/>
      <c r="E236" s="1132"/>
      <c r="F236" s="1132"/>
      <c r="G236" s="1132"/>
      <c r="H236" s="3665" t="s">
        <v>40</v>
      </c>
      <c r="I236" s="3665"/>
      <c r="J236" s="3665" t="s">
        <v>43</v>
      </c>
      <c r="K236" s="3665"/>
      <c r="L236" s="1132"/>
      <c r="M236" s="1132"/>
      <c r="N236" s="1132"/>
      <c r="O236" s="1655"/>
    </row>
    <row r="237" spans="1:15" ht="15" customHeight="1" x14ac:dyDescent="0.25">
      <c r="A237" s="2875"/>
      <c r="B237" s="3666" t="s">
        <v>850</v>
      </c>
      <c r="C237" s="3667"/>
      <c r="D237" s="3166" t="s">
        <v>849</v>
      </c>
      <c r="E237" s="3166"/>
      <c r="F237" s="3168" t="s">
        <v>851</v>
      </c>
      <c r="G237" s="3168"/>
      <c r="H237" s="3650" t="s">
        <v>971</v>
      </c>
      <c r="I237" s="3650"/>
      <c r="J237" s="3651" t="s">
        <v>1006</v>
      </c>
      <c r="K237" s="3651"/>
      <c r="L237" s="3641" t="s">
        <v>970</v>
      </c>
      <c r="M237" s="3641"/>
      <c r="N237" s="3652" t="s">
        <v>911</v>
      </c>
      <c r="O237" s="3653"/>
    </row>
    <row r="238" spans="1:15" x14ac:dyDescent="0.25">
      <c r="A238" s="2875"/>
      <c r="B238" s="3666"/>
      <c r="C238" s="3667"/>
      <c r="D238" s="3166"/>
      <c r="E238" s="3166"/>
      <c r="F238" s="3168"/>
      <c r="G238" s="3168"/>
      <c r="H238" s="3650"/>
      <c r="I238" s="3650"/>
      <c r="J238" s="3651"/>
      <c r="K238" s="3651"/>
      <c r="L238" s="3641"/>
      <c r="M238" s="3641"/>
      <c r="N238" s="3652"/>
      <c r="O238" s="3653"/>
    </row>
    <row r="239" spans="1:15" x14ac:dyDescent="0.25">
      <c r="A239" s="2875"/>
      <c r="B239" s="3654">
        <v>1</v>
      </c>
      <c r="C239" s="2718"/>
      <c r="D239" s="3655">
        <v>26</v>
      </c>
      <c r="E239" s="3655"/>
      <c r="F239" s="3655">
        <v>4</v>
      </c>
      <c r="G239" s="3655"/>
      <c r="H239" s="3656">
        <f>IF(ISBLANK(J239),(J253/J256)*J244,0)</f>
        <v>1.69</v>
      </c>
      <c r="I239" s="3656"/>
      <c r="J239" s="3657"/>
      <c r="K239" s="3657"/>
      <c r="L239" s="3554">
        <v>1</v>
      </c>
      <c r="M239" s="3554"/>
      <c r="N239" s="3458">
        <f>MROUND(N241,1)</f>
        <v>8</v>
      </c>
      <c r="O239" s="3643"/>
    </row>
    <row r="240" spans="1:15" x14ac:dyDescent="0.25">
      <c r="A240" s="2875"/>
      <c r="B240" s="3654"/>
      <c r="C240" s="2718"/>
      <c r="D240" s="3655"/>
      <c r="E240" s="3655"/>
      <c r="F240" s="3655"/>
      <c r="G240" s="3655"/>
      <c r="H240" s="3656"/>
      <c r="I240" s="3656"/>
      <c r="J240" s="3657"/>
      <c r="K240" s="3657"/>
      <c r="L240" s="3554"/>
      <c r="M240" s="3554"/>
      <c r="N240" s="3458"/>
      <c r="O240" s="3643"/>
    </row>
    <row r="241" spans="1:15" x14ac:dyDescent="0.25">
      <c r="A241" s="2875"/>
      <c r="B241" s="3644"/>
      <c r="C241" s="3645"/>
      <c r="D241" s="1725"/>
      <c r="E241" s="1725"/>
      <c r="F241" s="1726" t="str">
        <f>IF(B239&gt;1,B239,"")</f>
        <v/>
      </c>
      <c r="G241" s="1727" t="str">
        <f>IF(B239&gt;1,"cercles","")</f>
        <v/>
      </c>
      <c r="H241" s="3646">
        <f>IF(B239&gt;1,G251,H239)</f>
        <v>1.69</v>
      </c>
      <c r="I241" s="3646"/>
      <c r="J241" s="1637"/>
      <c r="K241" s="1637"/>
      <c r="L241" s="3647"/>
      <c r="M241" s="3647"/>
      <c r="N241" s="3648">
        <f>(N253/H256)*H244</f>
        <v>8</v>
      </c>
      <c r="O241" s="3649"/>
    </row>
    <row r="242" spans="1:15" x14ac:dyDescent="0.25">
      <c r="A242" s="2875"/>
      <c r="B242" s="3640" t="s">
        <v>984</v>
      </c>
      <c r="C242" s="3641"/>
      <c r="D242" s="3641" t="s">
        <v>969</v>
      </c>
      <c r="E242" s="3641"/>
      <c r="F242" s="3641" t="s">
        <v>985</v>
      </c>
      <c r="G242" s="3641"/>
      <c r="H242" s="3631" t="s">
        <v>986</v>
      </c>
      <c r="I242" s="3631"/>
      <c r="J242" s="3631" t="s">
        <v>987</v>
      </c>
      <c r="K242" s="3631"/>
      <c r="L242" s="3642" t="s">
        <v>922</v>
      </c>
      <c r="M242" s="3642"/>
      <c r="N242" s="3631" t="s">
        <v>923</v>
      </c>
      <c r="O242" s="3632"/>
    </row>
    <row r="243" spans="1:15" x14ac:dyDescent="0.25">
      <c r="A243" s="2875"/>
      <c r="B243" s="3640"/>
      <c r="C243" s="3641"/>
      <c r="D243" s="3641"/>
      <c r="E243" s="3641"/>
      <c r="F243" s="3641"/>
      <c r="G243" s="3641"/>
      <c r="H243" s="3631"/>
      <c r="I243" s="3631"/>
      <c r="J243" s="3631"/>
      <c r="K243" s="3631"/>
      <c r="L243" s="3642"/>
      <c r="M243" s="3642"/>
      <c r="N243" s="3631"/>
      <c r="O243" s="3632"/>
    </row>
    <row r="244" spans="1:15" x14ac:dyDescent="0.25">
      <c r="A244" s="2875"/>
      <c r="B244" s="3633">
        <f>G251/N239</f>
        <v>0.21124999999999999</v>
      </c>
      <c r="C244" s="3634"/>
      <c r="D244" s="3635">
        <f>L239*B244</f>
        <v>0.21124999999999999</v>
      </c>
      <c r="E244" s="3635"/>
      <c r="F244" s="3635">
        <f>L239*G251</f>
        <v>1.69</v>
      </c>
      <c r="G244" s="3635"/>
      <c r="H244" s="3636">
        <f>(((D239/2)*(D239/2)*PI()*B239))</f>
        <v>530.92915845667505</v>
      </c>
      <c r="I244" s="3636"/>
      <c r="J244" s="3637">
        <f>(((D239/2)*(D239/2)*PI()*F239)*B239)</f>
        <v>2123.7166338267002</v>
      </c>
      <c r="K244" s="3637"/>
      <c r="L244" s="3637">
        <f>(((D239/2)*(D239/2)*PI()*F239)*B239)/N239</f>
        <v>265.46457922833753</v>
      </c>
      <c r="M244" s="3637"/>
      <c r="N244" s="3638">
        <f>H244/N239</f>
        <v>66.366144807084382</v>
      </c>
      <c r="O244" s="3639"/>
    </row>
    <row r="245" spans="1:15" x14ac:dyDescent="0.25">
      <c r="A245" s="2875"/>
      <c r="B245" s="3633"/>
      <c r="C245" s="3634"/>
      <c r="D245" s="3635"/>
      <c r="E245" s="3635"/>
      <c r="F245" s="3635"/>
      <c r="G245" s="3635"/>
      <c r="H245" s="3636"/>
      <c r="I245" s="3636"/>
      <c r="J245" s="3637"/>
      <c r="K245" s="3637"/>
      <c r="L245" s="3637"/>
      <c r="M245" s="3637"/>
      <c r="N245" s="3638"/>
      <c r="O245" s="3639"/>
    </row>
    <row r="246" spans="1:15" ht="15.75" customHeight="1" x14ac:dyDescent="0.25">
      <c r="A246" s="2875"/>
      <c r="B246" s="3621" t="s">
        <v>1029</v>
      </c>
      <c r="C246" s="3622"/>
      <c r="D246" s="3622"/>
      <c r="E246" s="3622"/>
      <c r="F246" s="3622"/>
      <c r="G246" s="3622"/>
      <c r="H246" s="3622"/>
      <c r="I246" s="3622"/>
      <c r="J246" s="3622"/>
      <c r="K246" s="3622"/>
      <c r="L246" s="3622"/>
      <c r="M246" s="3622"/>
      <c r="N246" s="3622"/>
      <c r="O246" s="3623"/>
    </row>
    <row r="247" spans="1:15" ht="15.75" customHeight="1" x14ac:dyDescent="0.25">
      <c r="A247" s="2875"/>
      <c r="B247" s="3621"/>
      <c r="C247" s="3622"/>
      <c r="D247" s="3622"/>
      <c r="E247" s="3622"/>
      <c r="F247" s="3622"/>
      <c r="G247" s="3622"/>
      <c r="H247" s="3622"/>
      <c r="I247" s="3622"/>
      <c r="J247" s="3622"/>
      <c r="K247" s="3622"/>
      <c r="L247" s="3622"/>
      <c r="M247" s="3622"/>
      <c r="N247" s="3622"/>
      <c r="O247" s="3623"/>
    </row>
    <row r="248" spans="1:15" ht="15.75" customHeight="1" thickBot="1" x14ac:dyDescent="0.3">
      <c r="A248" s="2875"/>
      <c r="B248" s="3621"/>
      <c r="C248" s="3622"/>
      <c r="D248" s="3622"/>
      <c r="E248" s="3622"/>
      <c r="F248" s="3622"/>
      <c r="G248" s="3622"/>
      <c r="H248" s="3622"/>
      <c r="I248" s="3622"/>
      <c r="J248" s="3622"/>
      <c r="K248" s="3622"/>
      <c r="L248" s="3622"/>
      <c r="M248" s="3622"/>
      <c r="N248" s="3622"/>
      <c r="O248" s="3623"/>
    </row>
    <row r="249" spans="1:15" x14ac:dyDescent="0.25">
      <c r="A249" s="2875"/>
      <c r="B249" s="3624" t="s">
        <v>77</v>
      </c>
      <c r="C249" s="3625"/>
      <c r="D249" s="3625"/>
      <c r="E249" s="3625"/>
      <c r="F249" s="3625"/>
      <c r="G249" s="3625"/>
      <c r="H249" s="3625"/>
      <c r="I249" s="3625"/>
      <c r="J249" s="3625"/>
      <c r="K249" s="3625"/>
      <c r="L249" s="3625"/>
      <c r="M249" s="3625"/>
      <c r="N249" s="3625"/>
      <c r="O249" s="3626"/>
    </row>
    <row r="250" spans="1:15" x14ac:dyDescent="0.25">
      <c r="A250" s="2875"/>
      <c r="B250" s="3627"/>
      <c r="C250" s="3303"/>
      <c r="D250" s="3303"/>
      <c r="E250" s="3303"/>
      <c r="F250" s="3303"/>
      <c r="G250" s="3303"/>
      <c r="H250" s="3303"/>
      <c r="I250" s="3303"/>
      <c r="J250" s="3303"/>
      <c r="K250" s="3303"/>
      <c r="L250" s="3303"/>
      <c r="M250" s="3303"/>
      <c r="N250" s="3303"/>
      <c r="O250" s="3304"/>
    </row>
    <row r="251" spans="1:15" x14ac:dyDescent="0.25">
      <c r="A251" s="2875"/>
      <c r="B251" s="3628" t="s">
        <v>850</v>
      </c>
      <c r="C251" s="3629"/>
      <c r="D251" s="3629" t="s">
        <v>849</v>
      </c>
      <c r="E251" s="3629"/>
      <c r="F251" s="1728">
        <f>IF(ISBLANK(J239),H239,J239)</f>
        <v>1.69</v>
      </c>
      <c r="G251" s="1728">
        <f>F251*B239</f>
        <v>1.69</v>
      </c>
      <c r="H251" s="3629" t="s">
        <v>851</v>
      </c>
      <c r="I251" s="3629"/>
      <c r="J251" s="3629" t="s">
        <v>972</v>
      </c>
      <c r="K251" s="3629"/>
      <c r="L251" s="3629" t="s">
        <v>970</v>
      </c>
      <c r="M251" s="3629"/>
      <c r="N251" s="3629" t="s">
        <v>911</v>
      </c>
      <c r="O251" s="3630"/>
    </row>
    <row r="252" spans="1:15" x14ac:dyDescent="0.25">
      <c r="A252" s="2875"/>
      <c r="B252" s="3613" t="s">
        <v>19</v>
      </c>
      <c r="C252" s="3614"/>
      <c r="D252" s="3614" t="s">
        <v>24</v>
      </c>
      <c r="E252" s="3614"/>
      <c r="F252" s="1729"/>
      <c r="G252" s="1729"/>
      <c r="H252" s="3614" t="s">
        <v>25</v>
      </c>
      <c r="I252" s="3614"/>
      <c r="J252" s="3614" t="s">
        <v>31</v>
      </c>
      <c r="K252" s="3614"/>
      <c r="L252" s="1729"/>
      <c r="M252" s="1729"/>
      <c r="N252" s="3614" t="s">
        <v>35</v>
      </c>
      <c r="O252" s="3615"/>
    </row>
    <row r="253" spans="1:15" x14ac:dyDescent="0.25">
      <c r="A253" s="2875"/>
      <c r="B253" s="3616">
        <v>1</v>
      </c>
      <c r="C253" s="3617"/>
      <c r="D253" s="3618">
        <v>26</v>
      </c>
      <c r="E253" s="3618"/>
      <c r="F253" s="3619"/>
      <c r="G253" s="3619"/>
      <c r="H253" s="3618">
        <v>4</v>
      </c>
      <c r="I253" s="3618"/>
      <c r="J253" s="3620">
        <v>1.69</v>
      </c>
      <c r="K253" s="3620"/>
      <c r="L253" s="3607">
        <f>L239</f>
        <v>1</v>
      </c>
      <c r="M253" s="3607"/>
      <c r="N253" s="3608">
        <v>8</v>
      </c>
      <c r="O253" s="3609"/>
    </row>
    <row r="254" spans="1:15" x14ac:dyDescent="0.25">
      <c r="A254" s="2875"/>
      <c r="B254" s="3616"/>
      <c r="C254" s="3617"/>
      <c r="D254" s="3618"/>
      <c r="E254" s="3618"/>
      <c r="F254" s="1730"/>
      <c r="G254" s="1730"/>
      <c r="H254" s="3618"/>
      <c r="I254" s="3618"/>
      <c r="J254" s="3620"/>
      <c r="K254" s="3620"/>
      <c r="L254" s="1731"/>
      <c r="M254" s="1731"/>
      <c r="N254" s="3608"/>
      <c r="O254" s="3609"/>
    </row>
    <row r="255" spans="1:15" x14ac:dyDescent="0.25">
      <c r="A255" s="2875"/>
      <c r="B255" s="3610" t="s">
        <v>984</v>
      </c>
      <c r="C255" s="3611"/>
      <c r="D255" s="3611" t="s">
        <v>969</v>
      </c>
      <c r="E255" s="3611"/>
      <c r="F255" s="3611" t="s">
        <v>985</v>
      </c>
      <c r="G255" s="3611"/>
      <c r="H255" s="3611" t="s">
        <v>986</v>
      </c>
      <c r="I255" s="3611"/>
      <c r="J255" s="3611" t="s">
        <v>987</v>
      </c>
      <c r="K255" s="3611"/>
      <c r="L255" s="3611" t="s">
        <v>922</v>
      </c>
      <c r="M255" s="3611"/>
      <c r="N255" s="3611" t="s">
        <v>923</v>
      </c>
      <c r="O255" s="3612"/>
    </row>
    <row r="256" spans="1:15" ht="15.75" thickBot="1" x14ac:dyDescent="0.3">
      <c r="A256" s="2875"/>
      <c r="B256" s="3603">
        <f>J253/N253</f>
        <v>0.21124999999999999</v>
      </c>
      <c r="C256" s="3604"/>
      <c r="D256" s="3605">
        <f>L253*B256</f>
        <v>0.21124999999999999</v>
      </c>
      <c r="E256" s="3605"/>
      <c r="F256" s="3605">
        <f>L253*J253</f>
        <v>1.69</v>
      </c>
      <c r="G256" s="3605"/>
      <c r="H256" s="3586">
        <f>(((D253/2)*(D253/2)*PI()*B253))</f>
        <v>530.92915845667505</v>
      </c>
      <c r="I256" s="3586"/>
      <c r="J256" s="3606">
        <f>(((D253/2)*(D253/2)*PI()*H253)*B253)</f>
        <v>2123.7166338267002</v>
      </c>
      <c r="K256" s="3606"/>
      <c r="L256" s="3606">
        <f>(((D253/2)*(D253/2)*PI()*H253)*B253)/N253</f>
        <v>265.46457922833753</v>
      </c>
      <c r="M256" s="3606"/>
      <c r="N256" s="3586">
        <f>H256/N253</f>
        <v>66.366144807084382</v>
      </c>
      <c r="O256" s="3587"/>
    </row>
    <row r="257" spans="1:15" ht="18.75" x14ac:dyDescent="0.3">
      <c r="A257" s="2875"/>
      <c r="B257" s="1732" t="s">
        <v>19</v>
      </c>
      <c r="C257" s="1733" t="s">
        <v>24</v>
      </c>
      <c r="D257" s="1733" t="s">
        <v>25</v>
      </c>
      <c r="E257" s="1733" t="s">
        <v>31</v>
      </c>
      <c r="F257" s="1733" t="s">
        <v>35</v>
      </c>
      <c r="G257" s="1734" t="s">
        <v>989</v>
      </c>
      <c r="H257" s="1735"/>
      <c r="I257" s="1735"/>
      <c r="J257" s="1736"/>
      <c r="K257" s="1736"/>
      <c r="L257" s="1736"/>
      <c r="M257" s="1736"/>
      <c r="N257" s="1735"/>
      <c r="O257" s="1737"/>
    </row>
    <row r="258" spans="1:15" x14ac:dyDescent="0.25">
      <c r="A258" s="2875"/>
      <c r="B258" s="1738" t="s">
        <v>990</v>
      </c>
      <c r="C258" s="1393"/>
      <c r="D258" s="1393"/>
      <c r="E258" s="1393"/>
      <c r="F258" s="1393"/>
      <c r="G258" s="1393"/>
      <c r="H258" s="1413"/>
      <c r="I258" s="1413"/>
      <c r="J258" s="1739"/>
      <c r="K258" s="1739"/>
      <c r="L258" s="1739"/>
      <c r="M258" s="1739"/>
      <c r="N258" s="1413"/>
      <c r="O258" s="1740"/>
    </row>
    <row r="259" spans="1:15" x14ac:dyDescent="0.25">
      <c r="A259" s="2875"/>
      <c r="B259" s="1741" t="s">
        <v>40</v>
      </c>
      <c r="C259" s="1742" t="s">
        <v>991</v>
      </c>
      <c r="D259" s="1132"/>
      <c r="E259" s="1132"/>
      <c r="F259" s="1132"/>
      <c r="G259" s="1132"/>
      <c r="H259" s="1472"/>
      <c r="I259" s="1472"/>
      <c r="J259" s="1323"/>
      <c r="K259" s="1323"/>
      <c r="L259" s="1323"/>
      <c r="M259" s="1323"/>
      <c r="N259" s="1472"/>
      <c r="O259" s="1743"/>
    </row>
    <row r="260" spans="1:15" x14ac:dyDescent="0.25">
      <c r="A260" s="2875"/>
      <c r="B260" s="1741" t="s">
        <v>43</v>
      </c>
      <c r="C260" s="1742" t="s">
        <v>1030</v>
      </c>
      <c r="D260" s="1132"/>
      <c r="E260" s="1132"/>
      <c r="F260" s="1132"/>
      <c r="G260" s="1132"/>
      <c r="H260" s="1472"/>
      <c r="I260" s="1472"/>
      <c r="J260" s="1323"/>
      <c r="K260" s="1323"/>
      <c r="L260" s="1323"/>
      <c r="M260" s="1323"/>
      <c r="N260" s="1472"/>
      <c r="O260" s="1743"/>
    </row>
    <row r="261" spans="1:15" x14ac:dyDescent="0.25">
      <c r="A261" s="2875"/>
      <c r="B261" s="1744" t="s">
        <v>825</v>
      </c>
      <c r="C261" s="1745"/>
      <c r="D261" s="1745"/>
      <c r="E261" s="1745"/>
      <c r="F261" s="1745"/>
      <c r="G261" s="1745"/>
      <c r="H261" s="1746"/>
      <c r="I261" s="1746"/>
      <c r="J261" s="1746"/>
      <c r="K261" s="1746"/>
      <c r="L261" s="1746"/>
      <c r="M261" s="1746"/>
      <c r="N261" s="1746"/>
      <c r="O261" s="1747"/>
    </row>
    <row r="262" spans="1:15" x14ac:dyDescent="0.25">
      <c r="A262" s="2875"/>
      <c r="B262" s="1748" t="s">
        <v>1031</v>
      </c>
      <c r="C262" s="1742"/>
      <c r="D262" s="1132"/>
      <c r="E262" s="1132"/>
      <c r="F262" s="1132"/>
      <c r="G262" s="1132"/>
      <c r="H262" s="1472"/>
      <c r="I262" s="1472"/>
      <c r="J262" s="1323"/>
      <c r="K262" s="1323"/>
      <c r="L262" s="1323"/>
      <c r="M262" s="1323"/>
      <c r="N262" s="1472"/>
      <c r="O262" s="1743"/>
    </row>
    <row r="263" spans="1:15" x14ac:dyDescent="0.25">
      <c r="A263" s="2875"/>
      <c r="B263" s="3588" t="s">
        <v>1032</v>
      </c>
      <c r="C263" s="3589"/>
      <c r="D263" s="3589"/>
      <c r="E263" s="3589"/>
      <c r="F263" s="3589"/>
      <c r="G263" s="3589"/>
      <c r="H263" s="3589"/>
      <c r="I263" s="3589"/>
      <c r="J263" s="3589"/>
      <c r="K263" s="3589"/>
      <c r="L263" s="3589"/>
      <c r="M263" s="3589"/>
      <c r="N263" s="3589"/>
      <c r="O263" s="3590"/>
    </row>
    <row r="264" spans="1:15" x14ac:dyDescent="0.25">
      <c r="A264" s="2875"/>
      <c r="B264" s="3591"/>
      <c r="C264" s="3592"/>
      <c r="D264" s="3592"/>
      <c r="E264" s="3592"/>
      <c r="F264" s="3592"/>
      <c r="G264" s="3592"/>
      <c r="H264" s="3592"/>
      <c r="I264" s="3592"/>
      <c r="J264" s="3592"/>
      <c r="K264" s="3592"/>
      <c r="L264" s="3592"/>
      <c r="M264" s="3592"/>
      <c r="N264" s="3592"/>
      <c r="O264" s="3593"/>
    </row>
    <row r="265" spans="1:15" ht="15" customHeight="1" x14ac:dyDescent="0.25">
      <c r="A265" s="2875"/>
      <c r="B265" s="3594" t="s">
        <v>1033</v>
      </c>
      <c r="C265" s="3383"/>
      <c r="D265" s="3383"/>
      <c r="E265" s="3383"/>
      <c r="F265" s="3383"/>
      <c r="G265" s="3383"/>
      <c r="H265" s="3383"/>
      <c r="I265" s="3383"/>
      <c r="J265" s="3383"/>
      <c r="K265" s="3383"/>
      <c r="L265" s="3383"/>
      <c r="M265" s="3383"/>
      <c r="N265" s="3383"/>
      <c r="O265" s="3384"/>
    </row>
    <row r="266" spans="1:15" ht="15" customHeight="1" x14ac:dyDescent="0.25">
      <c r="A266" s="2875"/>
      <c r="B266" s="3594"/>
      <c r="C266" s="3383"/>
      <c r="D266" s="3383"/>
      <c r="E266" s="3383"/>
      <c r="F266" s="3383"/>
      <c r="G266" s="3383"/>
      <c r="H266" s="3383"/>
      <c r="I266" s="3383"/>
      <c r="J266" s="3383"/>
      <c r="K266" s="3383"/>
      <c r="L266" s="3383"/>
      <c r="M266" s="3383"/>
      <c r="N266" s="3383"/>
      <c r="O266" s="3384"/>
    </row>
    <row r="267" spans="1:15" ht="15" customHeight="1" x14ac:dyDescent="0.25">
      <c r="A267" s="2875"/>
      <c r="B267" s="1749" t="s">
        <v>1034</v>
      </c>
      <c r="C267" s="1750"/>
      <c r="D267" s="1750"/>
      <c r="E267" s="1750"/>
      <c r="F267" s="1750"/>
      <c r="G267" s="1750"/>
      <c r="H267" s="1750"/>
      <c r="I267" s="1750"/>
      <c r="J267" s="1750"/>
      <c r="K267" s="1750"/>
      <c r="L267" s="1751"/>
      <c r="M267" s="1751"/>
      <c r="N267" s="1751"/>
      <c r="O267" s="1752"/>
    </row>
    <row r="268" spans="1:15" ht="15" customHeight="1" x14ac:dyDescent="0.25">
      <c r="A268" s="2875"/>
      <c r="B268" s="1753" t="s">
        <v>1035</v>
      </c>
      <c r="C268" s="1754"/>
      <c r="D268" s="1754"/>
      <c r="E268" s="1754"/>
      <c r="F268" s="1754"/>
      <c r="G268" s="1754"/>
      <c r="H268" s="1754"/>
      <c r="I268" s="1754"/>
      <c r="J268" s="1754"/>
      <c r="K268" s="1754"/>
      <c r="L268" s="1751"/>
      <c r="M268" s="1751"/>
      <c r="N268" s="1751"/>
      <c r="O268" s="1752"/>
    </row>
    <row r="269" spans="1:15" x14ac:dyDescent="0.25">
      <c r="A269" s="2875"/>
      <c r="B269" s="1755" t="s">
        <v>1027</v>
      </c>
      <c r="C269" s="1756"/>
      <c r="D269" s="1756"/>
      <c r="E269" s="1756"/>
      <c r="F269" s="1756"/>
      <c r="G269" s="1756"/>
      <c r="H269" s="1756"/>
      <c r="I269" s="1756"/>
      <c r="J269" s="1756"/>
      <c r="K269" s="1756"/>
      <c r="L269" s="1756"/>
      <c r="M269" s="1717"/>
      <c r="N269" s="1717"/>
      <c r="O269" s="1718"/>
    </row>
    <row r="270" spans="1:15" ht="15" customHeight="1" x14ac:dyDescent="0.25">
      <c r="A270" s="2875"/>
      <c r="B270" s="3595" t="s">
        <v>1028</v>
      </c>
      <c r="C270" s="3596"/>
      <c r="D270" s="3596"/>
      <c r="E270" s="3596"/>
      <c r="F270" s="3596"/>
      <c r="G270" s="3596"/>
      <c r="H270" s="3596"/>
      <c r="I270" s="3596"/>
      <c r="J270" s="3596"/>
      <c r="K270" s="3596"/>
      <c r="L270" s="3596"/>
      <c r="M270" s="3596"/>
      <c r="N270" s="3596"/>
      <c r="O270" s="3597"/>
    </row>
    <row r="271" spans="1:15" x14ac:dyDescent="0.25">
      <c r="A271" s="2875"/>
      <c r="B271" s="3595"/>
      <c r="C271" s="3596"/>
      <c r="D271" s="3596"/>
      <c r="E271" s="3596"/>
      <c r="F271" s="3596"/>
      <c r="G271" s="3596"/>
      <c r="H271" s="3596"/>
      <c r="I271" s="3596"/>
      <c r="J271" s="3596"/>
      <c r="K271" s="3596"/>
      <c r="L271" s="3596"/>
      <c r="M271" s="3596"/>
      <c r="N271" s="3596"/>
      <c r="O271" s="3597"/>
    </row>
    <row r="272" spans="1:15" x14ac:dyDescent="0.25">
      <c r="A272" s="2875"/>
      <c r="B272" s="1757" t="s">
        <v>950</v>
      </c>
      <c r="C272" s="1758"/>
      <c r="D272" s="1717"/>
      <c r="E272" s="1758"/>
      <c r="F272" s="1717"/>
      <c r="G272" s="1717"/>
      <c r="H272" s="1717"/>
      <c r="I272" s="1717"/>
      <c r="J272" s="1717"/>
      <c r="K272" s="1759"/>
      <c r="L272" s="1717"/>
      <c r="M272" s="1717"/>
      <c r="N272" s="1717"/>
      <c r="O272" s="1718"/>
    </row>
    <row r="273" spans="1:1349" x14ac:dyDescent="0.25">
      <c r="A273" s="2875"/>
      <c r="B273" s="3598" t="s">
        <v>951</v>
      </c>
      <c r="C273" s="3599"/>
      <c r="D273" s="3599"/>
      <c r="E273" s="3599"/>
      <c r="F273" s="3599"/>
      <c r="G273" s="3599"/>
      <c r="H273" s="3599"/>
      <c r="I273" s="3599"/>
      <c r="J273" s="3599"/>
      <c r="K273" s="3599"/>
      <c r="L273" s="3599"/>
      <c r="M273" s="1717"/>
      <c r="N273" s="1717"/>
      <c r="O273" s="1718"/>
    </row>
    <row r="274" spans="1:1349" x14ac:dyDescent="0.25">
      <c r="A274" s="2875"/>
      <c r="B274" s="3598"/>
      <c r="C274" s="3599"/>
      <c r="D274" s="3599"/>
      <c r="E274" s="3599"/>
      <c r="F274" s="3599"/>
      <c r="G274" s="3599"/>
      <c r="H274" s="3599"/>
      <c r="I274" s="3599"/>
      <c r="J274" s="3599"/>
      <c r="K274" s="3599"/>
      <c r="L274" s="3599"/>
      <c r="M274" s="1717"/>
      <c r="N274" s="1717"/>
      <c r="O274" s="1718"/>
    </row>
    <row r="275" spans="1:1349" ht="15" customHeight="1" x14ac:dyDescent="0.25">
      <c r="A275" s="2875"/>
      <c r="B275" s="1760" t="s">
        <v>825</v>
      </c>
      <c r="C275" s="1761"/>
      <c r="D275" s="1761"/>
      <c r="E275" s="1761"/>
      <c r="F275" s="1761"/>
      <c r="G275" s="1761"/>
      <c r="H275" s="1761"/>
      <c r="I275" s="1761"/>
      <c r="J275" s="1761"/>
      <c r="K275" s="1761"/>
      <c r="L275" s="1761"/>
      <c r="M275" s="1717"/>
      <c r="N275" s="1717"/>
      <c r="O275" s="1718"/>
    </row>
    <row r="276" spans="1:1349" x14ac:dyDescent="0.25">
      <c r="A276" s="2875"/>
      <c r="B276" s="1760" t="s">
        <v>1018</v>
      </c>
      <c r="C276" s="1761"/>
      <c r="D276" s="1761"/>
      <c r="E276" s="1761"/>
      <c r="F276" s="1761"/>
      <c r="G276" s="1761"/>
      <c r="H276" s="1761"/>
      <c r="I276" s="1761"/>
      <c r="J276" s="1761"/>
      <c r="K276" s="1761"/>
      <c r="L276" s="1761"/>
      <c r="M276" s="1717"/>
      <c r="N276" s="1717"/>
      <c r="O276" s="1718"/>
    </row>
    <row r="277" spans="1:1349" ht="15" customHeight="1" x14ac:dyDescent="0.25">
      <c r="A277" s="2875"/>
      <c r="B277" s="3600" t="s">
        <v>50</v>
      </c>
      <c r="C277" s="3601"/>
      <c r="D277" s="3601"/>
      <c r="E277" s="3601"/>
      <c r="F277" s="3601"/>
      <c r="G277" s="3601"/>
      <c r="H277" s="3601"/>
      <c r="I277" s="3601"/>
      <c r="J277" s="3601"/>
      <c r="K277" s="3601"/>
      <c r="L277" s="3601"/>
      <c r="M277" s="3601"/>
      <c r="N277" s="3601"/>
      <c r="O277" s="3602"/>
    </row>
    <row r="278" spans="1:1349" ht="15.75" thickBot="1" x14ac:dyDescent="0.3">
      <c r="A278" s="2875"/>
      <c r="B278" s="1762"/>
      <c r="C278" s="1763"/>
      <c r="D278" s="1763"/>
      <c r="E278" s="1763"/>
      <c r="F278" s="1763"/>
      <c r="G278" s="1763"/>
      <c r="H278" s="1763"/>
      <c r="I278" s="1763"/>
      <c r="J278" s="1763"/>
      <c r="K278" s="1763"/>
      <c r="L278" s="1763"/>
      <c r="M278" s="1764"/>
      <c r="N278" s="1764"/>
      <c r="O278" s="1765"/>
    </row>
    <row r="279" spans="1:1349" s="1014" customFormat="1" ht="12.75" x14ac:dyDescent="0.2"/>
    <row r="280" spans="1:1349" s="1014" customFormat="1" ht="12.75" x14ac:dyDescent="0.2"/>
    <row r="281" spans="1:1349" s="1100" customFormat="1" ht="23.25" customHeight="1" x14ac:dyDescent="0.2">
      <c r="A281" s="1096">
        <v>1</v>
      </c>
      <c r="B281" s="3570" t="s">
        <v>1007</v>
      </c>
      <c r="C281" s="3570"/>
      <c r="D281" s="3570"/>
      <c r="E281" s="3570"/>
      <c r="F281" s="3570"/>
      <c r="G281" s="3570"/>
      <c r="H281" s="3570"/>
      <c r="I281" s="3570"/>
      <c r="J281" s="3570"/>
      <c r="K281" s="3570"/>
      <c r="L281" s="3570"/>
      <c r="M281" s="3570"/>
      <c r="N281" s="3570"/>
      <c r="O281" s="3570"/>
      <c r="P281" s="3570"/>
      <c r="Q281" s="3570"/>
      <c r="R281" s="1096">
        <v>1</v>
      </c>
      <c r="S281" s="1382"/>
      <c r="AJ281" s="1098"/>
      <c r="AK281" s="1098"/>
      <c r="AL281" s="1098"/>
      <c r="AM281" s="1098"/>
      <c r="AN281" s="1098"/>
      <c r="AO281" s="1098"/>
      <c r="AP281" s="1098"/>
      <c r="AQ281" s="1098"/>
      <c r="AR281" s="1098"/>
      <c r="AS281" s="1098"/>
      <c r="AT281" s="1098"/>
      <c r="AU281" s="1098"/>
      <c r="AV281" s="1098"/>
      <c r="AW281" s="1098"/>
      <c r="AX281" s="1098"/>
      <c r="AY281" s="1098"/>
      <c r="AZ281" s="1098"/>
      <c r="BA281" s="1098"/>
      <c r="BB281" s="1099"/>
      <c r="BC281" s="1099"/>
      <c r="BD281" s="1099"/>
      <c r="BE281" s="1099"/>
      <c r="BF281" s="1099"/>
      <c r="BG281" s="1099"/>
      <c r="BH281" s="1099"/>
      <c r="BI281" s="1099"/>
      <c r="BJ281" s="1099"/>
      <c r="BK281" s="1099"/>
      <c r="BL281" s="1099"/>
      <c r="BM281" s="1099"/>
      <c r="BN281" s="1099"/>
      <c r="BO281" s="1099"/>
      <c r="BP281" s="1099"/>
      <c r="BQ281" s="1099"/>
      <c r="BR281" s="1099"/>
      <c r="BS281" s="1099"/>
      <c r="BT281" s="1099"/>
      <c r="BU281" s="1099"/>
      <c r="BV281" s="1099"/>
      <c r="BW281" s="1099"/>
      <c r="BX281" s="1099"/>
      <c r="BY281" s="1099"/>
      <c r="BZ281" s="1099"/>
      <c r="CA281" s="1099"/>
      <c r="CB281" s="1099"/>
      <c r="CC281" s="1099"/>
      <c r="CD281" s="1099"/>
      <c r="CE281" s="1099"/>
      <c r="CF281" s="1099"/>
      <c r="CG281" s="1099"/>
      <c r="CH281" s="1099"/>
      <c r="CI281" s="1099"/>
      <c r="CJ281" s="1099"/>
      <c r="CK281" s="1099"/>
      <c r="CL281" s="1099"/>
      <c r="CM281" s="1099"/>
      <c r="CN281" s="1099"/>
      <c r="CO281" s="1099"/>
      <c r="CP281" s="1099"/>
      <c r="CQ281" s="1099"/>
      <c r="CR281" s="1099"/>
      <c r="CS281" s="1099"/>
      <c r="CT281" s="1099"/>
      <c r="CU281" s="1099"/>
      <c r="CV281" s="1099"/>
      <c r="CW281" s="1099"/>
      <c r="CX281" s="1099"/>
      <c r="CY281" s="1099"/>
      <c r="CZ281" s="1099"/>
      <c r="DA281" s="1099"/>
      <c r="DB281" s="1099"/>
      <c r="DC281" s="1099"/>
      <c r="DD281" s="1099"/>
      <c r="DE281" s="1099"/>
      <c r="DF281" s="1099"/>
      <c r="DG281" s="1099"/>
      <c r="DH281" s="1099"/>
      <c r="DI281" s="1099"/>
      <c r="DJ281" s="1099"/>
      <c r="DK281" s="1099"/>
      <c r="DL281" s="1099"/>
      <c r="DM281" s="1099"/>
      <c r="DN281" s="1099"/>
      <c r="DO281" s="1099"/>
      <c r="DP281" s="1099"/>
      <c r="DQ281" s="1099"/>
      <c r="DR281" s="1099"/>
      <c r="DS281" s="1099"/>
      <c r="DT281" s="1099"/>
      <c r="DU281" s="1099"/>
      <c r="DV281" s="1099"/>
      <c r="DW281" s="1099"/>
      <c r="DX281" s="1099"/>
      <c r="DY281" s="1099"/>
      <c r="DZ281" s="1099"/>
      <c r="EA281" s="1099"/>
      <c r="EB281" s="1099"/>
      <c r="EC281" s="1099"/>
      <c r="ED281" s="1099"/>
      <c r="EE281" s="1099"/>
      <c r="EF281" s="1099"/>
      <c r="EG281" s="1099"/>
      <c r="EH281" s="1099"/>
      <c r="EI281" s="1099"/>
      <c r="EJ281" s="1099"/>
      <c r="EK281" s="1099"/>
      <c r="EL281" s="1099"/>
      <c r="EM281" s="1099"/>
      <c r="EN281" s="1099"/>
      <c r="EO281" s="1099"/>
      <c r="EP281" s="1099"/>
      <c r="EQ281" s="1099"/>
      <c r="ER281" s="1099"/>
      <c r="ES281" s="1099"/>
      <c r="ET281" s="1099"/>
      <c r="EU281" s="1099"/>
      <c r="EV281" s="1099"/>
      <c r="EW281" s="1099"/>
      <c r="EX281" s="1099"/>
      <c r="EY281" s="1099"/>
      <c r="EZ281" s="1099"/>
      <c r="FA281" s="1099"/>
      <c r="FB281" s="1099"/>
      <c r="FC281" s="1099"/>
      <c r="FD281" s="1099"/>
      <c r="FE281" s="1099"/>
      <c r="FF281" s="1099"/>
      <c r="FG281" s="1099"/>
      <c r="FH281" s="1099"/>
      <c r="FI281" s="1099"/>
      <c r="FJ281" s="1099"/>
      <c r="FK281" s="1099"/>
      <c r="FL281" s="1099"/>
      <c r="FM281" s="1099"/>
      <c r="FN281" s="1099"/>
      <c r="FO281" s="1099"/>
      <c r="FP281" s="1099"/>
      <c r="FQ281" s="1099"/>
      <c r="FR281" s="1099"/>
      <c r="FS281" s="1099"/>
      <c r="FT281" s="1099"/>
      <c r="FU281" s="1099"/>
      <c r="FV281" s="1099"/>
      <c r="FW281" s="1099"/>
      <c r="FX281" s="1099"/>
      <c r="FY281" s="1099"/>
      <c r="FZ281" s="1099"/>
      <c r="GA281" s="1099"/>
      <c r="GB281" s="1099"/>
      <c r="GC281" s="1099"/>
      <c r="GD281" s="1099"/>
      <c r="GE281" s="1099"/>
      <c r="GF281" s="1099"/>
      <c r="GG281" s="1099"/>
      <c r="GH281" s="1099"/>
      <c r="GI281" s="1099"/>
      <c r="GJ281" s="1099"/>
      <c r="GK281" s="1099"/>
      <c r="GL281" s="1099"/>
      <c r="GM281" s="1099"/>
      <c r="GN281" s="1099"/>
      <c r="GO281" s="1099"/>
      <c r="GP281" s="1099"/>
      <c r="GQ281" s="1099"/>
      <c r="GR281" s="1099"/>
      <c r="GS281" s="1099"/>
      <c r="GT281" s="1099"/>
      <c r="GU281" s="1099"/>
      <c r="GV281" s="1099"/>
      <c r="GW281" s="1099"/>
      <c r="GX281" s="1099"/>
      <c r="GY281" s="1099"/>
      <c r="GZ281" s="1099"/>
      <c r="HA281" s="1099"/>
      <c r="HB281" s="1099"/>
      <c r="HC281" s="1099"/>
      <c r="HD281" s="1099"/>
      <c r="HE281" s="1099"/>
      <c r="HF281" s="1099"/>
      <c r="HG281" s="1099"/>
      <c r="HH281" s="1099"/>
      <c r="HI281" s="1099"/>
      <c r="HJ281" s="1099"/>
      <c r="HK281" s="1099"/>
      <c r="HL281" s="1099"/>
      <c r="HM281" s="1099"/>
      <c r="HN281" s="1099"/>
      <c r="HO281" s="1099"/>
      <c r="HP281" s="1099"/>
      <c r="HQ281" s="1099"/>
      <c r="HR281" s="1099"/>
      <c r="HS281" s="1099"/>
      <c r="HT281" s="1099"/>
      <c r="HU281" s="1099"/>
      <c r="HV281" s="1099"/>
      <c r="HW281" s="1099"/>
      <c r="HX281" s="1099"/>
      <c r="HY281" s="1099"/>
      <c r="HZ281" s="1099"/>
      <c r="IA281" s="1099"/>
      <c r="IB281" s="1099"/>
      <c r="IC281" s="1099"/>
      <c r="ID281" s="1099"/>
      <c r="IE281" s="1099"/>
      <c r="IF281" s="1099"/>
      <c r="IG281" s="1099"/>
      <c r="IH281" s="1099"/>
      <c r="II281" s="1099"/>
      <c r="IJ281" s="1099"/>
      <c r="IK281" s="1099"/>
      <c r="IL281" s="1099"/>
      <c r="IM281" s="1099"/>
      <c r="IN281" s="1099"/>
      <c r="IO281" s="1099"/>
      <c r="IP281" s="1099"/>
      <c r="IQ281" s="1099"/>
      <c r="IR281" s="1099"/>
      <c r="IS281" s="1099"/>
      <c r="IT281" s="1099"/>
      <c r="IU281" s="1099"/>
      <c r="IV281" s="1099"/>
      <c r="IW281" s="1099"/>
      <c r="IX281" s="1099"/>
      <c r="IY281" s="1099"/>
      <c r="IZ281" s="1099"/>
      <c r="JA281" s="1099"/>
      <c r="JB281" s="1099"/>
      <c r="JC281" s="1099"/>
      <c r="JD281" s="1099"/>
      <c r="JE281" s="1099"/>
      <c r="JF281" s="1099"/>
      <c r="JG281" s="1099"/>
      <c r="JH281" s="1099"/>
      <c r="JI281" s="1099"/>
      <c r="JJ281" s="1099"/>
      <c r="JK281" s="1099"/>
      <c r="JL281" s="1099"/>
      <c r="JM281" s="1099"/>
      <c r="JN281" s="1099"/>
      <c r="JO281" s="1099"/>
      <c r="JP281" s="1099"/>
      <c r="JQ281" s="1099"/>
      <c r="JR281" s="1099"/>
      <c r="JS281" s="1099"/>
      <c r="JT281" s="1099"/>
      <c r="JU281" s="1099"/>
      <c r="JV281" s="1099"/>
      <c r="JW281" s="1099"/>
      <c r="JX281" s="1099"/>
      <c r="JY281" s="1099"/>
      <c r="JZ281" s="1099"/>
      <c r="KA281" s="1099"/>
      <c r="KB281" s="1099"/>
      <c r="KC281" s="1099"/>
      <c r="KD281" s="1099"/>
      <c r="KE281" s="1099"/>
      <c r="KF281" s="1099"/>
      <c r="KG281" s="1099"/>
      <c r="KH281" s="1099"/>
      <c r="KI281" s="1099"/>
      <c r="KJ281" s="1099"/>
      <c r="KK281" s="1099"/>
      <c r="KL281" s="1099"/>
      <c r="KM281" s="1099"/>
      <c r="KN281" s="1099"/>
      <c r="KO281" s="1099"/>
      <c r="KP281" s="1099"/>
      <c r="KQ281" s="1099"/>
      <c r="KR281" s="1099"/>
      <c r="KS281" s="1099"/>
      <c r="KT281" s="1099"/>
      <c r="KU281" s="1099"/>
      <c r="KV281" s="1099"/>
      <c r="KW281" s="1099"/>
      <c r="KX281" s="1099"/>
      <c r="KY281" s="1099"/>
      <c r="KZ281" s="1099"/>
      <c r="LA281" s="1099"/>
      <c r="LB281" s="1099"/>
      <c r="LC281" s="1099"/>
      <c r="LD281" s="1099"/>
      <c r="LE281" s="1099"/>
      <c r="LF281" s="1099"/>
      <c r="LG281" s="1099"/>
      <c r="LH281" s="1099"/>
      <c r="LI281" s="1099"/>
      <c r="LJ281" s="1099"/>
      <c r="LK281" s="1099"/>
      <c r="LL281" s="1099"/>
      <c r="LM281" s="1099"/>
      <c r="LN281" s="1099"/>
      <c r="LO281" s="1099"/>
      <c r="LP281" s="1099"/>
      <c r="LQ281" s="1099"/>
      <c r="LR281" s="1099"/>
      <c r="LS281" s="1099"/>
      <c r="LT281" s="1099"/>
      <c r="LU281" s="1099"/>
      <c r="LV281" s="1099"/>
      <c r="LW281" s="1099"/>
      <c r="LX281" s="1099"/>
      <c r="LY281" s="1099"/>
      <c r="LZ281" s="1099"/>
      <c r="MA281" s="1099"/>
      <c r="MB281" s="1099"/>
      <c r="MC281" s="1099"/>
      <c r="MD281" s="1099"/>
      <c r="ME281" s="1099"/>
      <c r="MF281" s="1099"/>
      <c r="MG281" s="1099"/>
      <c r="MH281" s="1099"/>
      <c r="MI281" s="1099"/>
      <c r="MJ281" s="1099"/>
      <c r="MK281" s="1099"/>
      <c r="ML281" s="1099"/>
      <c r="MM281" s="1099"/>
      <c r="MN281" s="1099"/>
      <c r="MO281" s="1099"/>
      <c r="MP281" s="1099"/>
      <c r="MQ281" s="1099"/>
      <c r="MR281" s="1099"/>
      <c r="MS281" s="1099"/>
      <c r="MT281" s="1099"/>
      <c r="MU281" s="1099"/>
      <c r="MV281" s="1099"/>
      <c r="MW281" s="1099"/>
      <c r="MX281" s="1099"/>
      <c r="MY281" s="1099"/>
      <c r="MZ281" s="1099"/>
      <c r="NA281" s="1099"/>
      <c r="NB281" s="1099"/>
      <c r="NC281" s="1099"/>
      <c r="ND281" s="1099"/>
      <c r="NE281" s="1099"/>
      <c r="NF281" s="1099"/>
      <c r="NG281" s="1099"/>
      <c r="NH281" s="1099"/>
      <c r="NI281" s="1099"/>
      <c r="NJ281" s="1099"/>
      <c r="NK281" s="1099"/>
      <c r="NL281" s="1099"/>
      <c r="NM281" s="1099"/>
      <c r="NN281" s="1099"/>
      <c r="NO281" s="1099"/>
      <c r="NP281" s="1099"/>
      <c r="NQ281" s="1099"/>
      <c r="NR281" s="1099"/>
      <c r="NS281" s="1099"/>
      <c r="NT281" s="1099"/>
      <c r="NU281" s="1099"/>
      <c r="NV281" s="1099"/>
      <c r="NW281" s="1099"/>
      <c r="NX281" s="1099"/>
      <c r="NY281" s="1099"/>
      <c r="NZ281" s="1099"/>
      <c r="OA281" s="1099"/>
      <c r="OB281" s="1099"/>
      <c r="OC281" s="1099"/>
      <c r="OD281" s="1099"/>
      <c r="OE281" s="1099"/>
      <c r="OF281" s="1099"/>
      <c r="OG281" s="1099"/>
      <c r="OH281" s="1099"/>
      <c r="OI281" s="1099"/>
      <c r="OJ281" s="1099"/>
      <c r="OK281" s="1099"/>
      <c r="OL281" s="1099"/>
      <c r="OM281" s="1099"/>
      <c r="ON281" s="1099"/>
      <c r="OO281" s="1099"/>
      <c r="OP281" s="1099"/>
      <c r="OQ281" s="1099"/>
      <c r="OR281" s="1099"/>
      <c r="OS281" s="1099"/>
      <c r="OT281" s="1099"/>
      <c r="OU281" s="1099"/>
      <c r="OV281" s="1099"/>
      <c r="OW281" s="1099"/>
      <c r="OX281" s="1099"/>
      <c r="OY281" s="1099"/>
      <c r="OZ281" s="1099"/>
      <c r="PA281" s="1099"/>
      <c r="PB281" s="1099"/>
      <c r="PC281" s="1099"/>
      <c r="PD281" s="1099"/>
      <c r="PE281" s="1099"/>
      <c r="PF281" s="1099"/>
      <c r="PG281" s="1099"/>
      <c r="PH281" s="1099"/>
      <c r="PI281" s="1099"/>
      <c r="PJ281" s="1099"/>
      <c r="PK281" s="1099"/>
      <c r="PL281" s="1099"/>
      <c r="PM281" s="1099"/>
      <c r="PN281" s="1099"/>
      <c r="PO281" s="1099"/>
      <c r="PP281" s="1099"/>
      <c r="PQ281" s="1099"/>
      <c r="PR281" s="1099"/>
      <c r="PS281" s="1099"/>
      <c r="PT281" s="1099"/>
      <c r="PU281" s="1099"/>
      <c r="PV281" s="1099"/>
      <c r="PW281" s="1099"/>
      <c r="PX281" s="1099"/>
      <c r="PY281" s="1099"/>
      <c r="PZ281" s="1099"/>
      <c r="QA281" s="1099"/>
      <c r="QB281" s="1099"/>
      <c r="QC281" s="1099"/>
      <c r="QD281" s="1099"/>
      <c r="QE281" s="1099"/>
      <c r="QF281" s="1099"/>
      <c r="QG281" s="1099"/>
      <c r="QH281" s="1099"/>
      <c r="QI281" s="1099"/>
      <c r="QJ281" s="1099"/>
      <c r="QK281" s="1099"/>
      <c r="QL281" s="1099"/>
      <c r="QM281" s="1099"/>
      <c r="QN281" s="1099"/>
      <c r="QO281" s="1099"/>
      <c r="QP281" s="1099"/>
      <c r="QQ281" s="1099"/>
      <c r="QR281" s="1099"/>
      <c r="QS281" s="1099"/>
      <c r="QT281" s="1099"/>
      <c r="QU281" s="1099"/>
      <c r="QV281" s="1099"/>
      <c r="QW281" s="1099"/>
      <c r="QX281" s="1099"/>
      <c r="QY281" s="1099"/>
      <c r="QZ281" s="1099"/>
      <c r="RA281" s="1099"/>
      <c r="RB281" s="1099"/>
      <c r="RC281" s="1099"/>
      <c r="RD281" s="1099"/>
      <c r="RE281" s="1099"/>
      <c r="RF281" s="1099"/>
      <c r="RG281" s="1099"/>
      <c r="RH281" s="1099"/>
      <c r="RI281" s="1099"/>
      <c r="RJ281" s="1099"/>
      <c r="RK281" s="1099"/>
      <c r="RL281" s="1099"/>
      <c r="RM281" s="1099"/>
      <c r="RN281" s="1099"/>
      <c r="RO281" s="1099"/>
      <c r="RP281" s="1099"/>
      <c r="RQ281" s="1099"/>
      <c r="RR281" s="1099"/>
      <c r="RS281" s="1099"/>
      <c r="RT281" s="1099"/>
      <c r="RU281" s="1099"/>
      <c r="RV281" s="1099"/>
      <c r="RW281" s="1099"/>
      <c r="RX281" s="1099"/>
      <c r="RY281" s="1099"/>
      <c r="RZ281" s="1099"/>
      <c r="SA281" s="1099"/>
      <c r="SB281" s="1099"/>
      <c r="SC281" s="1099"/>
      <c r="SD281" s="1099"/>
      <c r="SE281" s="1099"/>
      <c r="SF281" s="1099"/>
      <c r="SG281" s="1099"/>
      <c r="SH281" s="1099"/>
      <c r="SI281" s="1099"/>
      <c r="SJ281" s="1099"/>
      <c r="SK281" s="1099"/>
      <c r="SL281" s="1099"/>
      <c r="SM281" s="1099"/>
      <c r="SN281" s="1099"/>
      <c r="SO281" s="1099"/>
      <c r="SP281" s="1099"/>
      <c r="SQ281" s="1099"/>
      <c r="SR281" s="1099"/>
      <c r="SS281" s="1099"/>
      <c r="ST281" s="1099"/>
      <c r="SU281" s="1099"/>
      <c r="SV281" s="1099"/>
      <c r="SW281" s="1099"/>
      <c r="SX281" s="1099"/>
      <c r="SY281" s="1099"/>
      <c r="SZ281" s="1099"/>
      <c r="TA281" s="1099"/>
      <c r="TB281" s="1099"/>
      <c r="TC281" s="1099"/>
      <c r="TD281" s="1099"/>
      <c r="TE281" s="1099"/>
      <c r="TF281" s="1099"/>
      <c r="TG281" s="1099"/>
      <c r="TH281" s="1099"/>
      <c r="TI281" s="1099"/>
      <c r="TJ281" s="1099"/>
      <c r="TK281" s="1099"/>
      <c r="TL281" s="1099"/>
      <c r="TM281" s="1099"/>
      <c r="TN281" s="1099"/>
      <c r="TO281" s="1099"/>
      <c r="TP281" s="1099"/>
      <c r="TQ281" s="1099"/>
      <c r="TR281" s="1099"/>
      <c r="TS281" s="1099"/>
      <c r="TT281" s="1099"/>
      <c r="TU281" s="1099"/>
      <c r="TV281" s="1099"/>
      <c r="TW281" s="1099"/>
      <c r="TX281" s="1099"/>
      <c r="TY281" s="1099"/>
      <c r="TZ281" s="1099"/>
      <c r="UA281" s="1099"/>
      <c r="UB281" s="1099"/>
      <c r="UC281" s="1099"/>
      <c r="UD281" s="1099"/>
      <c r="UE281" s="1099"/>
      <c r="UF281" s="1099"/>
      <c r="UG281" s="1099"/>
      <c r="UH281" s="1099"/>
      <c r="UI281" s="1099"/>
      <c r="UJ281" s="1099"/>
      <c r="UK281" s="1099"/>
      <c r="UL281" s="1099"/>
      <c r="UM281" s="1099"/>
      <c r="UN281" s="1099"/>
      <c r="UO281" s="1099"/>
      <c r="UP281" s="1099"/>
      <c r="UQ281" s="1099"/>
      <c r="UR281" s="1099"/>
      <c r="US281" s="1099"/>
      <c r="UT281" s="1099"/>
      <c r="UU281" s="1099"/>
      <c r="UV281" s="1099"/>
      <c r="UW281" s="1099"/>
      <c r="UX281" s="1099"/>
      <c r="UY281" s="1099"/>
      <c r="UZ281" s="1099"/>
      <c r="VA281" s="1099"/>
      <c r="VB281" s="1099"/>
      <c r="VC281" s="1099"/>
      <c r="VD281" s="1099"/>
      <c r="VE281" s="1099"/>
      <c r="VF281" s="1099"/>
      <c r="VG281" s="1099"/>
      <c r="VH281" s="1099"/>
      <c r="VI281" s="1099"/>
      <c r="VJ281" s="1099"/>
      <c r="VK281" s="1099"/>
      <c r="VL281" s="1099"/>
      <c r="VM281" s="1099"/>
      <c r="VN281" s="1099"/>
      <c r="VO281" s="1099"/>
      <c r="VP281" s="1099"/>
      <c r="VQ281" s="1099"/>
      <c r="VR281" s="1099"/>
      <c r="VS281" s="1099"/>
      <c r="VT281" s="1099"/>
      <c r="VU281" s="1099"/>
      <c r="VV281" s="1099"/>
      <c r="VW281" s="1099"/>
      <c r="VX281" s="1099"/>
      <c r="VY281" s="1099"/>
      <c r="VZ281" s="1099"/>
      <c r="WA281" s="1099"/>
      <c r="WB281" s="1099"/>
      <c r="WC281" s="1099"/>
      <c r="WD281" s="1099"/>
      <c r="WE281" s="1099"/>
      <c r="WF281" s="1099"/>
      <c r="WG281" s="1099"/>
      <c r="WH281" s="1099"/>
      <c r="WI281" s="1099"/>
      <c r="WJ281" s="1099"/>
      <c r="WK281" s="1099"/>
      <c r="WL281" s="1099"/>
      <c r="WM281" s="1099"/>
      <c r="WN281" s="1099"/>
      <c r="WO281" s="1099"/>
      <c r="WP281" s="1099"/>
      <c r="WQ281" s="1099"/>
      <c r="WR281" s="1099"/>
      <c r="WS281" s="1099"/>
      <c r="WT281" s="1099"/>
      <c r="WU281" s="1099"/>
      <c r="WV281" s="1099"/>
      <c r="WW281" s="1099"/>
      <c r="WX281" s="1099"/>
      <c r="WY281" s="1099"/>
      <c r="WZ281" s="1099"/>
      <c r="XA281" s="1099"/>
      <c r="XB281" s="1099"/>
      <c r="XC281" s="1099"/>
      <c r="XD281" s="1099"/>
      <c r="XE281" s="1099"/>
      <c r="XF281" s="1099"/>
      <c r="XG281" s="1099"/>
      <c r="XH281" s="1099"/>
      <c r="XI281" s="1099"/>
      <c r="XJ281" s="1099"/>
      <c r="XK281" s="1099"/>
      <c r="XL281" s="1099"/>
      <c r="XM281" s="1099"/>
      <c r="XN281" s="1099"/>
      <c r="XO281" s="1099"/>
      <c r="XP281" s="1099"/>
      <c r="XQ281" s="1099"/>
      <c r="XR281" s="1099"/>
      <c r="XS281" s="1099"/>
      <c r="XT281" s="1099"/>
      <c r="XU281" s="1099"/>
      <c r="XV281" s="1099"/>
      <c r="XW281" s="1099"/>
      <c r="XX281" s="1099"/>
      <c r="XY281" s="1099"/>
      <c r="XZ281" s="1099"/>
      <c r="YA281" s="1099"/>
      <c r="YB281" s="1099"/>
      <c r="YC281" s="1099"/>
      <c r="YD281" s="1099"/>
      <c r="YE281" s="1099"/>
      <c r="YF281" s="1099"/>
      <c r="YG281" s="1099"/>
      <c r="YH281" s="1099"/>
      <c r="YI281" s="1099"/>
      <c r="YJ281" s="1099"/>
      <c r="YK281" s="1099"/>
      <c r="YL281" s="1099"/>
      <c r="YM281" s="1099"/>
      <c r="YN281" s="1099"/>
      <c r="YO281" s="1099"/>
      <c r="YP281" s="1099"/>
      <c r="YQ281" s="1099"/>
      <c r="YR281" s="1099"/>
      <c r="YS281" s="1099"/>
      <c r="YT281" s="1099"/>
      <c r="YU281" s="1099"/>
      <c r="YV281" s="1099"/>
      <c r="YW281" s="1099"/>
      <c r="YX281" s="1099"/>
      <c r="YY281" s="1099"/>
      <c r="YZ281" s="1099"/>
      <c r="ZA281" s="1099"/>
      <c r="ZB281" s="1099"/>
      <c r="ZC281" s="1099"/>
      <c r="ZD281" s="1099"/>
      <c r="ZE281" s="1099"/>
      <c r="ZF281" s="1099"/>
      <c r="ZG281" s="1099"/>
      <c r="ZH281" s="1099"/>
      <c r="ZI281" s="1099"/>
      <c r="ZJ281" s="1099"/>
      <c r="ZK281" s="1099"/>
      <c r="ZL281" s="1099"/>
      <c r="ZM281" s="1099"/>
      <c r="ZN281" s="1099"/>
      <c r="ZO281" s="1099"/>
      <c r="ZP281" s="1099"/>
      <c r="ZQ281" s="1099"/>
      <c r="ZR281" s="1099"/>
      <c r="ZS281" s="1099"/>
      <c r="ZT281" s="1099"/>
      <c r="ZU281" s="1099"/>
      <c r="ZV281" s="1099"/>
      <c r="ZW281" s="1099"/>
      <c r="ZX281" s="1099"/>
      <c r="ZY281" s="1099"/>
      <c r="ZZ281" s="1099"/>
      <c r="AAA281" s="1099"/>
      <c r="AAB281" s="1099"/>
      <c r="AAC281" s="1099"/>
      <c r="AAD281" s="1099"/>
      <c r="AAE281" s="1099"/>
      <c r="AAF281" s="1099"/>
      <c r="AAG281" s="1099"/>
      <c r="AAH281" s="1099"/>
      <c r="AAI281" s="1099"/>
      <c r="AAJ281" s="1099"/>
      <c r="AAK281" s="1099"/>
      <c r="AAL281" s="1099"/>
      <c r="AAM281" s="1099"/>
      <c r="AAN281" s="1099"/>
      <c r="AAO281" s="1099"/>
      <c r="AAP281" s="1099"/>
      <c r="AAQ281" s="1099"/>
      <c r="AAR281" s="1099"/>
      <c r="AAS281" s="1099"/>
      <c r="AAT281" s="1099"/>
      <c r="AAU281" s="1099"/>
      <c r="AAV281" s="1099"/>
      <c r="AAW281" s="1099"/>
      <c r="AAX281" s="1099"/>
      <c r="AAY281" s="1099"/>
      <c r="AAZ281" s="1099"/>
      <c r="ABA281" s="1099"/>
      <c r="ABB281" s="1099"/>
      <c r="ABC281" s="1099"/>
      <c r="ABD281" s="1099"/>
      <c r="ABE281" s="1099"/>
      <c r="ABF281" s="1099"/>
      <c r="ABG281" s="1099"/>
      <c r="ABH281" s="1099"/>
      <c r="ABI281" s="1099"/>
      <c r="ABJ281" s="1099"/>
      <c r="ABK281" s="1099"/>
      <c r="ABL281" s="1099"/>
      <c r="ABM281" s="1099"/>
      <c r="ABN281" s="1099"/>
      <c r="ABO281" s="1099"/>
      <c r="ABP281" s="1099"/>
      <c r="ABQ281" s="1099"/>
      <c r="ABR281" s="1099"/>
      <c r="ABS281" s="1099"/>
      <c r="ABT281" s="1099"/>
      <c r="ABU281" s="1099"/>
      <c r="ABV281" s="1099"/>
      <c r="ABW281" s="1099"/>
      <c r="ABX281" s="1099"/>
      <c r="ABY281" s="1099"/>
      <c r="ABZ281" s="1099"/>
      <c r="ACA281" s="1099"/>
      <c r="ACB281" s="1099"/>
      <c r="ACC281" s="1099"/>
      <c r="ACD281" s="1099"/>
      <c r="ACE281" s="1099"/>
      <c r="ACF281" s="1099"/>
      <c r="ACG281" s="1099"/>
      <c r="ACH281" s="1099"/>
      <c r="ACI281" s="1099"/>
      <c r="ACJ281" s="1099"/>
      <c r="ACK281" s="1099"/>
      <c r="ACL281" s="1099"/>
      <c r="ACM281" s="1099"/>
      <c r="ACN281" s="1099"/>
      <c r="ACO281" s="1099"/>
      <c r="ACP281" s="1099"/>
      <c r="ACQ281" s="1099"/>
      <c r="ACR281" s="1099"/>
      <c r="ACS281" s="1099"/>
      <c r="ACT281" s="1099"/>
      <c r="ACU281" s="1099"/>
      <c r="ACV281" s="1099"/>
      <c r="ACW281" s="1099"/>
      <c r="ACX281" s="1099"/>
      <c r="ACY281" s="1099"/>
      <c r="ACZ281" s="1099"/>
      <c r="ADA281" s="1099"/>
      <c r="ADB281" s="1099"/>
      <c r="ADC281" s="1099"/>
      <c r="ADD281" s="1099"/>
      <c r="ADE281" s="1099"/>
      <c r="ADF281" s="1099"/>
      <c r="ADG281" s="1099"/>
      <c r="ADH281" s="1099"/>
      <c r="ADI281" s="1099"/>
      <c r="ADJ281" s="1099"/>
      <c r="ADK281" s="1099"/>
      <c r="ADL281" s="1099"/>
      <c r="ADM281" s="1099"/>
      <c r="ADN281" s="1099"/>
      <c r="ADO281" s="1099"/>
      <c r="ADP281" s="1099"/>
      <c r="ADQ281" s="1099"/>
      <c r="ADR281" s="1099"/>
      <c r="ADS281" s="1099"/>
      <c r="ADT281" s="1099"/>
      <c r="ADU281" s="1099"/>
      <c r="ADV281" s="1099"/>
      <c r="ADW281" s="1099"/>
      <c r="ADX281" s="1099"/>
      <c r="ADY281" s="1099"/>
      <c r="ADZ281" s="1099"/>
      <c r="AEA281" s="1099"/>
      <c r="AEB281" s="1099"/>
      <c r="AEC281" s="1099"/>
      <c r="AED281" s="1099"/>
      <c r="AEE281" s="1099"/>
      <c r="AEF281" s="1099"/>
      <c r="AEG281" s="1099"/>
      <c r="AEH281" s="1099"/>
      <c r="AEI281" s="1099"/>
      <c r="AEJ281" s="1099"/>
      <c r="AEK281" s="1099"/>
      <c r="AEL281" s="1099"/>
      <c r="AEM281" s="1099"/>
      <c r="AEN281" s="1099"/>
      <c r="AEO281" s="1099"/>
      <c r="AEP281" s="1099"/>
      <c r="AEQ281" s="1099"/>
      <c r="AER281" s="1099"/>
      <c r="AES281" s="1099"/>
      <c r="AET281" s="1099"/>
      <c r="AEU281" s="1099"/>
      <c r="AEV281" s="1099"/>
      <c r="AEW281" s="1099"/>
      <c r="AEX281" s="1099"/>
      <c r="AEY281" s="1099"/>
      <c r="AEZ281" s="1099"/>
      <c r="AFA281" s="1099"/>
      <c r="AFB281" s="1099"/>
      <c r="AFC281" s="1099"/>
      <c r="AFD281" s="1099"/>
      <c r="AFE281" s="1099"/>
      <c r="AFF281" s="1099"/>
      <c r="AFG281" s="1099"/>
      <c r="AFH281" s="1099"/>
      <c r="AFI281" s="1099"/>
      <c r="AFJ281" s="1099"/>
      <c r="AFK281" s="1099"/>
      <c r="AFL281" s="1099"/>
      <c r="AFM281" s="1099"/>
      <c r="AFN281" s="1099"/>
      <c r="AFO281" s="1099"/>
      <c r="AFP281" s="1099"/>
      <c r="AFQ281" s="1099"/>
      <c r="AFR281" s="1099"/>
      <c r="AFS281" s="1099"/>
      <c r="AFT281" s="1099"/>
      <c r="AFU281" s="1099"/>
      <c r="AFV281" s="1099"/>
      <c r="AFW281" s="1099"/>
      <c r="AFX281" s="1099"/>
      <c r="AFY281" s="1099"/>
      <c r="AFZ281" s="1099"/>
      <c r="AGA281" s="1099"/>
      <c r="AGB281" s="1099"/>
      <c r="AGC281" s="1099"/>
      <c r="AGD281" s="1099"/>
      <c r="AGE281" s="1099"/>
      <c r="AGF281" s="1099"/>
      <c r="AGG281" s="1099"/>
      <c r="AGH281" s="1099"/>
      <c r="AGI281" s="1099"/>
      <c r="AGJ281" s="1099"/>
      <c r="AGK281" s="1099"/>
      <c r="AGL281" s="1099"/>
      <c r="AGM281" s="1099"/>
      <c r="AGN281" s="1099"/>
      <c r="AGO281" s="1099"/>
      <c r="AGP281" s="1099"/>
      <c r="AGQ281" s="1099"/>
      <c r="AGR281" s="1099"/>
      <c r="AGS281" s="1099"/>
      <c r="AGT281" s="1099"/>
      <c r="AGU281" s="1099"/>
      <c r="AGV281" s="1099"/>
      <c r="AGW281" s="1099"/>
      <c r="AGX281" s="1099"/>
      <c r="AGY281" s="1099"/>
      <c r="AGZ281" s="1099"/>
      <c r="AHA281" s="1099"/>
      <c r="AHB281" s="1099"/>
      <c r="AHC281" s="1099"/>
      <c r="AHD281" s="1099"/>
      <c r="AHE281" s="1099"/>
      <c r="AHF281" s="1099"/>
      <c r="AHG281" s="1099"/>
      <c r="AHH281" s="1099"/>
      <c r="AHI281" s="1099"/>
      <c r="AHJ281" s="1099"/>
      <c r="AHK281" s="1099"/>
      <c r="AHL281" s="1099"/>
      <c r="AHM281" s="1099"/>
      <c r="AHN281" s="1099"/>
      <c r="AHO281" s="1099"/>
      <c r="AHP281" s="1099"/>
      <c r="AHQ281" s="1099"/>
      <c r="AHR281" s="1099"/>
      <c r="AHS281" s="1099"/>
      <c r="AHT281" s="1099"/>
      <c r="AHU281" s="1099"/>
      <c r="AHV281" s="1099"/>
      <c r="AHW281" s="1099"/>
      <c r="AHX281" s="1099"/>
      <c r="AHY281" s="1099"/>
      <c r="AHZ281" s="1099"/>
      <c r="AIA281" s="1099"/>
      <c r="AIB281" s="1099"/>
      <c r="AIC281" s="1099"/>
      <c r="AID281" s="1099"/>
      <c r="AIE281" s="1099"/>
      <c r="AIF281" s="1099"/>
      <c r="AIG281" s="1099"/>
      <c r="AIH281" s="1099"/>
      <c r="AII281" s="1099"/>
      <c r="AIJ281" s="1099"/>
      <c r="AIK281" s="1099"/>
      <c r="AIL281" s="1099"/>
      <c r="AIM281" s="1099"/>
      <c r="AIN281" s="1099"/>
      <c r="AIO281" s="1099"/>
      <c r="AIP281" s="1099"/>
      <c r="AIQ281" s="1099"/>
      <c r="AIR281" s="1099"/>
      <c r="AIS281" s="1099"/>
      <c r="AIT281" s="1099"/>
      <c r="AIU281" s="1099"/>
      <c r="AIV281" s="1099"/>
      <c r="AIW281" s="1099"/>
      <c r="AIX281" s="1099"/>
      <c r="AIY281" s="1099"/>
      <c r="AIZ281" s="1099"/>
      <c r="AJA281" s="1099"/>
      <c r="AJB281" s="1099"/>
      <c r="AJC281" s="1099"/>
      <c r="AJD281" s="1099"/>
      <c r="AJE281" s="1099"/>
      <c r="AJF281" s="1099"/>
      <c r="AJG281" s="1099"/>
      <c r="AJH281" s="1099"/>
      <c r="AJI281" s="1099"/>
      <c r="AJJ281" s="1099"/>
      <c r="AJK281" s="1099"/>
      <c r="AJL281" s="1099"/>
      <c r="AJM281" s="1099"/>
      <c r="AJN281" s="1099"/>
      <c r="AJO281" s="1099"/>
      <c r="AJP281" s="1099"/>
      <c r="AJQ281" s="1099"/>
      <c r="AJR281" s="1099"/>
      <c r="AJS281" s="1099"/>
      <c r="AJT281" s="1099"/>
      <c r="AJU281" s="1099"/>
      <c r="AJV281" s="1099"/>
      <c r="AJW281" s="1099"/>
      <c r="AJX281" s="1099"/>
      <c r="AJY281" s="1099"/>
      <c r="AJZ281" s="1099"/>
      <c r="AKA281" s="1099"/>
      <c r="AKB281" s="1099"/>
      <c r="AKC281" s="1099"/>
      <c r="AKD281" s="1099"/>
      <c r="AKE281" s="1099"/>
      <c r="AKF281" s="1099"/>
      <c r="AKG281" s="1099"/>
      <c r="AKH281" s="1099"/>
      <c r="AKI281" s="1099"/>
      <c r="AKJ281" s="1099"/>
      <c r="AKK281" s="1099"/>
      <c r="AKL281" s="1099"/>
      <c r="AKM281" s="1099"/>
      <c r="AKN281" s="1099"/>
      <c r="AKO281" s="1099"/>
      <c r="AKP281" s="1099"/>
      <c r="AKQ281" s="1099"/>
      <c r="AKR281" s="1099"/>
      <c r="AKS281" s="1099"/>
      <c r="AKT281" s="1099"/>
      <c r="AKU281" s="1099"/>
      <c r="AKV281" s="1099"/>
      <c r="AKW281" s="1099"/>
      <c r="AKX281" s="1099"/>
      <c r="AKY281" s="1099"/>
      <c r="AKZ281" s="1099"/>
      <c r="ALA281" s="1099"/>
      <c r="ALB281" s="1099"/>
      <c r="ALC281" s="1099"/>
      <c r="ALD281" s="1099"/>
      <c r="ALE281" s="1099"/>
      <c r="ALF281" s="1099"/>
      <c r="ALG281" s="1099"/>
      <c r="ALH281" s="1099"/>
      <c r="ALI281" s="1099"/>
      <c r="ALJ281" s="1099"/>
      <c r="ALK281" s="1099"/>
      <c r="ALL281" s="1099"/>
      <c r="ALM281" s="1099"/>
      <c r="ALN281" s="1099"/>
      <c r="ALO281" s="1099"/>
      <c r="ALP281" s="1099"/>
      <c r="ALQ281" s="1099"/>
      <c r="ALR281" s="1099"/>
      <c r="ALS281" s="1099"/>
      <c r="ALT281" s="1099"/>
      <c r="ALU281" s="1099"/>
      <c r="ALV281" s="1099"/>
      <c r="ALW281" s="1099"/>
      <c r="ALX281" s="1099"/>
      <c r="ALY281" s="1099"/>
      <c r="ALZ281" s="1099"/>
      <c r="AMA281" s="1099"/>
      <c r="AMB281" s="1099"/>
      <c r="AMC281" s="1099"/>
      <c r="AMD281" s="1099"/>
      <c r="AME281" s="1099"/>
      <c r="AMF281" s="1099"/>
      <c r="AMG281" s="1099"/>
      <c r="AMH281" s="1099"/>
      <c r="AMI281" s="1099"/>
      <c r="AMJ281" s="1099"/>
      <c r="AMK281" s="1099"/>
      <c r="AML281" s="1099"/>
      <c r="AMM281" s="1099"/>
      <c r="AMN281" s="1099"/>
      <c r="AMO281" s="1099"/>
      <c r="AMP281" s="1099"/>
      <c r="AMQ281" s="1099"/>
      <c r="AMR281" s="1099"/>
      <c r="AMS281" s="1099"/>
      <c r="AMT281" s="1099"/>
      <c r="AMU281" s="1099"/>
      <c r="AMV281" s="1099"/>
      <c r="AMW281" s="1099"/>
      <c r="AMX281" s="1099"/>
      <c r="AMY281" s="1099"/>
      <c r="AMZ281" s="1099"/>
      <c r="ANA281" s="1099"/>
      <c r="ANB281" s="1099"/>
      <c r="ANC281" s="1099"/>
      <c r="AND281" s="1099"/>
      <c r="ANE281" s="1099"/>
      <c r="ANF281" s="1099"/>
      <c r="ANG281" s="1099"/>
      <c r="ANH281" s="1099"/>
      <c r="ANI281" s="1099"/>
      <c r="ANJ281" s="1099"/>
      <c r="ANK281" s="1099"/>
      <c r="ANL281" s="1099"/>
      <c r="ANM281" s="1099"/>
      <c r="ANN281" s="1099"/>
      <c r="ANO281" s="1099"/>
      <c r="ANP281" s="1099"/>
      <c r="ANQ281" s="1099"/>
      <c r="ANR281" s="1099"/>
      <c r="ANS281" s="1099"/>
      <c r="ANT281" s="1099"/>
      <c r="ANU281" s="1099"/>
      <c r="ANV281" s="1099"/>
      <c r="ANW281" s="1099"/>
      <c r="ANX281" s="1099"/>
      <c r="ANY281" s="1099"/>
      <c r="ANZ281" s="1099"/>
      <c r="AOA281" s="1099"/>
      <c r="AOB281" s="1099"/>
      <c r="AOC281" s="1099"/>
      <c r="AOD281" s="1099"/>
      <c r="AOE281" s="1099"/>
      <c r="AOF281" s="1099"/>
      <c r="AOG281" s="1099"/>
      <c r="AOH281" s="1099"/>
      <c r="AOI281" s="1099"/>
      <c r="AOJ281" s="1099"/>
      <c r="AOK281" s="1099"/>
      <c r="AOL281" s="1099"/>
      <c r="AOM281" s="1099"/>
      <c r="AON281" s="1099"/>
      <c r="AOO281" s="1099"/>
      <c r="AOP281" s="1099"/>
      <c r="AOQ281" s="1099"/>
      <c r="AOR281" s="1099"/>
      <c r="AOS281" s="1099"/>
      <c r="AOT281" s="1099"/>
      <c r="AOU281" s="1099"/>
      <c r="AOV281" s="1099"/>
      <c r="AOW281" s="1099"/>
      <c r="AOX281" s="1099"/>
      <c r="AOY281" s="1099"/>
      <c r="AOZ281" s="1099"/>
      <c r="APA281" s="1099"/>
      <c r="APB281" s="1099"/>
      <c r="APC281" s="1099"/>
      <c r="APD281" s="1099"/>
      <c r="APE281" s="1099"/>
      <c r="APF281" s="1099"/>
      <c r="APG281" s="1099"/>
      <c r="APH281" s="1099"/>
      <c r="API281" s="1099"/>
      <c r="APJ281" s="1099"/>
      <c r="APK281" s="1099"/>
      <c r="APL281" s="1099"/>
      <c r="APM281" s="1099"/>
      <c r="APN281" s="1099"/>
      <c r="APO281" s="1099"/>
      <c r="APP281" s="1099"/>
      <c r="APQ281" s="1099"/>
      <c r="APR281" s="1099"/>
      <c r="APS281" s="1099"/>
      <c r="APT281" s="1099"/>
      <c r="APU281" s="1099"/>
      <c r="APV281" s="1099"/>
      <c r="APW281" s="1099"/>
      <c r="APX281" s="1099"/>
      <c r="APY281" s="1099"/>
      <c r="APZ281" s="1099"/>
      <c r="AQA281" s="1099"/>
      <c r="AQB281" s="1099"/>
      <c r="AQC281" s="1099"/>
      <c r="AQD281" s="1099"/>
      <c r="AQE281" s="1099"/>
      <c r="AQF281" s="1099"/>
      <c r="AQG281" s="1099"/>
      <c r="AQH281" s="1099"/>
      <c r="AQI281" s="1099"/>
      <c r="AQJ281" s="1099"/>
      <c r="AQK281" s="1099"/>
      <c r="AQL281" s="1099"/>
      <c r="AQM281" s="1099"/>
      <c r="AQN281" s="1099"/>
      <c r="AQO281" s="1099"/>
      <c r="AQP281" s="1099"/>
      <c r="AQQ281" s="1099"/>
      <c r="AQR281" s="1099"/>
      <c r="AQS281" s="1099"/>
      <c r="AQT281" s="1099"/>
      <c r="AQU281" s="1099"/>
      <c r="AQV281" s="1099"/>
      <c r="AQW281" s="1099"/>
      <c r="AQX281" s="1099"/>
      <c r="AQY281" s="1099"/>
      <c r="AQZ281" s="1099"/>
      <c r="ARA281" s="1099"/>
      <c r="ARB281" s="1099"/>
      <c r="ARC281" s="1099"/>
      <c r="ARD281" s="1099"/>
      <c r="ARE281" s="1099"/>
      <c r="ARF281" s="1099"/>
      <c r="ARG281" s="1099"/>
      <c r="ARH281" s="1099"/>
      <c r="ARI281" s="1099"/>
      <c r="ARJ281" s="1099"/>
      <c r="ARK281" s="1099"/>
      <c r="ARL281" s="1099"/>
      <c r="ARM281" s="1099"/>
      <c r="ARN281" s="1099"/>
      <c r="ARO281" s="1099"/>
      <c r="ARP281" s="1099"/>
      <c r="ARQ281" s="1099"/>
      <c r="ARR281" s="1099"/>
      <c r="ARS281" s="1099"/>
      <c r="ART281" s="1099"/>
      <c r="ARU281" s="1099"/>
      <c r="ARV281" s="1099"/>
      <c r="ARW281" s="1099"/>
      <c r="ARX281" s="1099"/>
      <c r="ARY281" s="1099"/>
      <c r="ARZ281" s="1099"/>
      <c r="ASA281" s="1099"/>
      <c r="ASB281" s="1099"/>
      <c r="ASC281" s="1099"/>
      <c r="ASD281" s="1099"/>
      <c r="ASE281" s="1099"/>
      <c r="ASF281" s="1099"/>
      <c r="ASG281" s="1099"/>
      <c r="ASH281" s="1099"/>
      <c r="ASI281" s="1099"/>
      <c r="ASJ281" s="1099"/>
      <c r="ASK281" s="1099"/>
      <c r="ASL281" s="1099"/>
      <c r="ASM281" s="1099"/>
      <c r="ASN281" s="1099"/>
      <c r="ASO281" s="1099"/>
      <c r="ASP281" s="1099"/>
      <c r="ASQ281" s="1099"/>
      <c r="ASR281" s="1099"/>
      <c r="ASS281" s="1099"/>
      <c r="AST281" s="1099"/>
      <c r="ASU281" s="1099"/>
      <c r="ASV281" s="1099"/>
      <c r="ASW281" s="1099"/>
      <c r="ASX281" s="1099"/>
      <c r="ASY281" s="1099"/>
      <c r="ASZ281" s="1099"/>
      <c r="ATA281" s="1099"/>
      <c r="ATB281" s="1099"/>
      <c r="ATC281" s="1099"/>
      <c r="ATD281" s="1099"/>
      <c r="ATE281" s="1099"/>
      <c r="ATF281" s="1099"/>
      <c r="ATG281" s="1099"/>
      <c r="ATH281" s="1099"/>
      <c r="ATI281" s="1099"/>
      <c r="ATJ281" s="1099"/>
      <c r="ATK281" s="1099"/>
      <c r="ATL281" s="1099"/>
      <c r="ATM281" s="1099"/>
      <c r="ATN281" s="1099"/>
      <c r="ATO281" s="1099"/>
      <c r="ATP281" s="1099"/>
      <c r="ATQ281" s="1099"/>
      <c r="ATR281" s="1099"/>
      <c r="ATS281" s="1099"/>
      <c r="ATT281" s="1099"/>
      <c r="ATU281" s="1099"/>
      <c r="ATV281" s="1099"/>
      <c r="ATW281" s="1099"/>
      <c r="ATX281" s="1099"/>
      <c r="ATY281" s="1099"/>
      <c r="ATZ281" s="1099"/>
      <c r="AUA281" s="1099"/>
      <c r="AUB281" s="1099"/>
      <c r="AUC281" s="1099"/>
      <c r="AUD281" s="1099"/>
      <c r="AUE281" s="1099"/>
      <c r="AUF281" s="1099"/>
      <c r="AUG281" s="1099"/>
      <c r="AUH281" s="1099"/>
      <c r="AUI281" s="1099"/>
      <c r="AUJ281" s="1099"/>
      <c r="AUK281" s="1099"/>
      <c r="AUL281" s="1099"/>
      <c r="AUM281" s="1099"/>
      <c r="AUN281" s="1099"/>
      <c r="AUO281" s="1099"/>
      <c r="AUP281" s="1099"/>
      <c r="AUQ281" s="1099"/>
      <c r="AUR281" s="1099"/>
      <c r="AUS281" s="1099"/>
      <c r="AUT281" s="1099"/>
      <c r="AUU281" s="1099"/>
      <c r="AUV281" s="1099"/>
      <c r="AUW281" s="1099"/>
      <c r="AUX281" s="1099"/>
      <c r="AUY281" s="1099"/>
      <c r="AUZ281" s="1099"/>
      <c r="AVA281" s="1099"/>
      <c r="AVB281" s="1099"/>
      <c r="AVC281" s="1099"/>
      <c r="AVD281" s="1099"/>
      <c r="AVE281" s="1099"/>
      <c r="AVF281" s="1099"/>
      <c r="AVG281" s="1099"/>
      <c r="AVH281" s="1099"/>
      <c r="AVI281" s="1099"/>
      <c r="AVJ281" s="1099"/>
      <c r="AVK281" s="1099"/>
      <c r="AVL281" s="1099"/>
      <c r="AVM281" s="1099"/>
      <c r="AVN281" s="1099"/>
      <c r="AVO281" s="1099"/>
      <c r="AVP281" s="1099"/>
      <c r="AVQ281" s="1099"/>
      <c r="AVR281" s="1099"/>
      <c r="AVS281" s="1099"/>
      <c r="AVT281" s="1099"/>
      <c r="AVU281" s="1099"/>
      <c r="AVV281" s="1099"/>
      <c r="AVW281" s="1099"/>
      <c r="AVX281" s="1099"/>
      <c r="AVY281" s="1099"/>
      <c r="AVZ281" s="1099"/>
      <c r="AWA281" s="1099"/>
      <c r="AWB281" s="1099"/>
      <c r="AWC281" s="1099"/>
      <c r="AWD281" s="1099"/>
      <c r="AWE281" s="1099"/>
      <c r="AWF281" s="1099"/>
      <c r="AWG281" s="1099"/>
      <c r="AWH281" s="1099"/>
      <c r="AWI281" s="1099"/>
      <c r="AWJ281" s="1099"/>
      <c r="AWK281" s="1099"/>
      <c r="AWL281" s="1099"/>
      <c r="AWM281" s="1099"/>
      <c r="AWN281" s="1099"/>
      <c r="AWO281" s="1099"/>
      <c r="AWP281" s="1099"/>
      <c r="AWQ281" s="1099"/>
      <c r="AWR281" s="1099"/>
      <c r="AWS281" s="1099"/>
      <c r="AWT281" s="1099"/>
      <c r="AWU281" s="1099"/>
      <c r="AWV281" s="1099"/>
      <c r="AWW281" s="1099"/>
      <c r="AWX281" s="1099"/>
      <c r="AWY281" s="1099"/>
      <c r="AWZ281" s="1099"/>
      <c r="AXA281" s="1099"/>
      <c r="AXB281" s="1099"/>
      <c r="AXC281" s="1099"/>
      <c r="AXD281" s="1099"/>
      <c r="AXE281" s="1099"/>
      <c r="AXF281" s="1099"/>
      <c r="AXG281" s="1099"/>
      <c r="AXH281" s="1099"/>
      <c r="AXI281" s="1099"/>
      <c r="AXJ281" s="1099"/>
      <c r="AXK281" s="1099"/>
      <c r="AXL281" s="1099"/>
      <c r="AXM281" s="1099"/>
      <c r="AXN281" s="1099"/>
      <c r="AXO281" s="1099"/>
      <c r="AXP281" s="1099"/>
    </row>
    <row r="282" spans="1:1349" s="1766" customFormat="1" ht="12" customHeight="1" x14ac:dyDescent="0.25">
      <c r="A282" s="3571"/>
      <c r="B282" s="702"/>
      <c r="C282" s="702"/>
      <c r="D282" s="702"/>
      <c r="E282" s="702"/>
      <c r="F282" s="702"/>
      <c r="G282" s="702"/>
      <c r="H282" s="702"/>
      <c r="I282" s="702"/>
      <c r="J282" s="702"/>
      <c r="K282" s="702"/>
      <c r="L282" s="702"/>
      <c r="M282" s="702"/>
      <c r="N282" s="702"/>
      <c r="O282" s="702"/>
      <c r="P282" s="702"/>
      <c r="Q282" s="702"/>
      <c r="R282" s="3573" t="s">
        <v>1007</v>
      </c>
      <c r="S282" s="1098"/>
      <c r="AJ282" s="1098"/>
      <c r="AK282" s="1098"/>
      <c r="AL282" s="1098"/>
      <c r="AM282" s="1098"/>
      <c r="AN282" s="1098"/>
      <c r="AO282" s="1098"/>
      <c r="AP282" s="1098"/>
      <c r="AQ282" s="1098"/>
      <c r="AR282" s="1098"/>
      <c r="AS282" s="1098"/>
      <c r="AT282" s="1098"/>
      <c r="AU282" s="1098"/>
      <c r="AV282" s="1098"/>
      <c r="AW282" s="1098"/>
      <c r="AX282" s="1098"/>
      <c r="AY282" s="1098"/>
      <c r="AZ282" s="1098"/>
      <c r="BA282" s="1098"/>
      <c r="BB282" s="1098"/>
      <c r="BC282" s="1098"/>
      <c r="BD282" s="1098"/>
      <c r="BE282" s="1098"/>
      <c r="BF282" s="1098"/>
      <c r="BG282" s="1098"/>
      <c r="BH282" s="1098"/>
      <c r="BI282" s="1098"/>
      <c r="BJ282" s="1098"/>
      <c r="BK282" s="1098"/>
      <c r="BL282" s="1098"/>
      <c r="BM282" s="1098"/>
      <c r="BN282" s="1098"/>
      <c r="BO282" s="1098"/>
      <c r="BP282" s="1098"/>
      <c r="BQ282" s="1098"/>
      <c r="BR282" s="1098"/>
      <c r="BS282" s="1098"/>
      <c r="BT282" s="1098"/>
      <c r="BU282" s="1098"/>
      <c r="BV282" s="1098"/>
      <c r="BW282" s="1098"/>
      <c r="BX282" s="1098"/>
      <c r="BY282" s="1098"/>
      <c r="BZ282" s="1098"/>
      <c r="CA282" s="1098"/>
      <c r="CB282" s="1098"/>
      <c r="CC282" s="1098"/>
      <c r="CD282" s="1098"/>
      <c r="CE282" s="1098"/>
      <c r="CF282" s="1098"/>
      <c r="CG282" s="1098"/>
      <c r="CH282" s="1098"/>
      <c r="CI282" s="1098"/>
      <c r="CJ282" s="1098"/>
      <c r="CK282" s="1098"/>
      <c r="CL282" s="1098"/>
      <c r="CM282" s="1098"/>
      <c r="CN282" s="1098"/>
      <c r="CO282" s="1098"/>
      <c r="CP282" s="1098"/>
      <c r="CQ282" s="1098"/>
      <c r="CR282" s="1098"/>
      <c r="CS282" s="1098"/>
      <c r="CT282" s="1098"/>
      <c r="CU282" s="1098"/>
      <c r="CV282" s="1098"/>
      <c r="CW282" s="1098"/>
      <c r="CX282" s="1098"/>
      <c r="CY282" s="1098"/>
      <c r="CZ282" s="1098"/>
      <c r="DA282" s="1098"/>
      <c r="DB282" s="1098"/>
      <c r="DC282" s="1098"/>
      <c r="DD282" s="1098"/>
      <c r="DE282" s="1098"/>
      <c r="DF282" s="1098"/>
      <c r="DG282" s="1098"/>
      <c r="DH282" s="1098"/>
      <c r="DI282" s="1098"/>
      <c r="DJ282" s="1098"/>
      <c r="DK282" s="1098"/>
      <c r="DL282" s="1098"/>
      <c r="DM282" s="1098"/>
      <c r="DN282" s="1098"/>
      <c r="DO282" s="1098"/>
      <c r="DP282" s="1098"/>
      <c r="DQ282" s="1098"/>
      <c r="DR282" s="1098"/>
      <c r="DS282" s="1098"/>
      <c r="DT282" s="1098"/>
      <c r="DU282" s="1098"/>
      <c r="DV282" s="1098"/>
      <c r="DW282" s="1098"/>
      <c r="DX282" s="1098"/>
      <c r="DY282" s="1098"/>
      <c r="DZ282" s="1098"/>
      <c r="EA282" s="1098"/>
      <c r="EB282" s="1098"/>
      <c r="EC282" s="1098"/>
      <c r="ED282" s="1098"/>
      <c r="EE282" s="1098"/>
      <c r="EF282" s="1098"/>
      <c r="EG282" s="1098"/>
      <c r="EH282" s="1098"/>
      <c r="EI282" s="1098"/>
      <c r="EJ282" s="1098"/>
      <c r="EK282" s="1098"/>
      <c r="EL282" s="1098"/>
      <c r="EM282" s="1098"/>
      <c r="EN282" s="1098"/>
      <c r="EO282" s="1098"/>
      <c r="EP282" s="1098"/>
      <c r="EQ282" s="1098"/>
      <c r="ER282" s="1098"/>
      <c r="ES282" s="1098"/>
      <c r="ET282" s="1098"/>
      <c r="EU282" s="1098"/>
      <c r="EV282" s="1098"/>
      <c r="EW282" s="1098"/>
      <c r="EX282" s="1098"/>
      <c r="EY282" s="1098"/>
      <c r="EZ282" s="1098"/>
      <c r="FA282" s="1098"/>
      <c r="FB282" s="1098"/>
      <c r="FC282" s="1098"/>
      <c r="FD282" s="1098"/>
      <c r="FE282" s="1098"/>
      <c r="FF282" s="1098"/>
      <c r="FG282" s="1098"/>
      <c r="FH282" s="1098"/>
      <c r="FI282" s="1098"/>
      <c r="FJ282" s="1098"/>
      <c r="FK282" s="1098"/>
      <c r="FL282" s="1098"/>
      <c r="FM282" s="1098"/>
      <c r="FN282" s="1098"/>
      <c r="FO282" s="1098"/>
      <c r="FP282" s="1098"/>
      <c r="FQ282" s="1098"/>
      <c r="FR282" s="1098"/>
      <c r="FS282" s="1098"/>
      <c r="FT282" s="1098"/>
      <c r="FU282" s="1098"/>
      <c r="FV282" s="1098"/>
      <c r="FW282" s="1098"/>
      <c r="FX282" s="1098"/>
      <c r="FY282" s="1098"/>
      <c r="FZ282" s="1098"/>
      <c r="GA282" s="1098"/>
      <c r="GB282" s="1098"/>
      <c r="GC282" s="1098"/>
      <c r="GD282" s="1098"/>
      <c r="GE282" s="1098"/>
      <c r="GF282" s="1098"/>
      <c r="GG282" s="1098"/>
      <c r="GH282" s="1098"/>
      <c r="GI282" s="1098"/>
      <c r="GJ282" s="1098"/>
      <c r="GK282" s="1098"/>
      <c r="GL282" s="1098"/>
      <c r="GM282" s="1098"/>
      <c r="GN282" s="1098"/>
      <c r="GO282" s="1098"/>
      <c r="GP282" s="1098"/>
      <c r="GQ282" s="1098"/>
      <c r="GR282" s="1098"/>
      <c r="GS282" s="1098"/>
      <c r="GT282" s="1098"/>
      <c r="GU282" s="1098"/>
      <c r="GV282" s="1098"/>
      <c r="GW282" s="1098"/>
      <c r="GX282" s="1098"/>
      <c r="GY282" s="1098"/>
      <c r="GZ282" s="1098"/>
      <c r="HA282" s="1098"/>
      <c r="HB282" s="1098"/>
      <c r="HC282" s="1098"/>
      <c r="HD282" s="1098"/>
      <c r="HE282" s="1098"/>
      <c r="HF282" s="1098"/>
      <c r="HG282" s="1098"/>
      <c r="HH282" s="1098"/>
      <c r="HI282" s="1098"/>
      <c r="HJ282" s="1098"/>
      <c r="HK282" s="1098"/>
      <c r="HL282" s="1098"/>
      <c r="HM282" s="1098"/>
      <c r="HN282" s="1098"/>
      <c r="HO282" s="1098"/>
      <c r="HP282" s="1098"/>
      <c r="HQ282" s="1098"/>
      <c r="HR282" s="1098"/>
      <c r="HS282" s="1098"/>
      <c r="HT282" s="1098"/>
      <c r="HU282" s="1098"/>
      <c r="HV282" s="1098"/>
      <c r="HW282" s="1098"/>
      <c r="HX282" s="1098"/>
      <c r="HY282" s="1098"/>
      <c r="HZ282" s="1098"/>
      <c r="IA282" s="1098"/>
      <c r="IB282" s="1098"/>
      <c r="IC282" s="1098"/>
      <c r="ID282" s="1098"/>
      <c r="IE282" s="1098"/>
      <c r="IF282" s="1098"/>
      <c r="IG282" s="1098"/>
      <c r="IH282" s="1098"/>
      <c r="II282" s="1098"/>
      <c r="IJ282" s="1098"/>
      <c r="IK282" s="1098"/>
      <c r="IL282" s="1098"/>
      <c r="IM282" s="1098"/>
      <c r="IN282" s="1098"/>
      <c r="IO282" s="1098"/>
      <c r="IP282" s="1098"/>
      <c r="IQ282" s="1098"/>
      <c r="IR282" s="1098"/>
      <c r="IS282" s="1098"/>
      <c r="IT282" s="1098"/>
      <c r="IU282" s="1098"/>
      <c r="IV282" s="1098"/>
      <c r="IW282" s="1098"/>
      <c r="IX282" s="1098"/>
      <c r="IY282" s="1098"/>
      <c r="IZ282" s="1098"/>
      <c r="JA282" s="1098"/>
      <c r="JB282" s="1098"/>
      <c r="JC282" s="1098"/>
      <c r="JD282" s="1098"/>
      <c r="JE282" s="1098"/>
      <c r="JF282" s="1098"/>
      <c r="JG282" s="1098"/>
      <c r="JH282" s="1098"/>
      <c r="JI282" s="1098"/>
      <c r="JJ282" s="1098"/>
      <c r="JK282" s="1098"/>
      <c r="JL282" s="1098"/>
      <c r="JM282" s="1098"/>
      <c r="JN282" s="1098"/>
      <c r="JO282" s="1098"/>
      <c r="JP282" s="1098"/>
      <c r="JQ282" s="1098"/>
      <c r="JR282" s="1098"/>
      <c r="JS282" s="1098"/>
      <c r="JT282" s="1098"/>
      <c r="JU282" s="1098"/>
      <c r="JV282" s="1098"/>
      <c r="JW282" s="1098"/>
      <c r="JX282" s="1098"/>
      <c r="JY282" s="1098"/>
      <c r="JZ282" s="1098"/>
      <c r="KA282" s="1098"/>
      <c r="KB282" s="1098"/>
      <c r="KC282" s="1098"/>
      <c r="KD282" s="1098"/>
      <c r="KE282" s="1098"/>
      <c r="KF282" s="1098"/>
      <c r="KG282" s="1098"/>
      <c r="KH282" s="1098"/>
      <c r="KI282" s="1098"/>
      <c r="KJ282" s="1098"/>
      <c r="KK282" s="1098"/>
      <c r="KL282" s="1098"/>
      <c r="KM282" s="1098"/>
      <c r="KN282" s="1098"/>
      <c r="KO282" s="1098"/>
      <c r="KP282" s="1098"/>
      <c r="KQ282" s="1098"/>
      <c r="KR282" s="1098"/>
      <c r="KS282" s="1098"/>
      <c r="KT282" s="1098"/>
      <c r="KU282" s="1098"/>
      <c r="KV282" s="1098"/>
      <c r="KW282" s="1098"/>
      <c r="KX282" s="1098"/>
      <c r="KY282" s="1098"/>
      <c r="KZ282" s="1098"/>
      <c r="LA282" s="1098"/>
      <c r="LB282" s="1098"/>
      <c r="LC282" s="1098"/>
      <c r="LD282" s="1098"/>
      <c r="LE282" s="1098"/>
      <c r="LF282" s="1098"/>
      <c r="LG282" s="1098"/>
      <c r="LH282" s="1098"/>
      <c r="LI282" s="1098"/>
      <c r="LJ282" s="1098"/>
      <c r="LK282" s="1098"/>
      <c r="LL282" s="1098"/>
      <c r="LM282" s="1098"/>
      <c r="LN282" s="1098"/>
      <c r="LO282" s="1098"/>
      <c r="LP282" s="1098"/>
      <c r="LQ282" s="1098"/>
      <c r="LR282" s="1098"/>
      <c r="LS282" s="1098"/>
      <c r="LT282" s="1098"/>
      <c r="LU282" s="1098"/>
      <c r="LV282" s="1098"/>
      <c r="LW282" s="1098"/>
      <c r="LX282" s="1098"/>
      <c r="LY282" s="1098"/>
      <c r="LZ282" s="1098"/>
      <c r="MA282" s="1098"/>
      <c r="MB282" s="1098"/>
      <c r="MC282" s="1098"/>
      <c r="MD282" s="1098"/>
      <c r="ME282" s="1098"/>
      <c r="MF282" s="1098"/>
      <c r="MG282" s="1098"/>
      <c r="MH282" s="1098"/>
      <c r="MI282" s="1098"/>
      <c r="MJ282" s="1098"/>
      <c r="MK282" s="1098"/>
      <c r="ML282" s="1098"/>
      <c r="MM282" s="1098"/>
      <c r="MN282" s="1098"/>
      <c r="MO282" s="1098"/>
      <c r="MP282" s="1098"/>
      <c r="MQ282" s="1098"/>
      <c r="MR282" s="1098"/>
      <c r="MS282" s="1098"/>
      <c r="MT282" s="1098"/>
      <c r="MU282" s="1098"/>
      <c r="MV282" s="1098"/>
      <c r="MW282" s="1098"/>
      <c r="MX282" s="1098"/>
      <c r="MY282" s="1098"/>
      <c r="MZ282" s="1098"/>
      <c r="NA282" s="1098"/>
      <c r="NB282" s="1098"/>
      <c r="NC282" s="1098"/>
      <c r="ND282" s="1098"/>
      <c r="NE282" s="1098"/>
      <c r="NF282" s="1098"/>
      <c r="NG282" s="1098"/>
      <c r="NH282" s="1098"/>
      <c r="NI282" s="1098"/>
      <c r="NJ282" s="1098"/>
      <c r="NK282" s="1098"/>
      <c r="NL282" s="1098"/>
      <c r="NM282" s="1098"/>
      <c r="NN282" s="1098"/>
      <c r="NO282" s="1098"/>
      <c r="NP282" s="1098"/>
      <c r="NQ282" s="1098"/>
      <c r="NR282" s="1098"/>
      <c r="NS282" s="1098"/>
      <c r="NT282" s="1098"/>
      <c r="NU282" s="1098"/>
      <c r="NV282" s="1098"/>
      <c r="NW282" s="1098"/>
      <c r="NX282" s="1098"/>
      <c r="NY282" s="1098"/>
      <c r="NZ282" s="1098"/>
      <c r="OA282" s="1098"/>
      <c r="OB282" s="1098"/>
      <c r="OC282" s="1098"/>
      <c r="OD282" s="1098"/>
      <c r="OE282" s="1098"/>
      <c r="OF282" s="1098"/>
      <c r="OG282" s="1098"/>
      <c r="OH282" s="1098"/>
      <c r="OI282" s="1098"/>
      <c r="OJ282" s="1098"/>
      <c r="OK282" s="1098"/>
      <c r="OL282" s="1098"/>
      <c r="OM282" s="1098"/>
      <c r="ON282" s="1098"/>
      <c r="OO282" s="1098"/>
      <c r="OP282" s="1098"/>
      <c r="OQ282" s="1098"/>
      <c r="OR282" s="1098"/>
      <c r="OS282" s="1098"/>
      <c r="OT282" s="1098"/>
      <c r="OU282" s="1098"/>
      <c r="OV282" s="1098"/>
      <c r="OW282" s="1098"/>
      <c r="OX282" s="1098"/>
      <c r="OY282" s="1098"/>
      <c r="OZ282" s="1098"/>
      <c r="PA282" s="1098"/>
      <c r="PB282" s="1098"/>
      <c r="PC282" s="1098"/>
      <c r="PD282" s="1098"/>
      <c r="PE282" s="1098"/>
      <c r="PF282" s="1098"/>
      <c r="PG282" s="1098"/>
      <c r="PH282" s="1098"/>
      <c r="PI282" s="1098"/>
      <c r="PJ282" s="1098"/>
      <c r="PK282" s="1098"/>
      <c r="PL282" s="1098"/>
      <c r="PM282" s="1098"/>
      <c r="PN282" s="1098"/>
      <c r="PO282" s="1098"/>
      <c r="PP282" s="1098"/>
      <c r="PQ282" s="1098"/>
      <c r="PR282" s="1098"/>
      <c r="PS282" s="1098"/>
      <c r="PT282" s="1098"/>
      <c r="PU282" s="1098"/>
      <c r="PV282" s="1098"/>
      <c r="PW282" s="1098"/>
      <c r="PX282" s="1098"/>
      <c r="PY282" s="1098"/>
      <c r="PZ282" s="1098"/>
      <c r="QA282" s="1098"/>
      <c r="QB282" s="1098"/>
      <c r="QC282" s="1098"/>
      <c r="QD282" s="1098"/>
      <c r="QE282" s="1098"/>
      <c r="QF282" s="1098"/>
      <c r="QG282" s="1098"/>
      <c r="QH282" s="1098"/>
      <c r="QI282" s="1098"/>
      <c r="QJ282" s="1098"/>
      <c r="QK282" s="1098"/>
      <c r="QL282" s="1098"/>
      <c r="QM282" s="1098"/>
      <c r="QN282" s="1098"/>
      <c r="QO282" s="1098"/>
      <c r="QP282" s="1098"/>
      <c r="QQ282" s="1098"/>
      <c r="QR282" s="1098"/>
      <c r="QS282" s="1098"/>
      <c r="QT282" s="1098"/>
      <c r="QU282" s="1098"/>
      <c r="QV282" s="1098"/>
      <c r="QW282" s="1098"/>
      <c r="QX282" s="1098"/>
      <c r="QY282" s="1098"/>
      <c r="QZ282" s="1098"/>
      <c r="RA282" s="1098"/>
      <c r="RB282" s="1098"/>
      <c r="RC282" s="1098"/>
      <c r="RD282" s="1098"/>
      <c r="RE282" s="1098"/>
      <c r="RF282" s="1098"/>
      <c r="RG282" s="1098"/>
      <c r="RH282" s="1098"/>
      <c r="RI282" s="1098"/>
      <c r="RJ282" s="1098"/>
      <c r="RK282" s="1098"/>
      <c r="RL282" s="1098"/>
      <c r="RM282" s="1098"/>
      <c r="RN282" s="1098"/>
      <c r="RO282" s="1098"/>
      <c r="RP282" s="1098"/>
      <c r="RQ282" s="1098"/>
      <c r="RR282" s="1098"/>
      <c r="RS282" s="1098"/>
      <c r="RT282" s="1098"/>
      <c r="RU282" s="1098"/>
      <c r="RV282" s="1098"/>
      <c r="RW282" s="1098"/>
      <c r="RX282" s="1098"/>
      <c r="RY282" s="1098"/>
      <c r="RZ282" s="1098"/>
      <c r="SA282" s="1098"/>
      <c r="SB282" s="1098"/>
      <c r="SC282" s="1098"/>
      <c r="SD282" s="1098"/>
      <c r="SE282" s="1098"/>
      <c r="SF282" s="1098"/>
      <c r="SG282" s="1098"/>
      <c r="SH282" s="1098"/>
      <c r="SI282" s="1098"/>
      <c r="SJ282" s="1098"/>
      <c r="SK282" s="1098"/>
      <c r="SL282" s="1098"/>
      <c r="SM282" s="1098"/>
      <c r="SN282" s="1098"/>
      <c r="SO282" s="1098"/>
      <c r="SP282" s="1098"/>
      <c r="SQ282" s="1098"/>
      <c r="SR282" s="1098"/>
      <c r="SS282" s="1098"/>
      <c r="ST282" s="1098"/>
      <c r="SU282" s="1098"/>
      <c r="SV282" s="1098"/>
      <c r="SW282" s="1098"/>
      <c r="SX282" s="1098"/>
      <c r="SY282" s="1098"/>
      <c r="SZ282" s="1098"/>
      <c r="TA282" s="1098"/>
      <c r="TB282" s="1098"/>
      <c r="TC282" s="1098"/>
      <c r="TD282" s="1098"/>
      <c r="TE282" s="1098"/>
      <c r="TF282" s="1098"/>
      <c r="TG282" s="1098"/>
      <c r="TH282" s="1098"/>
      <c r="TI282" s="1098"/>
      <c r="TJ282" s="1098"/>
      <c r="TK282" s="1098"/>
      <c r="TL282" s="1098"/>
      <c r="TM282" s="1098"/>
      <c r="TN282" s="1098"/>
      <c r="TO282" s="1098"/>
      <c r="TP282" s="1098"/>
      <c r="TQ282" s="1098"/>
      <c r="TR282" s="1098"/>
      <c r="TS282" s="1098"/>
      <c r="TT282" s="1098"/>
      <c r="TU282" s="1098"/>
      <c r="TV282" s="1098"/>
      <c r="TW282" s="1098"/>
      <c r="TX282" s="1098"/>
      <c r="TY282" s="1098"/>
      <c r="TZ282" s="1098"/>
      <c r="UA282" s="1098"/>
      <c r="UB282" s="1098"/>
      <c r="UC282" s="1098"/>
      <c r="UD282" s="1098"/>
      <c r="UE282" s="1098"/>
      <c r="UF282" s="1098"/>
      <c r="UG282" s="1098"/>
      <c r="UH282" s="1098"/>
      <c r="UI282" s="1098"/>
      <c r="UJ282" s="1098"/>
      <c r="UK282" s="1098"/>
      <c r="UL282" s="1098"/>
      <c r="UM282" s="1098"/>
      <c r="UN282" s="1098"/>
      <c r="UO282" s="1098"/>
      <c r="UP282" s="1098"/>
      <c r="UQ282" s="1098"/>
      <c r="UR282" s="1098"/>
      <c r="US282" s="1098"/>
      <c r="UT282" s="1098"/>
      <c r="UU282" s="1098"/>
      <c r="UV282" s="1098"/>
      <c r="UW282" s="1098"/>
      <c r="UX282" s="1098"/>
      <c r="UY282" s="1098"/>
      <c r="UZ282" s="1098"/>
      <c r="VA282" s="1098"/>
      <c r="VB282" s="1098"/>
      <c r="VC282" s="1098"/>
      <c r="VD282" s="1098"/>
      <c r="VE282" s="1098"/>
      <c r="VF282" s="1098"/>
      <c r="VG282" s="1098"/>
      <c r="VH282" s="1098"/>
      <c r="VI282" s="1098"/>
      <c r="VJ282" s="1098"/>
      <c r="VK282" s="1098"/>
      <c r="VL282" s="1098"/>
      <c r="VM282" s="1098"/>
      <c r="VN282" s="1098"/>
      <c r="VO282" s="1098"/>
      <c r="VP282" s="1098"/>
      <c r="VQ282" s="1098"/>
      <c r="VR282" s="1098"/>
      <c r="VS282" s="1098"/>
      <c r="VT282" s="1098"/>
      <c r="VU282" s="1098"/>
      <c r="VV282" s="1098"/>
      <c r="VW282" s="1098"/>
      <c r="VX282" s="1098"/>
      <c r="VY282" s="1098"/>
      <c r="VZ282" s="1098"/>
      <c r="WA282" s="1098"/>
      <c r="WB282" s="1098"/>
      <c r="WC282" s="1098"/>
      <c r="WD282" s="1098"/>
      <c r="WE282" s="1098"/>
      <c r="WF282" s="1098"/>
      <c r="WG282" s="1098"/>
      <c r="WH282" s="1098"/>
      <c r="WI282" s="1098"/>
      <c r="WJ282" s="1098"/>
      <c r="WK282" s="1098"/>
      <c r="WL282" s="1098"/>
      <c r="WM282" s="1098"/>
      <c r="WN282" s="1098"/>
      <c r="WO282" s="1098"/>
      <c r="WP282" s="1098"/>
      <c r="WQ282" s="1098"/>
      <c r="WR282" s="1098"/>
      <c r="WS282" s="1098"/>
      <c r="WT282" s="1098"/>
      <c r="WU282" s="1098"/>
      <c r="WV282" s="1098"/>
      <c r="WW282" s="1098"/>
      <c r="WX282" s="1098"/>
      <c r="WY282" s="1098"/>
      <c r="WZ282" s="1098"/>
      <c r="XA282" s="1098"/>
      <c r="XB282" s="1098"/>
      <c r="XC282" s="1098"/>
      <c r="XD282" s="1098"/>
      <c r="XE282" s="1098"/>
      <c r="XF282" s="1098"/>
      <c r="XG282" s="1098"/>
      <c r="XH282" s="1098"/>
      <c r="XI282" s="1098"/>
      <c r="XJ282" s="1098"/>
      <c r="XK282" s="1098"/>
      <c r="XL282" s="1098"/>
      <c r="XM282" s="1098"/>
      <c r="XN282" s="1098"/>
      <c r="XO282" s="1098"/>
      <c r="XP282" s="1098"/>
      <c r="XQ282" s="1098"/>
      <c r="XR282" s="1098"/>
      <c r="XS282" s="1098"/>
      <c r="XT282" s="1098"/>
      <c r="XU282" s="1098"/>
      <c r="XV282" s="1098"/>
      <c r="XW282" s="1098"/>
      <c r="XX282" s="1098"/>
      <c r="XY282" s="1098"/>
      <c r="XZ282" s="1098"/>
      <c r="YA282" s="1098"/>
      <c r="YB282" s="1098"/>
      <c r="YC282" s="1098"/>
      <c r="YD282" s="1098"/>
      <c r="YE282" s="1098"/>
      <c r="YF282" s="1098"/>
      <c r="YG282" s="1098"/>
      <c r="YH282" s="1098"/>
      <c r="YI282" s="1098"/>
      <c r="YJ282" s="1098"/>
      <c r="YK282" s="1098"/>
      <c r="YL282" s="1098"/>
      <c r="YM282" s="1098"/>
      <c r="YN282" s="1098"/>
      <c r="YO282" s="1098"/>
      <c r="YP282" s="1098"/>
      <c r="YQ282" s="1098"/>
      <c r="YR282" s="1098"/>
      <c r="YS282" s="1098"/>
      <c r="YT282" s="1098"/>
      <c r="YU282" s="1098"/>
      <c r="YV282" s="1098"/>
      <c r="YW282" s="1098"/>
      <c r="YX282" s="1098"/>
      <c r="YY282" s="1098"/>
      <c r="YZ282" s="1098"/>
      <c r="ZA282" s="1098"/>
      <c r="ZB282" s="1098"/>
      <c r="ZC282" s="1098"/>
      <c r="ZD282" s="1098"/>
      <c r="ZE282" s="1098"/>
      <c r="ZF282" s="1098"/>
      <c r="ZG282" s="1098"/>
      <c r="ZH282" s="1098"/>
      <c r="ZI282" s="1098"/>
      <c r="ZJ282" s="1098"/>
      <c r="ZK282" s="1098"/>
      <c r="ZL282" s="1098"/>
      <c r="ZM282" s="1098"/>
      <c r="ZN282" s="1098"/>
      <c r="ZO282" s="1098"/>
      <c r="ZP282" s="1098"/>
      <c r="ZQ282" s="1098"/>
      <c r="ZR282" s="1098"/>
      <c r="ZS282" s="1098"/>
      <c r="ZT282" s="1098"/>
      <c r="ZU282" s="1098"/>
      <c r="ZV282" s="1098"/>
      <c r="ZW282" s="1098"/>
      <c r="ZX282" s="1098"/>
      <c r="ZY282" s="1098"/>
      <c r="ZZ282" s="1098"/>
      <c r="AAA282" s="1098"/>
      <c r="AAB282" s="1098"/>
      <c r="AAC282" s="1098"/>
      <c r="AAD282" s="1098"/>
      <c r="AAE282" s="1098"/>
      <c r="AAF282" s="1098"/>
      <c r="AAG282" s="1098"/>
      <c r="AAH282" s="1098"/>
      <c r="AAI282" s="1098"/>
      <c r="AAJ282" s="1098"/>
      <c r="AAK282" s="1098"/>
      <c r="AAL282" s="1098"/>
      <c r="AAM282" s="1098"/>
      <c r="AAN282" s="1098"/>
      <c r="AAO282" s="1098"/>
      <c r="AAP282" s="1098"/>
      <c r="AAQ282" s="1098"/>
      <c r="AAR282" s="1098"/>
      <c r="AAS282" s="1098"/>
      <c r="AAT282" s="1098"/>
      <c r="AAU282" s="1098"/>
      <c r="AAV282" s="1098"/>
      <c r="AAW282" s="1098"/>
      <c r="AAX282" s="1098"/>
      <c r="AAY282" s="1098"/>
      <c r="AAZ282" s="1098"/>
      <c r="ABA282" s="1098"/>
      <c r="ABB282" s="1098"/>
      <c r="ABC282" s="1098"/>
      <c r="ABD282" s="1098"/>
      <c r="ABE282" s="1098"/>
      <c r="ABF282" s="1098"/>
      <c r="ABG282" s="1098"/>
      <c r="ABH282" s="1098"/>
      <c r="ABI282" s="1098"/>
      <c r="ABJ282" s="1098"/>
      <c r="ABK282" s="1098"/>
      <c r="ABL282" s="1098"/>
      <c r="ABM282" s="1098"/>
      <c r="ABN282" s="1098"/>
      <c r="ABO282" s="1098"/>
      <c r="ABP282" s="1098"/>
      <c r="ABQ282" s="1098"/>
      <c r="ABR282" s="1098"/>
      <c r="ABS282" s="1098"/>
      <c r="ABT282" s="1098"/>
      <c r="ABU282" s="1098"/>
      <c r="ABV282" s="1098"/>
      <c r="ABW282" s="1098"/>
      <c r="ABX282" s="1098"/>
      <c r="ABY282" s="1098"/>
      <c r="ABZ282" s="1098"/>
      <c r="ACA282" s="1098"/>
      <c r="ACB282" s="1098"/>
      <c r="ACC282" s="1098"/>
      <c r="ACD282" s="1098"/>
      <c r="ACE282" s="1098"/>
      <c r="ACF282" s="1098"/>
      <c r="ACG282" s="1098"/>
      <c r="ACH282" s="1098"/>
      <c r="ACI282" s="1098"/>
      <c r="ACJ282" s="1098"/>
      <c r="ACK282" s="1098"/>
      <c r="ACL282" s="1098"/>
      <c r="ACM282" s="1098"/>
      <c r="ACN282" s="1098"/>
      <c r="ACO282" s="1098"/>
      <c r="ACP282" s="1098"/>
      <c r="ACQ282" s="1098"/>
      <c r="ACR282" s="1098"/>
      <c r="ACS282" s="1098"/>
      <c r="ACT282" s="1098"/>
      <c r="ACU282" s="1098"/>
      <c r="ACV282" s="1098"/>
      <c r="ACW282" s="1098"/>
      <c r="ACX282" s="1098"/>
      <c r="ACY282" s="1098"/>
      <c r="ACZ282" s="1098"/>
      <c r="ADA282" s="1098"/>
      <c r="ADB282" s="1098"/>
      <c r="ADC282" s="1098"/>
      <c r="ADD282" s="1098"/>
      <c r="ADE282" s="1098"/>
      <c r="ADF282" s="1098"/>
      <c r="ADG282" s="1098"/>
      <c r="ADH282" s="1098"/>
      <c r="ADI282" s="1098"/>
      <c r="ADJ282" s="1098"/>
      <c r="ADK282" s="1098"/>
      <c r="ADL282" s="1098"/>
      <c r="ADM282" s="1098"/>
      <c r="ADN282" s="1098"/>
      <c r="ADO282" s="1098"/>
      <c r="ADP282" s="1098"/>
      <c r="ADQ282" s="1098"/>
      <c r="ADR282" s="1098"/>
      <c r="ADS282" s="1098"/>
      <c r="ADT282" s="1098"/>
      <c r="ADU282" s="1098"/>
      <c r="ADV282" s="1098"/>
      <c r="ADW282" s="1098"/>
      <c r="ADX282" s="1098"/>
      <c r="ADY282" s="1098"/>
      <c r="ADZ282" s="1098"/>
      <c r="AEA282" s="1098"/>
      <c r="AEB282" s="1098"/>
      <c r="AEC282" s="1098"/>
      <c r="AED282" s="1098"/>
      <c r="AEE282" s="1098"/>
      <c r="AEF282" s="1098"/>
      <c r="AEG282" s="1098"/>
      <c r="AEH282" s="1098"/>
      <c r="AEI282" s="1098"/>
      <c r="AEJ282" s="1098"/>
      <c r="AEK282" s="1098"/>
      <c r="AEL282" s="1098"/>
      <c r="AEM282" s="1098"/>
      <c r="AEN282" s="1098"/>
      <c r="AEO282" s="1098"/>
      <c r="AEP282" s="1098"/>
      <c r="AEQ282" s="1098"/>
      <c r="AER282" s="1098"/>
      <c r="AES282" s="1098"/>
      <c r="AET282" s="1098"/>
      <c r="AEU282" s="1098"/>
      <c r="AEV282" s="1098"/>
      <c r="AEW282" s="1098"/>
      <c r="AEX282" s="1098"/>
      <c r="AEY282" s="1098"/>
      <c r="AEZ282" s="1098"/>
      <c r="AFA282" s="1098"/>
      <c r="AFB282" s="1098"/>
      <c r="AFC282" s="1098"/>
      <c r="AFD282" s="1098"/>
      <c r="AFE282" s="1098"/>
      <c r="AFF282" s="1098"/>
      <c r="AFG282" s="1098"/>
      <c r="AFH282" s="1098"/>
      <c r="AFI282" s="1098"/>
      <c r="AFJ282" s="1098"/>
      <c r="AFK282" s="1098"/>
      <c r="AFL282" s="1098"/>
      <c r="AFM282" s="1098"/>
      <c r="AFN282" s="1098"/>
      <c r="AFO282" s="1098"/>
      <c r="AFP282" s="1098"/>
      <c r="AFQ282" s="1098"/>
      <c r="AFR282" s="1098"/>
      <c r="AFS282" s="1098"/>
      <c r="AFT282" s="1098"/>
      <c r="AFU282" s="1098"/>
      <c r="AFV282" s="1098"/>
      <c r="AFW282" s="1098"/>
      <c r="AFX282" s="1098"/>
      <c r="AFY282" s="1098"/>
      <c r="AFZ282" s="1098"/>
      <c r="AGA282" s="1098"/>
      <c r="AGB282" s="1098"/>
      <c r="AGC282" s="1098"/>
      <c r="AGD282" s="1098"/>
      <c r="AGE282" s="1098"/>
      <c r="AGF282" s="1098"/>
      <c r="AGG282" s="1098"/>
      <c r="AGH282" s="1098"/>
      <c r="AGI282" s="1098"/>
      <c r="AGJ282" s="1098"/>
      <c r="AGK282" s="1098"/>
      <c r="AGL282" s="1098"/>
      <c r="AGM282" s="1098"/>
      <c r="AGN282" s="1098"/>
      <c r="AGO282" s="1098"/>
      <c r="AGP282" s="1098"/>
      <c r="AGQ282" s="1098"/>
      <c r="AGR282" s="1098"/>
      <c r="AGS282" s="1098"/>
      <c r="AGT282" s="1098"/>
      <c r="AGU282" s="1098"/>
      <c r="AGV282" s="1098"/>
      <c r="AGW282" s="1098"/>
      <c r="AGX282" s="1098"/>
      <c r="AGY282" s="1098"/>
      <c r="AGZ282" s="1098"/>
      <c r="AHA282" s="1098"/>
      <c r="AHB282" s="1098"/>
      <c r="AHC282" s="1098"/>
      <c r="AHD282" s="1098"/>
      <c r="AHE282" s="1098"/>
      <c r="AHF282" s="1098"/>
      <c r="AHG282" s="1098"/>
      <c r="AHH282" s="1098"/>
      <c r="AHI282" s="1098"/>
      <c r="AHJ282" s="1098"/>
      <c r="AHK282" s="1098"/>
      <c r="AHL282" s="1098"/>
      <c r="AHM282" s="1098"/>
      <c r="AHN282" s="1098"/>
      <c r="AHO282" s="1098"/>
      <c r="AHP282" s="1098"/>
      <c r="AHQ282" s="1098"/>
      <c r="AHR282" s="1098"/>
      <c r="AHS282" s="1098"/>
      <c r="AHT282" s="1098"/>
      <c r="AHU282" s="1098"/>
      <c r="AHV282" s="1098"/>
      <c r="AHW282" s="1098"/>
      <c r="AHX282" s="1098"/>
      <c r="AHY282" s="1098"/>
      <c r="AHZ282" s="1098"/>
      <c r="AIA282" s="1098"/>
      <c r="AIB282" s="1098"/>
      <c r="AIC282" s="1098"/>
      <c r="AID282" s="1098"/>
      <c r="AIE282" s="1098"/>
      <c r="AIF282" s="1098"/>
      <c r="AIG282" s="1098"/>
      <c r="AIH282" s="1098"/>
      <c r="AII282" s="1098"/>
      <c r="AIJ282" s="1098"/>
      <c r="AIK282" s="1098"/>
      <c r="AIL282" s="1098"/>
      <c r="AIM282" s="1098"/>
      <c r="AIN282" s="1098"/>
      <c r="AIO282" s="1098"/>
      <c r="AIP282" s="1098"/>
      <c r="AIQ282" s="1098"/>
      <c r="AIR282" s="1098"/>
      <c r="AIS282" s="1098"/>
      <c r="AIT282" s="1098"/>
      <c r="AIU282" s="1098"/>
      <c r="AIV282" s="1098"/>
      <c r="AIW282" s="1098"/>
      <c r="AIX282" s="1098"/>
      <c r="AIY282" s="1098"/>
      <c r="AIZ282" s="1098"/>
      <c r="AJA282" s="1098"/>
      <c r="AJB282" s="1098"/>
      <c r="AJC282" s="1098"/>
      <c r="AJD282" s="1098"/>
      <c r="AJE282" s="1098"/>
      <c r="AJF282" s="1098"/>
      <c r="AJG282" s="1098"/>
      <c r="AJH282" s="1098"/>
      <c r="AJI282" s="1098"/>
      <c r="AJJ282" s="1098"/>
      <c r="AJK282" s="1098"/>
      <c r="AJL282" s="1098"/>
      <c r="AJM282" s="1098"/>
      <c r="AJN282" s="1098"/>
      <c r="AJO282" s="1098"/>
      <c r="AJP282" s="1098"/>
      <c r="AJQ282" s="1098"/>
      <c r="AJR282" s="1098"/>
      <c r="AJS282" s="1098"/>
      <c r="AJT282" s="1098"/>
      <c r="AJU282" s="1098"/>
      <c r="AJV282" s="1098"/>
      <c r="AJW282" s="1098"/>
      <c r="AJX282" s="1098"/>
      <c r="AJY282" s="1098"/>
      <c r="AJZ282" s="1098"/>
      <c r="AKA282" s="1098"/>
      <c r="AKB282" s="1098"/>
      <c r="AKC282" s="1098"/>
      <c r="AKD282" s="1098"/>
      <c r="AKE282" s="1098"/>
      <c r="AKF282" s="1098"/>
      <c r="AKG282" s="1098"/>
      <c r="AKH282" s="1098"/>
      <c r="AKI282" s="1098"/>
      <c r="AKJ282" s="1098"/>
      <c r="AKK282" s="1098"/>
      <c r="AKL282" s="1098"/>
      <c r="AKM282" s="1098"/>
      <c r="AKN282" s="1098"/>
      <c r="AKO282" s="1098"/>
      <c r="AKP282" s="1098"/>
      <c r="AKQ282" s="1098"/>
      <c r="AKR282" s="1098"/>
      <c r="AKS282" s="1098"/>
      <c r="AKT282" s="1098"/>
      <c r="AKU282" s="1098"/>
      <c r="AKV282" s="1098"/>
      <c r="AKW282" s="1098"/>
      <c r="AKX282" s="1098"/>
      <c r="AKY282" s="1098"/>
      <c r="AKZ282" s="1098"/>
      <c r="ALA282" s="1098"/>
      <c r="ALB282" s="1098"/>
      <c r="ALC282" s="1098"/>
      <c r="ALD282" s="1098"/>
      <c r="ALE282" s="1098"/>
      <c r="ALF282" s="1098"/>
      <c r="ALG282" s="1098"/>
      <c r="ALH282" s="1098"/>
      <c r="ALI282" s="1098"/>
      <c r="ALJ282" s="1098"/>
      <c r="ALK282" s="1098"/>
      <c r="ALL282" s="1098"/>
      <c r="ALM282" s="1098"/>
      <c r="ALN282" s="1098"/>
      <c r="ALO282" s="1098"/>
      <c r="ALP282" s="1098"/>
      <c r="ALQ282" s="1098"/>
      <c r="ALR282" s="1098"/>
      <c r="ALS282" s="1098"/>
      <c r="ALT282" s="1098"/>
      <c r="ALU282" s="1098"/>
      <c r="ALV282" s="1098"/>
      <c r="ALW282" s="1098"/>
      <c r="ALX282" s="1098"/>
      <c r="ALY282" s="1098"/>
      <c r="ALZ282" s="1098"/>
      <c r="AMA282" s="1098"/>
      <c r="AMB282" s="1098"/>
      <c r="AMC282" s="1098"/>
      <c r="AMD282" s="1098"/>
      <c r="AME282" s="1098"/>
      <c r="AMF282" s="1098"/>
      <c r="AMG282" s="1098"/>
      <c r="AMH282" s="1098"/>
      <c r="AMI282" s="1098"/>
      <c r="AMJ282" s="1098"/>
      <c r="AMK282" s="1098"/>
      <c r="AML282" s="1098"/>
      <c r="AMM282" s="1098"/>
      <c r="AMN282" s="1098"/>
      <c r="AMO282" s="1098"/>
      <c r="AMP282" s="1098"/>
      <c r="AMQ282" s="1098"/>
      <c r="AMR282" s="1098"/>
      <c r="AMS282" s="1098"/>
      <c r="AMT282" s="1098"/>
      <c r="AMU282" s="1098"/>
      <c r="AMV282" s="1098"/>
      <c r="AMW282" s="1098"/>
      <c r="AMX282" s="1098"/>
      <c r="AMY282" s="1098"/>
      <c r="AMZ282" s="1098"/>
      <c r="ANA282" s="1098"/>
      <c r="ANB282" s="1098"/>
      <c r="ANC282" s="1098"/>
      <c r="AND282" s="1098"/>
      <c r="ANE282" s="1098"/>
      <c r="ANF282" s="1098"/>
      <c r="ANG282" s="1098"/>
      <c r="ANH282" s="1098"/>
      <c r="ANI282" s="1098"/>
      <c r="ANJ282" s="1098"/>
      <c r="ANK282" s="1098"/>
      <c r="ANL282" s="1098"/>
      <c r="ANM282" s="1098"/>
      <c r="ANN282" s="1098"/>
      <c r="ANO282" s="1098"/>
      <c r="ANP282" s="1098"/>
      <c r="ANQ282" s="1098"/>
      <c r="ANR282" s="1098"/>
      <c r="ANS282" s="1098"/>
      <c r="ANT282" s="1098"/>
      <c r="ANU282" s="1098"/>
      <c r="ANV282" s="1098"/>
      <c r="ANW282" s="1098"/>
      <c r="ANX282" s="1098"/>
      <c r="ANY282" s="1098"/>
      <c r="ANZ282" s="1098"/>
      <c r="AOA282" s="1098"/>
      <c r="AOB282" s="1098"/>
      <c r="AOC282" s="1098"/>
      <c r="AOD282" s="1098"/>
      <c r="AOE282" s="1098"/>
      <c r="AOF282" s="1098"/>
      <c r="AOG282" s="1098"/>
      <c r="AOH282" s="1098"/>
      <c r="AOI282" s="1098"/>
      <c r="AOJ282" s="1098"/>
      <c r="AOK282" s="1098"/>
      <c r="AOL282" s="1098"/>
      <c r="AOM282" s="1098"/>
      <c r="AON282" s="1098"/>
      <c r="AOO282" s="1098"/>
      <c r="AOP282" s="1098"/>
      <c r="AOQ282" s="1098"/>
      <c r="AOR282" s="1098"/>
      <c r="AOS282" s="1098"/>
      <c r="AOT282" s="1098"/>
      <c r="AOU282" s="1098"/>
      <c r="AOV282" s="1098"/>
      <c r="AOW282" s="1098"/>
      <c r="AOX282" s="1098"/>
      <c r="AOY282" s="1098"/>
      <c r="AOZ282" s="1098"/>
      <c r="APA282" s="1098"/>
      <c r="APB282" s="1098"/>
      <c r="APC282" s="1098"/>
      <c r="APD282" s="1098"/>
      <c r="APE282" s="1098"/>
      <c r="APF282" s="1098"/>
      <c r="APG282" s="1098"/>
      <c r="APH282" s="1098"/>
      <c r="API282" s="1098"/>
      <c r="APJ282" s="1098"/>
      <c r="APK282" s="1098"/>
      <c r="APL282" s="1098"/>
      <c r="APM282" s="1098"/>
      <c r="APN282" s="1098"/>
      <c r="APO282" s="1098"/>
      <c r="APP282" s="1098"/>
      <c r="APQ282" s="1098"/>
      <c r="APR282" s="1098"/>
      <c r="APS282" s="1098"/>
      <c r="APT282" s="1098"/>
      <c r="APU282" s="1098"/>
      <c r="APV282" s="1098"/>
      <c r="APW282" s="1098"/>
      <c r="APX282" s="1098"/>
      <c r="APY282" s="1098"/>
      <c r="APZ282" s="1098"/>
      <c r="AQA282" s="1098"/>
      <c r="AQB282" s="1098"/>
      <c r="AQC282" s="1098"/>
      <c r="AQD282" s="1098"/>
      <c r="AQE282" s="1098"/>
      <c r="AQF282" s="1098"/>
      <c r="AQG282" s="1098"/>
      <c r="AQH282" s="1098"/>
      <c r="AQI282" s="1098"/>
      <c r="AQJ282" s="1098"/>
      <c r="AQK282" s="1098"/>
      <c r="AQL282" s="1098"/>
      <c r="AQM282" s="1098"/>
      <c r="AQN282" s="1098"/>
      <c r="AQO282" s="1098"/>
      <c r="AQP282" s="1098"/>
      <c r="AQQ282" s="1098"/>
      <c r="AQR282" s="1098"/>
      <c r="AQS282" s="1098"/>
      <c r="AQT282" s="1098"/>
      <c r="AQU282" s="1098"/>
      <c r="AQV282" s="1098"/>
      <c r="AQW282" s="1098"/>
      <c r="AQX282" s="1098"/>
      <c r="AQY282" s="1098"/>
      <c r="AQZ282" s="1098"/>
      <c r="ARA282" s="1098"/>
      <c r="ARB282" s="1098"/>
      <c r="ARC282" s="1098"/>
      <c r="ARD282" s="1098"/>
      <c r="ARE282" s="1098"/>
      <c r="ARF282" s="1098"/>
      <c r="ARG282" s="1098"/>
      <c r="ARH282" s="1098"/>
      <c r="ARI282" s="1098"/>
      <c r="ARJ282" s="1098"/>
      <c r="ARK282" s="1098"/>
      <c r="ARL282" s="1098"/>
      <c r="ARM282" s="1098"/>
      <c r="ARN282" s="1098"/>
      <c r="ARO282" s="1098"/>
      <c r="ARP282" s="1098"/>
      <c r="ARQ282" s="1098"/>
      <c r="ARR282" s="1098"/>
      <c r="ARS282" s="1098"/>
      <c r="ART282" s="1098"/>
      <c r="ARU282" s="1098"/>
      <c r="ARV282" s="1098"/>
      <c r="ARW282" s="1098"/>
      <c r="ARX282" s="1098"/>
      <c r="ARY282" s="1098"/>
      <c r="ARZ282" s="1098"/>
      <c r="ASA282" s="1098"/>
      <c r="ASB282" s="1098"/>
      <c r="ASC282" s="1098"/>
      <c r="ASD282" s="1098"/>
      <c r="ASE282" s="1098"/>
      <c r="ASF282" s="1098"/>
      <c r="ASG282" s="1098"/>
      <c r="ASH282" s="1098"/>
      <c r="ASI282" s="1098"/>
      <c r="ASJ282" s="1098"/>
      <c r="ASK282" s="1098"/>
      <c r="ASL282" s="1098"/>
      <c r="ASM282" s="1098"/>
      <c r="ASN282" s="1098"/>
      <c r="ASO282" s="1098"/>
      <c r="ASP282" s="1098"/>
      <c r="ASQ282" s="1098"/>
      <c r="ASR282" s="1098"/>
      <c r="ASS282" s="1098"/>
      <c r="AST282" s="1098"/>
      <c r="ASU282" s="1098"/>
      <c r="ASV282" s="1098"/>
      <c r="ASW282" s="1098"/>
      <c r="ASX282" s="1098"/>
      <c r="ASY282" s="1098"/>
      <c r="ASZ282" s="1098"/>
      <c r="ATA282" s="1098"/>
      <c r="ATB282" s="1098"/>
      <c r="ATC282" s="1098"/>
      <c r="ATD282" s="1098"/>
      <c r="ATE282" s="1098"/>
      <c r="ATF282" s="1098"/>
      <c r="ATG282" s="1098"/>
      <c r="ATH282" s="1098"/>
      <c r="ATI282" s="1098"/>
      <c r="ATJ282" s="1098"/>
      <c r="ATK282" s="1098"/>
      <c r="ATL282" s="1098"/>
      <c r="ATM282" s="1098"/>
      <c r="ATN282" s="1098"/>
      <c r="ATO282" s="1098"/>
      <c r="ATP282" s="1098"/>
      <c r="ATQ282" s="1098"/>
      <c r="ATR282" s="1098"/>
      <c r="ATS282" s="1098"/>
      <c r="ATT282" s="1098"/>
      <c r="ATU282" s="1098"/>
      <c r="ATV282" s="1098"/>
      <c r="ATW282" s="1098"/>
      <c r="ATX282" s="1098"/>
      <c r="ATY282" s="1098"/>
      <c r="ATZ282" s="1098"/>
      <c r="AUA282" s="1098"/>
      <c r="AUB282" s="1098"/>
      <c r="AUC282" s="1098"/>
      <c r="AUD282" s="1098"/>
      <c r="AUE282" s="1098"/>
      <c r="AUF282" s="1098"/>
      <c r="AUG282" s="1098"/>
      <c r="AUH282" s="1098"/>
      <c r="AUI282" s="1098"/>
      <c r="AUJ282" s="1098"/>
      <c r="AUK282" s="1098"/>
      <c r="AUL282" s="1098"/>
      <c r="AUM282" s="1098"/>
      <c r="AUN282" s="1098"/>
      <c r="AUO282" s="1098"/>
      <c r="AUP282" s="1098"/>
      <c r="AUQ282" s="1098"/>
      <c r="AUR282" s="1098"/>
      <c r="AUS282" s="1098"/>
      <c r="AUT282" s="1098"/>
      <c r="AUU282" s="1098"/>
      <c r="AUV282" s="1098"/>
      <c r="AUW282" s="1098"/>
      <c r="AUX282" s="1098"/>
      <c r="AUY282" s="1098"/>
      <c r="AUZ282" s="1098"/>
      <c r="AVA282" s="1098"/>
      <c r="AVB282" s="1098"/>
      <c r="AVC282" s="1098"/>
      <c r="AVD282" s="1098"/>
      <c r="AVE282" s="1098"/>
      <c r="AVF282" s="1098"/>
      <c r="AVG282" s="1098"/>
      <c r="AVH282" s="1098"/>
      <c r="AVI282" s="1098"/>
      <c r="AVJ282" s="1098"/>
      <c r="AVK282" s="1098"/>
      <c r="AVL282" s="1098"/>
      <c r="AVM282" s="1098"/>
      <c r="AVN282" s="1098"/>
      <c r="AVO282" s="1098"/>
      <c r="AVP282" s="1098"/>
      <c r="AVQ282" s="1098"/>
      <c r="AVR282" s="1098"/>
      <c r="AVS282" s="1098"/>
      <c r="AVT282" s="1098"/>
      <c r="AVU282" s="1098"/>
      <c r="AVV282" s="1098"/>
      <c r="AVW282" s="1098"/>
      <c r="AVX282" s="1098"/>
      <c r="AVY282" s="1098"/>
      <c r="AVZ282" s="1098"/>
      <c r="AWA282" s="1098"/>
      <c r="AWB282" s="1098"/>
      <c r="AWC282" s="1098"/>
      <c r="AWD282" s="1098"/>
      <c r="AWE282" s="1098"/>
      <c r="AWF282" s="1098"/>
      <c r="AWG282" s="1098"/>
      <c r="AWH282" s="1098"/>
      <c r="AWI282" s="1098"/>
      <c r="AWJ282" s="1098"/>
      <c r="AWK282" s="1098"/>
      <c r="AWL282" s="1098"/>
      <c r="AWM282" s="1098"/>
      <c r="AWN282" s="1098"/>
      <c r="AWO282" s="1098"/>
      <c r="AWP282" s="1098"/>
      <c r="AWQ282" s="1098"/>
      <c r="AWR282" s="1098"/>
      <c r="AWS282" s="1098"/>
      <c r="AWT282" s="1098"/>
      <c r="AWU282" s="1098"/>
      <c r="AWV282" s="1098"/>
      <c r="AWW282" s="1098"/>
      <c r="AWX282" s="1098"/>
      <c r="AWY282" s="1098"/>
      <c r="AWZ282" s="1098"/>
      <c r="AXA282" s="1098"/>
      <c r="AXB282" s="1098"/>
      <c r="AXC282" s="1098"/>
      <c r="AXD282" s="1098"/>
      <c r="AXE282" s="1098"/>
      <c r="AXF282" s="1098"/>
      <c r="AXG282" s="1098"/>
      <c r="AXH282" s="1098"/>
      <c r="AXI282" s="1098"/>
      <c r="AXJ282" s="1098"/>
      <c r="AXK282" s="1098"/>
      <c r="AXL282" s="1098"/>
      <c r="AXM282" s="1098"/>
      <c r="AXN282" s="1098"/>
      <c r="AXO282" s="1098"/>
      <c r="AXP282" s="1098"/>
      <c r="AXQ282" s="1098"/>
      <c r="AXR282" s="1098"/>
      <c r="AXS282" s="1098"/>
      <c r="AXT282" s="1098"/>
      <c r="AXU282" s="1098"/>
      <c r="AXV282" s="1098"/>
      <c r="AXW282" s="1098"/>
      <c r="AXX282" s="1098"/>
      <c r="AXY282" s="1098"/>
      <c r="AXZ282" s="1098"/>
      <c r="AYA282" s="1098"/>
      <c r="AYB282" s="1098"/>
      <c r="AYC282" s="1098"/>
      <c r="AYD282" s="1098"/>
      <c r="AYE282" s="1098"/>
      <c r="AYF282" s="1098"/>
      <c r="AYG282" s="1098"/>
      <c r="AYH282" s="1098"/>
      <c r="AYI282" s="1098"/>
      <c r="AYJ282" s="1098"/>
      <c r="AYK282" s="1098"/>
      <c r="AYL282" s="1098"/>
      <c r="AYM282" s="1098"/>
      <c r="AYN282" s="1098"/>
      <c r="AYO282" s="1098"/>
      <c r="AYP282" s="1098"/>
      <c r="AYQ282" s="1098"/>
      <c r="AYR282" s="1098"/>
      <c r="AYS282" s="1098"/>
      <c r="AYT282" s="1098"/>
      <c r="AYU282" s="1098"/>
      <c r="AYV282" s="1098"/>
      <c r="AYW282" s="1098"/>
    </row>
    <row r="283" spans="1:1349" s="1766" customFormat="1" ht="12" customHeight="1" x14ac:dyDescent="0.25">
      <c r="A283" s="3572"/>
      <c r="B283" s="3577" t="s">
        <v>1036</v>
      </c>
      <c r="C283" s="3577"/>
      <c r="D283" s="3577"/>
      <c r="E283" s="3577"/>
      <c r="F283" s="3577"/>
      <c r="G283" s="3577"/>
      <c r="H283" s="3577"/>
      <c r="I283" s="3577"/>
      <c r="J283" s="3577"/>
      <c r="K283" s="3577"/>
      <c r="L283" s="3577"/>
      <c r="M283" s="3577"/>
      <c r="N283" s="3577"/>
      <c r="O283" s="3577"/>
      <c r="P283" s="3577"/>
      <c r="Q283" s="3578"/>
      <c r="R283" s="3574"/>
      <c r="S283" s="1098"/>
      <c r="AJ283" s="1098"/>
      <c r="AK283" s="1098"/>
      <c r="AL283" s="1098"/>
      <c r="AM283" s="1098"/>
      <c r="AN283" s="1098"/>
      <c r="AO283" s="1098"/>
      <c r="AP283" s="1098"/>
      <c r="AQ283" s="1098"/>
      <c r="AR283" s="1098"/>
      <c r="AS283" s="1098"/>
      <c r="AT283" s="1098"/>
      <c r="AU283" s="1098"/>
      <c r="AV283" s="1098"/>
      <c r="AW283" s="1098"/>
      <c r="AX283" s="1098"/>
      <c r="AY283" s="1098"/>
      <c r="AZ283" s="1098"/>
      <c r="BA283" s="1098"/>
      <c r="BB283" s="1098"/>
      <c r="BC283" s="1098"/>
      <c r="BD283" s="1098"/>
      <c r="BE283" s="1098"/>
      <c r="BF283" s="1098"/>
      <c r="BG283" s="1098"/>
      <c r="BH283" s="1098"/>
      <c r="BI283" s="1098"/>
      <c r="BJ283" s="1098"/>
      <c r="BK283" s="1098"/>
      <c r="BL283" s="1098"/>
      <c r="BM283" s="1098"/>
      <c r="BN283" s="1098"/>
      <c r="BO283" s="1098"/>
      <c r="BP283" s="1098"/>
      <c r="BQ283" s="1098"/>
      <c r="BR283" s="1098"/>
      <c r="BS283" s="1098"/>
      <c r="BT283" s="1098"/>
      <c r="BU283" s="1098"/>
      <c r="BV283" s="1098"/>
      <c r="BW283" s="1098"/>
      <c r="BX283" s="1098"/>
      <c r="BY283" s="1098"/>
      <c r="BZ283" s="1098"/>
      <c r="CA283" s="1098"/>
      <c r="CB283" s="1098"/>
      <c r="CC283" s="1098"/>
      <c r="CD283" s="1098"/>
      <c r="CE283" s="1098"/>
      <c r="CF283" s="1098"/>
      <c r="CG283" s="1098"/>
      <c r="CH283" s="1098"/>
      <c r="CI283" s="1098"/>
      <c r="CJ283" s="1098"/>
      <c r="CK283" s="1098"/>
      <c r="CL283" s="1098"/>
      <c r="CM283" s="1098"/>
      <c r="CN283" s="1098"/>
      <c r="CO283" s="1098"/>
      <c r="CP283" s="1098"/>
      <c r="CQ283" s="1098"/>
      <c r="CR283" s="1098"/>
      <c r="CS283" s="1098"/>
      <c r="CT283" s="1098"/>
      <c r="CU283" s="1098"/>
      <c r="CV283" s="1098"/>
      <c r="CW283" s="1098"/>
      <c r="CX283" s="1098"/>
      <c r="CY283" s="1098"/>
      <c r="CZ283" s="1098"/>
      <c r="DA283" s="1098"/>
      <c r="DB283" s="1098"/>
      <c r="DC283" s="1098"/>
      <c r="DD283" s="1098"/>
      <c r="DE283" s="1098"/>
      <c r="DF283" s="1098"/>
      <c r="DG283" s="1098"/>
      <c r="DH283" s="1098"/>
      <c r="DI283" s="1098"/>
      <c r="DJ283" s="1098"/>
      <c r="DK283" s="1098"/>
      <c r="DL283" s="1098"/>
      <c r="DM283" s="1098"/>
      <c r="DN283" s="1098"/>
      <c r="DO283" s="1098"/>
      <c r="DP283" s="1098"/>
      <c r="DQ283" s="1098"/>
      <c r="DR283" s="1098"/>
      <c r="DS283" s="1098"/>
      <c r="DT283" s="1098"/>
      <c r="DU283" s="1098"/>
      <c r="DV283" s="1098"/>
      <c r="DW283" s="1098"/>
      <c r="DX283" s="1098"/>
      <c r="DY283" s="1098"/>
      <c r="DZ283" s="1098"/>
      <c r="EA283" s="1098"/>
      <c r="EB283" s="1098"/>
      <c r="EC283" s="1098"/>
      <c r="ED283" s="1098"/>
      <c r="EE283" s="1098"/>
      <c r="EF283" s="1098"/>
      <c r="EG283" s="1098"/>
      <c r="EH283" s="1098"/>
      <c r="EI283" s="1098"/>
      <c r="EJ283" s="1098"/>
      <c r="EK283" s="1098"/>
      <c r="EL283" s="1098"/>
      <c r="EM283" s="1098"/>
      <c r="EN283" s="1098"/>
      <c r="EO283" s="1098"/>
      <c r="EP283" s="1098"/>
      <c r="EQ283" s="1098"/>
      <c r="ER283" s="1098"/>
      <c r="ES283" s="1098"/>
      <c r="ET283" s="1098"/>
      <c r="EU283" s="1098"/>
      <c r="EV283" s="1098"/>
      <c r="EW283" s="1098"/>
      <c r="EX283" s="1098"/>
      <c r="EY283" s="1098"/>
      <c r="EZ283" s="1098"/>
      <c r="FA283" s="1098"/>
      <c r="FB283" s="1098"/>
      <c r="FC283" s="1098"/>
      <c r="FD283" s="1098"/>
      <c r="FE283" s="1098"/>
      <c r="FF283" s="1098"/>
      <c r="FG283" s="1098"/>
      <c r="FH283" s="1098"/>
      <c r="FI283" s="1098"/>
      <c r="FJ283" s="1098"/>
      <c r="FK283" s="1098"/>
      <c r="FL283" s="1098"/>
      <c r="FM283" s="1098"/>
      <c r="FN283" s="1098"/>
      <c r="FO283" s="1098"/>
      <c r="FP283" s="1098"/>
      <c r="FQ283" s="1098"/>
      <c r="FR283" s="1098"/>
      <c r="FS283" s="1098"/>
      <c r="FT283" s="1098"/>
      <c r="FU283" s="1098"/>
      <c r="FV283" s="1098"/>
      <c r="FW283" s="1098"/>
      <c r="FX283" s="1098"/>
      <c r="FY283" s="1098"/>
      <c r="FZ283" s="1098"/>
      <c r="GA283" s="1098"/>
      <c r="GB283" s="1098"/>
      <c r="GC283" s="1098"/>
      <c r="GD283" s="1098"/>
      <c r="GE283" s="1098"/>
      <c r="GF283" s="1098"/>
      <c r="GG283" s="1098"/>
      <c r="GH283" s="1098"/>
      <c r="GI283" s="1098"/>
      <c r="GJ283" s="1098"/>
      <c r="GK283" s="1098"/>
      <c r="GL283" s="1098"/>
      <c r="GM283" s="1098"/>
      <c r="GN283" s="1098"/>
      <c r="GO283" s="1098"/>
      <c r="GP283" s="1098"/>
      <c r="GQ283" s="1098"/>
      <c r="GR283" s="1098"/>
      <c r="GS283" s="1098"/>
      <c r="GT283" s="1098"/>
      <c r="GU283" s="1098"/>
      <c r="GV283" s="1098"/>
      <c r="GW283" s="1098"/>
      <c r="GX283" s="1098"/>
      <c r="GY283" s="1098"/>
      <c r="GZ283" s="1098"/>
      <c r="HA283" s="1098"/>
      <c r="HB283" s="1098"/>
      <c r="HC283" s="1098"/>
      <c r="HD283" s="1098"/>
      <c r="HE283" s="1098"/>
      <c r="HF283" s="1098"/>
      <c r="HG283" s="1098"/>
      <c r="HH283" s="1098"/>
      <c r="HI283" s="1098"/>
      <c r="HJ283" s="1098"/>
      <c r="HK283" s="1098"/>
      <c r="HL283" s="1098"/>
      <c r="HM283" s="1098"/>
      <c r="HN283" s="1098"/>
      <c r="HO283" s="1098"/>
      <c r="HP283" s="1098"/>
      <c r="HQ283" s="1098"/>
      <c r="HR283" s="1098"/>
      <c r="HS283" s="1098"/>
      <c r="HT283" s="1098"/>
      <c r="HU283" s="1098"/>
      <c r="HV283" s="1098"/>
      <c r="HW283" s="1098"/>
      <c r="HX283" s="1098"/>
      <c r="HY283" s="1098"/>
      <c r="HZ283" s="1098"/>
      <c r="IA283" s="1098"/>
      <c r="IB283" s="1098"/>
      <c r="IC283" s="1098"/>
      <c r="ID283" s="1098"/>
      <c r="IE283" s="1098"/>
      <c r="IF283" s="1098"/>
      <c r="IG283" s="1098"/>
      <c r="IH283" s="1098"/>
      <c r="II283" s="1098"/>
      <c r="IJ283" s="1098"/>
      <c r="IK283" s="1098"/>
      <c r="IL283" s="1098"/>
      <c r="IM283" s="1098"/>
      <c r="IN283" s="1098"/>
      <c r="IO283" s="1098"/>
      <c r="IP283" s="1098"/>
      <c r="IQ283" s="1098"/>
      <c r="IR283" s="1098"/>
      <c r="IS283" s="1098"/>
      <c r="IT283" s="1098"/>
      <c r="IU283" s="1098"/>
      <c r="IV283" s="1098"/>
      <c r="IW283" s="1098"/>
      <c r="IX283" s="1098"/>
      <c r="IY283" s="1098"/>
      <c r="IZ283" s="1098"/>
      <c r="JA283" s="1098"/>
      <c r="JB283" s="1098"/>
      <c r="JC283" s="1098"/>
      <c r="JD283" s="1098"/>
      <c r="JE283" s="1098"/>
      <c r="JF283" s="1098"/>
      <c r="JG283" s="1098"/>
      <c r="JH283" s="1098"/>
      <c r="JI283" s="1098"/>
      <c r="JJ283" s="1098"/>
      <c r="JK283" s="1098"/>
      <c r="JL283" s="1098"/>
      <c r="JM283" s="1098"/>
      <c r="JN283" s="1098"/>
      <c r="JO283" s="1098"/>
      <c r="JP283" s="1098"/>
      <c r="JQ283" s="1098"/>
      <c r="JR283" s="1098"/>
      <c r="JS283" s="1098"/>
      <c r="JT283" s="1098"/>
      <c r="JU283" s="1098"/>
      <c r="JV283" s="1098"/>
      <c r="JW283" s="1098"/>
      <c r="JX283" s="1098"/>
      <c r="JY283" s="1098"/>
      <c r="JZ283" s="1098"/>
      <c r="KA283" s="1098"/>
      <c r="KB283" s="1098"/>
      <c r="KC283" s="1098"/>
      <c r="KD283" s="1098"/>
      <c r="KE283" s="1098"/>
      <c r="KF283" s="1098"/>
      <c r="KG283" s="1098"/>
      <c r="KH283" s="1098"/>
      <c r="KI283" s="1098"/>
      <c r="KJ283" s="1098"/>
      <c r="KK283" s="1098"/>
      <c r="KL283" s="1098"/>
      <c r="KM283" s="1098"/>
      <c r="KN283" s="1098"/>
      <c r="KO283" s="1098"/>
      <c r="KP283" s="1098"/>
      <c r="KQ283" s="1098"/>
      <c r="KR283" s="1098"/>
      <c r="KS283" s="1098"/>
      <c r="KT283" s="1098"/>
      <c r="KU283" s="1098"/>
      <c r="KV283" s="1098"/>
      <c r="KW283" s="1098"/>
      <c r="KX283" s="1098"/>
      <c r="KY283" s="1098"/>
      <c r="KZ283" s="1098"/>
      <c r="LA283" s="1098"/>
      <c r="LB283" s="1098"/>
      <c r="LC283" s="1098"/>
      <c r="LD283" s="1098"/>
      <c r="LE283" s="1098"/>
      <c r="LF283" s="1098"/>
      <c r="LG283" s="1098"/>
      <c r="LH283" s="1098"/>
      <c r="LI283" s="1098"/>
      <c r="LJ283" s="1098"/>
      <c r="LK283" s="1098"/>
      <c r="LL283" s="1098"/>
      <c r="LM283" s="1098"/>
      <c r="LN283" s="1098"/>
      <c r="LO283" s="1098"/>
      <c r="LP283" s="1098"/>
      <c r="LQ283" s="1098"/>
      <c r="LR283" s="1098"/>
      <c r="LS283" s="1098"/>
      <c r="LT283" s="1098"/>
      <c r="LU283" s="1098"/>
      <c r="LV283" s="1098"/>
      <c r="LW283" s="1098"/>
      <c r="LX283" s="1098"/>
      <c r="LY283" s="1098"/>
      <c r="LZ283" s="1098"/>
      <c r="MA283" s="1098"/>
      <c r="MB283" s="1098"/>
      <c r="MC283" s="1098"/>
      <c r="MD283" s="1098"/>
      <c r="ME283" s="1098"/>
      <c r="MF283" s="1098"/>
      <c r="MG283" s="1098"/>
      <c r="MH283" s="1098"/>
      <c r="MI283" s="1098"/>
      <c r="MJ283" s="1098"/>
      <c r="MK283" s="1098"/>
      <c r="ML283" s="1098"/>
      <c r="MM283" s="1098"/>
      <c r="MN283" s="1098"/>
      <c r="MO283" s="1098"/>
      <c r="MP283" s="1098"/>
      <c r="MQ283" s="1098"/>
      <c r="MR283" s="1098"/>
      <c r="MS283" s="1098"/>
      <c r="MT283" s="1098"/>
      <c r="MU283" s="1098"/>
      <c r="MV283" s="1098"/>
      <c r="MW283" s="1098"/>
      <c r="MX283" s="1098"/>
      <c r="MY283" s="1098"/>
      <c r="MZ283" s="1098"/>
      <c r="NA283" s="1098"/>
      <c r="NB283" s="1098"/>
      <c r="NC283" s="1098"/>
      <c r="ND283" s="1098"/>
      <c r="NE283" s="1098"/>
      <c r="NF283" s="1098"/>
      <c r="NG283" s="1098"/>
      <c r="NH283" s="1098"/>
      <c r="NI283" s="1098"/>
      <c r="NJ283" s="1098"/>
      <c r="NK283" s="1098"/>
      <c r="NL283" s="1098"/>
      <c r="NM283" s="1098"/>
      <c r="NN283" s="1098"/>
      <c r="NO283" s="1098"/>
      <c r="NP283" s="1098"/>
      <c r="NQ283" s="1098"/>
      <c r="NR283" s="1098"/>
      <c r="NS283" s="1098"/>
      <c r="NT283" s="1098"/>
      <c r="NU283" s="1098"/>
      <c r="NV283" s="1098"/>
      <c r="NW283" s="1098"/>
      <c r="NX283" s="1098"/>
      <c r="NY283" s="1098"/>
      <c r="NZ283" s="1098"/>
      <c r="OA283" s="1098"/>
      <c r="OB283" s="1098"/>
      <c r="OC283" s="1098"/>
      <c r="OD283" s="1098"/>
      <c r="OE283" s="1098"/>
      <c r="OF283" s="1098"/>
      <c r="OG283" s="1098"/>
      <c r="OH283" s="1098"/>
      <c r="OI283" s="1098"/>
      <c r="OJ283" s="1098"/>
      <c r="OK283" s="1098"/>
      <c r="OL283" s="1098"/>
      <c r="OM283" s="1098"/>
      <c r="ON283" s="1098"/>
      <c r="OO283" s="1098"/>
      <c r="OP283" s="1098"/>
      <c r="OQ283" s="1098"/>
      <c r="OR283" s="1098"/>
      <c r="OS283" s="1098"/>
      <c r="OT283" s="1098"/>
      <c r="OU283" s="1098"/>
      <c r="OV283" s="1098"/>
      <c r="OW283" s="1098"/>
      <c r="OX283" s="1098"/>
      <c r="OY283" s="1098"/>
      <c r="OZ283" s="1098"/>
      <c r="PA283" s="1098"/>
      <c r="PB283" s="1098"/>
      <c r="PC283" s="1098"/>
      <c r="PD283" s="1098"/>
      <c r="PE283" s="1098"/>
      <c r="PF283" s="1098"/>
      <c r="PG283" s="1098"/>
      <c r="PH283" s="1098"/>
      <c r="PI283" s="1098"/>
      <c r="PJ283" s="1098"/>
      <c r="PK283" s="1098"/>
      <c r="PL283" s="1098"/>
      <c r="PM283" s="1098"/>
      <c r="PN283" s="1098"/>
      <c r="PO283" s="1098"/>
      <c r="PP283" s="1098"/>
      <c r="PQ283" s="1098"/>
      <c r="PR283" s="1098"/>
      <c r="PS283" s="1098"/>
      <c r="PT283" s="1098"/>
      <c r="PU283" s="1098"/>
      <c r="PV283" s="1098"/>
      <c r="PW283" s="1098"/>
      <c r="PX283" s="1098"/>
      <c r="PY283" s="1098"/>
      <c r="PZ283" s="1098"/>
      <c r="QA283" s="1098"/>
      <c r="QB283" s="1098"/>
      <c r="QC283" s="1098"/>
      <c r="QD283" s="1098"/>
      <c r="QE283" s="1098"/>
      <c r="QF283" s="1098"/>
      <c r="QG283" s="1098"/>
      <c r="QH283" s="1098"/>
      <c r="QI283" s="1098"/>
      <c r="QJ283" s="1098"/>
      <c r="QK283" s="1098"/>
      <c r="QL283" s="1098"/>
      <c r="QM283" s="1098"/>
      <c r="QN283" s="1098"/>
      <c r="QO283" s="1098"/>
      <c r="QP283" s="1098"/>
      <c r="QQ283" s="1098"/>
      <c r="QR283" s="1098"/>
      <c r="QS283" s="1098"/>
      <c r="QT283" s="1098"/>
      <c r="QU283" s="1098"/>
      <c r="QV283" s="1098"/>
      <c r="QW283" s="1098"/>
      <c r="QX283" s="1098"/>
      <c r="QY283" s="1098"/>
      <c r="QZ283" s="1098"/>
      <c r="RA283" s="1098"/>
      <c r="RB283" s="1098"/>
      <c r="RC283" s="1098"/>
      <c r="RD283" s="1098"/>
      <c r="RE283" s="1098"/>
      <c r="RF283" s="1098"/>
      <c r="RG283" s="1098"/>
      <c r="RH283" s="1098"/>
      <c r="RI283" s="1098"/>
      <c r="RJ283" s="1098"/>
      <c r="RK283" s="1098"/>
      <c r="RL283" s="1098"/>
      <c r="RM283" s="1098"/>
      <c r="RN283" s="1098"/>
      <c r="RO283" s="1098"/>
      <c r="RP283" s="1098"/>
      <c r="RQ283" s="1098"/>
      <c r="RR283" s="1098"/>
      <c r="RS283" s="1098"/>
      <c r="RT283" s="1098"/>
      <c r="RU283" s="1098"/>
      <c r="RV283" s="1098"/>
      <c r="RW283" s="1098"/>
      <c r="RX283" s="1098"/>
      <c r="RY283" s="1098"/>
      <c r="RZ283" s="1098"/>
      <c r="SA283" s="1098"/>
      <c r="SB283" s="1098"/>
      <c r="SC283" s="1098"/>
      <c r="SD283" s="1098"/>
      <c r="SE283" s="1098"/>
      <c r="SF283" s="1098"/>
      <c r="SG283" s="1098"/>
      <c r="SH283" s="1098"/>
      <c r="SI283" s="1098"/>
      <c r="SJ283" s="1098"/>
      <c r="SK283" s="1098"/>
      <c r="SL283" s="1098"/>
      <c r="SM283" s="1098"/>
      <c r="SN283" s="1098"/>
      <c r="SO283" s="1098"/>
      <c r="SP283" s="1098"/>
      <c r="SQ283" s="1098"/>
      <c r="SR283" s="1098"/>
      <c r="SS283" s="1098"/>
      <c r="ST283" s="1098"/>
      <c r="SU283" s="1098"/>
      <c r="SV283" s="1098"/>
      <c r="SW283" s="1098"/>
      <c r="SX283" s="1098"/>
      <c r="SY283" s="1098"/>
      <c r="SZ283" s="1098"/>
      <c r="TA283" s="1098"/>
      <c r="TB283" s="1098"/>
      <c r="TC283" s="1098"/>
      <c r="TD283" s="1098"/>
      <c r="TE283" s="1098"/>
      <c r="TF283" s="1098"/>
      <c r="TG283" s="1098"/>
      <c r="TH283" s="1098"/>
      <c r="TI283" s="1098"/>
      <c r="TJ283" s="1098"/>
      <c r="TK283" s="1098"/>
      <c r="TL283" s="1098"/>
      <c r="TM283" s="1098"/>
      <c r="TN283" s="1098"/>
      <c r="TO283" s="1098"/>
      <c r="TP283" s="1098"/>
      <c r="TQ283" s="1098"/>
      <c r="TR283" s="1098"/>
      <c r="TS283" s="1098"/>
      <c r="TT283" s="1098"/>
      <c r="TU283" s="1098"/>
      <c r="TV283" s="1098"/>
      <c r="TW283" s="1098"/>
      <c r="TX283" s="1098"/>
      <c r="TY283" s="1098"/>
      <c r="TZ283" s="1098"/>
      <c r="UA283" s="1098"/>
      <c r="UB283" s="1098"/>
      <c r="UC283" s="1098"/>
      <c r="UD283" s="1098"/>
      <c r="UE283" s="1098"/>
      <c r="UF283" s="1098"/>
      <c r="UG283" s="1098"/>
      <c r="UH283" s="1098"/>
      <c r="UI283" s="1098"/>
      <c r="UJ283" s="1098"/>
      <c r="UK283" s="1098"/>
      <c r="UL283" s="1098"/>
      <c r="UM283" s="1098"/>
      <c r="UN283" s="1098"/>
      <c r="UO283" s="1098"/>
      <c r="UP283" s="1098"/>
      <c r="UQ283" s="1098"/>
      <c r="UR283" s="1098"/>
      <c r="US283" s="1098"/>
      <c r="UT283" s="1098"/>
      <c r="UU283" s="1098"/>
      <c r="UV283" s="1098"/>
      <c r="UW283" s="1098"/>
      <c r="UX283" s="1098"/>
      <c r="UY283" s="1098"/>
      <c r="UZ283" s="1098"/>
      <c r="VA283" s="1098"/>
      <c r="VB283" s="1098"/>
      <c r="VC283" s="1098"/>
      <c r="VD283" s="1098"/>
      <c r="VE283" s="1098"/>
      <c r="VF283" s="1098"/>
      <c r="VG283" s="1098"/>
      <c r="VH283" s="1098"/>
      <c r="VI283" s="1098"/>
      <c r="VJ283" s="1098"/>
      <c r="VK283" s="1098"/>
      <c r="VL283" s="1098"/>
      <c r="VM283" s="1098"/>
      <c r="VN283" s="1098"/>
      <c r="VO283" s="1098"/>
      <c r="VP283" s="1098"/>
      <c r="VQ283" s="1098"/>
      <c r="VR283" s="1098"/>
      <c r="VS283" s="1098"/>
      <c r="VT283" s="1098"/>
      <c r="VU283" s="1098"/>
      <c r="VV283" s="1098"/>
      <c r="VW283" s="1098"/>
      <c r="VX283" s="1098"/>
      <c r="VY283" s="1098"/>
      <c r="VZ283" s="1098"/>
      <c r="WA283" s="1098"/>
      <c r="WB283" s="1098"/>
      <c r="WC283" s="1098"/>
      <c r="WD283" s="1098"/>
      <c r="WE283" s="1098"/>
      <c r="WF283" s="1098"/>
      <c r="WG283" s="1098"/>
      <c r="WH283" s="1098"/>
      <c r="WI283" s="1098"/>
      <c r="WJ283" s="1098"/>
      <c r="WK283" s="1098"/>
      <c r="WL283" s="1098"/>
      <c r="WM283" s="1098"/>
      <c r="WN283" s="1098"/>
      <c r="WO283" s="1098"/>
      <c r="WP283" s="1098"/>
      <c r="WQ283" s="1098"/>
      <c r="WR283" s="1098"/>
      <c r="WS283" s="1098"/>
      <c r="WT283" s="1098"/>
      <c r="WU283" s="1098"/>
      <c r="WV283" s="1098"/>
      <c r="WW283" s="1098"/>
      <c r="WX283" s="1098"/>
      <c r="WY283" s="1098"/>
      <c r="WZ283" s="1098"/>
      <c r="XA283" s="1098"/>
      <c r="XB283" s="1098"/>
      <c r="XC283" s="1098"/>
      <c r="XD283" s="1098"/>
      <c r="XE283" s="1098"/>
      <c r="XF283" s="1098"/>
      <c r="XG283" s="1098"/>
      <c r="XH283" s="1098"/>
      <c r="XI283" s="1098"/>
      <c r="XJ283" s="1098"/>
      <c r="XK283" s="1098"/>
      <c r="XL283" s="1098"/>
      <c r="XM283" s="1098"/>
      <c r="XN283" s="1098"/>
      <c r="XO283" s="1098"/>
      <c r="XP283" s="1098"/>
      <c r="XQ283" s="1098"/>
      <c r="XR283" s="1098"/>
      <c r="XS283" s="1098"/>
      <c r="XT283" s="1098"/>
      <c r="XU283" s="1098"/>
      <c r="XV283" s="1098"/>
      <c r="XW283" s="1098"/>
      <c r="XX283" s="1098"/>
      <c r="XY283" s="1098"/>
      <c r="XZ283" s="1098"/>
      <c r="YA283" s="1098"/>
      <c r="YB283" s="1098"/>
      <c r="YC283" s="1098"/>
      <c r="YD283" s="1098"/>
      <c r="YE283" s="1098"/>
      <c r="YF283" s="1098"/>
      <c r="YG283" s="1098"/>
      <c r="YH283" s="1098"/>
      <c r="YI283" s="1098"/>
      <c r="YJ283" s="1098"/>
      <c r="YK283" s="1098"/>
      <c r="YL283" s="1098"/>
      <c r="YM283" s="1098"/>
      <c r="YN283" s="1098"/>
      <c r="YO283" s="1098"/>
      <c r="YP283" s="1098"/>
      <c r="YQ283" s="1098"/>
      <c r="YR283" s="1098"/>
      <c r="YS283" s="1098"/>
      <c r="YT283" s="1098"/>
      <c r="YU283" s="1098"/>
      <c r="YV283" s="1098"/>
      <c r="YW283" s="1098"/>
      <c r="YX283" s="1098"/>
      <c r="YY283" s="1098"/>
      <c r="YZ283" s="1098"/>
      <c r="ZA283" s="1098"/>
      <c r="ZB283" s="1098"/>
      <c r="ZC283" s="1098"/>
      <c r="ZD283" s="1098"/>
      <c r="ZE283" s="1098"/>
      <c r="ZF283" s="1098"/>
      <c r="ZG283" s="1098"/>
      <c r="ZH283" s="1098"/>
      <c r="ZI283" s="1098"/>
      <c r="ZJ283" s="1098"/>
      <c r="ZK283" s="1098"/>
      <c r="ZL283" s="1098"/>
      <c r="ZM283" s="1098"/>
      <c r="ZN283" s="1098"/>
      <c r="ZO283" s="1098"/>
      <c r="ZP283" s="1098"/>
      <c r="ZQ283" s="1098"/>
      <c r="ZR283" s="1098"/>
      <c r="ZS283" s="1098"/>
      <c r="ZT283" s="1098"/>
      <c r="ZU283" s="1098"/>
      <c r="ZV283" s="1098"/>
      <c r="ZW283" s="1098"/>
      <c r="ZX283" s="1098"/>
      <c r="ZY283" s="1098"/>
      <c r="ZZ283" s="1098"/>
      <c r="AAA283" s="1098"/>
      <c r="AAB283" s="1098"/>
      <c r="AAC283" s="1098"/>
      <c r="AAD283" s="1098"/>
      <c r="AAE283" s="1098"/>
      <c r="AAF283" s="1098"/>
      <c r="AAG283" s="1098"/>
      <c r="AAH283" s="1098"/>
      <c r="AAI283" s="1098"/>
      <c r="AAJ283" s="1098"/>
      <c r="AAK283" s="1098"/>
      <c r="AAL283" s="1098"/>
      <c r="AAM283" s="1098"/>
      <c r="AAN283" s="1098"/>
      <c r="AAO283" s="1098"/>
      <c r="AAP283" s="1098"/>
      <c r="AAQ283" s="1098"/>
      <c r="AAR283" s="1098"/>
      <c r="AAS283" s="1098"/>
      <c r="AAT283" s="1098"/>
      <c r="AAU283" s="1098"/>
      <c r="AAV283" s="1098"/>
      <c r="AAW283" s="1098"/>
      <c r="AAX283" s="1098"/>
      <c r="AAY283" s="1098"/>
      <c r="AAZ283" s="1098"/>
      <c r="ABA283" s="1098"/>
      <c r="ABB283" s="1098"/>
      <c r="ABC283" s="1098"/>
      <c r="ABD283" s="1098"/>
      <c r="ABE283" s="1098"/>
      <c r="ABF283" s="1098"/>
      <c r="ABG283" s="1098"/>
      <c r="ABH283" s="1098"/>
      <c r="ABI283" s="1098"/>
      <c r="ABJ283" s="1098"/>
      <c r="ABK283" s="1098"/>
      <c r="ABL283" s="1098"/>
      <c r="ABM283" s="1098"/>
      <c r="ABN283" s="1098"/>
      <c r="ABO283" s="1098"/>
      <c r="ABP283" s="1098"/>
      <c r="ABQ283" s="1098"/>
      <c r="ABR283" s="1098"/>
      <c r="ABS283" s="1098"/>
      <c r="ABT283" s="1098"/>
      <c r="ABU283" s="1098"/>
      <c r="ABV283" s="1098"/>
      <c r="ABW283" s="1098"/>
      <c r="ABX283" s="1098"/>
      <c r="ABY283" s="1098"/>
      <c r="ABZ283" s="1098"/>
      <c r="ACA283" s="1098"/>
      <c r="ACB283" s="1098"/>
      <c r="ACC283" s="1098"/>
      <c r="ACD283" s="1098"/>
      <c r="ACE283" s="1098"/>
      <c r="ACF283" s="1098"/>
      <c r="ACG283" s="1098"/>
      <c r="ACH283" s="1098"/>
      <c r="ACI283" s="1098"/>
      <c r="ACJ283" s="1098"/>
      <c r="ACK283" s="1098"/>
      <c r="ACL283" s="1098"/>
      <c r="ACM283" s="1098"/>
      <c r="ACN283" s="1098"/>
      <c r="ACO283" s="1098"/>
      <c r="ACP283" s="1098"/>
      <c r="ACQ283" s="1098"/>
      <c r="ACR283" s="1098"/>
      <c r="ACS283" s="1098"/>
      <c r="ACT283" s="1098"/>
      <c r="ACU283" s="1098"/>
      <c r="ACV283" s="1098"/>
      <c r="ACW283" s="1098"/>
      <c r="ACX283" s="1098"/>
      <c r="ACY283" s="1098"/>
      <c r="ACZ283" s="1098"/>
      <c r="ADA283" s="1098"/>
      <c r="ADB283" s="1098"/>
      <c r="ADC283" s="1098"/>
      <c r="ADD283" s="1098"/>
      <c r="ADE283" s="1098"/>
      <c r="ADF283" s="1098"/>
      <c r="ADG283" s="1098"/>
      <c r="ADH283" s="1098"/>
      <c r="ADI283" s="1098"/>
      <c r="ADJ283" s="1098"/>
      <c r="ADK283" s="1098"/>
      <c r="ADL283" s="1098"/>
      <c r="ADM283" s="1098"/>
      <c r="ADN283" s="1098"/>
      <c r="ADO283" s="1098"/>
      <c r="ADP283" s="1098"/>
      <c r="ADQ283" s="1098"/>
      <c r="ADR283" s="1098"/>
      <c r="ADS283" s="1098"/>
      <c r="ADT283" s="1098"/>
      <c r="ADU283" s="1098"/>
      <c r="ADV283" s="1098"/>
      <c r="ADW283" s="1098"/>
      <c r="ADX283" s="1098"/>
      <c r="ADY283" s="1098"/>
      <c r="ADZ283" s="1098"/>
      <c r="AEA283" s="1098"/>
      <c r="AEB283" s="1098"/>
      <c r="AEC283" s="1098"/>
      <c r="AED283" s="1098"/>
      <c r="AEE283" s="1098"/>
      <c r="AEF283" s="1098"/>
      <c r="AEG283" s="1098"/>
      <c r="AEH283" s="1098"/>
      <c r="AEI283" s="1098"/>
      <c r="AEJ283" s="1098"/>
      <c r="AEK283" s="1098"/>
      <c r="AEL283" s="1098"/>
      <c r="AEM283" s="1098"/>
      <c r="AEN283" s="1098"/>
      <c r="AEO283" s="1098"/>
      <c r="AEP283" s="1098"/>
      <c r="AEQ283" s="1098"/>
      <c r="AER283" s="1098"/>
      <c r="AES283" s="1098"/>
      <c r="AET283" s="1098"/>
      <c r="AEU283" s="1098"/>
      <c r="AEV283" s="1098"/>
      <c r="AEW283" s="1098"/>
      <c r="AEX283" s="1098"/>
      <c r="AEY283" s="1098"/>
      <c r="AEZ283" s="1098"/>
      <c r="AFA283" s="1098"/>
      <c r="AFB283" s="1098"/>
      <c r="AFC283" s="1098"/>
      <c r="AFD283" s="1098"/>
      <c r="AFE283" s="1098"/>
      <c r="AFF283" s="1098"/>
      <c r="AFG283" s="1098"/>
      <c r="AFH283" s="1098"/>
      <c r="AFI283" s="1098"/>
      <c r="AFJ283" s="1098"/>
      <c r="AFK283" s="1098"/>
      <c r="AFL283" s="1098"/>
      <c r="AFM283" s="1098"/>
      <c r="AFN283" s="1098"/>
      <c r="AFO283" s="1098"/>
      <c r="AFP283" s="1098"/>
      <c r="AFQ283" s="1098"/>
      <c r="AFR283" s="1098"/>
      <c r="AFS283" s="1098"/>
      <c r="AFT283" s="1098"/>
      <c r="AFU283" s="1098"/>
      <c r="AFV283" s="1098"/>
      <c r="AFW283" s="1098"/>
      <c r="AFX283" s="1098"/>
      <c r="AFY283" s="1098"/>
      <c r="AFZ283" s="1098"/>
      <c r="AGA283" s="1098"/>
      <c r="AGB283" s="1098"/>
      <c r="AGC283" s="1098"/>
      <c r="AGD283" s="1098"/>
      <c r="AGE283" s="1098"/>
      <c r="AGF283" s="1098"/>
      <c r="AGG283" s="1098"/>
      <c r="AGH283" s="1098"/>
      <c r="AGI283" s="1098"/>
      <c r="AGJ283" s="1098"/>
      <c r="AGK283" s="1098"/>
      <c r="AGL283" s="1098"/>
      <c r="AGM283" s="1098"/>
      <c r="AGN283" s="1098"/>
      <c r="AGO283" s="1098"/>
      <c r="AGP283" s="1098"/>
      <c r="AGQ283" s="1098"/>
      <c r="AGR283" s="1098"/>
      <c r="AGS283" s="1098"/>
      <c r="AGT283" s="1098"/>
      <c r="AGU283" s="1098"/>
      <c r="AGV283" s="1098"/>
      <c r="AGW283" s="1098"/>
      <c r="AGX283" s="1098"/>
      <c r="AGY283" s="1098"/>
      <c r="AGZ283" s="1098"/>
      <c r="AHA283" s="1098"/>
      <c r="AHB283" s="1098"/>
      <c r="AHC283" s="1098"/>
      <c r="AHD283" s="1098"/>
      <c r="AHE283" s="1098"/>
      <c r="AHF283" s="1098"/>
      <c r="AHG283" s="1098"/>
      <c r="AHH283" s="1098"/>
      <c r="AHI283" s="1098"/>
      <c r="AHJ283" s="1098"/>
      <c r="AHK283" s="1098"/>
      <c r="AHL283" s="1098"/>
      <c r="AHM283" s="1098"/>
      <c r="AHN283" s="1098"/>
      <c r="AHO283" s="1098"/>
      <c r="AHP283" s="1098"/>
      <c r="AHQ283" s="1098"/>
      <c r="AHR283" s="1098"/>
      <c r="AHS283" s="1098"/>
      <c r="AHT283" s="1098"/>
      <c r="AHU283" s="1098"/>
      <c r="AHV283" s="1098"/>
      <c r="AHW283" s="1098"/>
      <c r="AHX283" s="1098"/>
      <c r="AHY283" s="1098"/>
      <c r="AHZ283" s="1098"/>
      <c r="AIA283" s="1098"/>
      <c r="AIB283" s="1098"/>
      <c r="AIC283" s="1098"/>
      <c r="AID283" s="1098"/>
      <c r="AIE283" s="1098"/>
      <c r="AIF283" s="1098"/>
      <c r="AIG283" s="1098"/>
      <c r="AIH283" s="1098"/>
      <c r="AII283" s="1098"/>
      <c r="AIJ283" s="1098"/>
      <c r="AIK283" s="1098"/>
      <c r="AIL283" s="1098"/>
      <c r="AIM283" s="1098"/>
      <c r="AIN283" s="1098"/>
      <c r="AIO283" s="1098"/>
      <c r="AIP283" s="1098"/>
      <c r="AIQ283" s="1098"/>
      <c r="AIR283" s="1098"/>
      <c r="AIS283" s="1098"/>
      <c r="AIT283" s="1098"/>
      <c r="AIU283" s="1098"/>
      <c r="AIV283" s="1098"/>
      <c r="AIW283" s="1098"/>
      <c r="AIX283" s="1098"/>
      <c r="AIY283" s="1098"/>
      <c r="AIZ283" s="1098"/>
      <c r="AJA283" s="1098"/>
      <c r="AJB283" s="1098"/>
      <c r="AJC283" s="1098"/>
      <c r="AJD283" s="1098"/>
      <c r="AJE283" s="1098"/>
      <c r="AJF283" s="1098"/>
      <c r="AJG283" s="1098"/>
      <c r="AJH283" s="1098"/>
      <c r="AJI283" s="1098"/>
      <c r="AJJ283" s="1098"/>
      <c r="AJK283" s="1098"/>
      <c r="AJL283" s="1098"/>
      <c r="AJM283" s="1098"/>
      <c r="AJN283" s="1098"/>
      <c r="AJO283" s="1098"/>
      <c r="AJP283" s="1098"/>
      <c r="AJQ283" s="1098"/>
      <c r="AJR283" s="1098"/>
      <c r="AJS283" s="1098"/>
      <c r="AJT283" s="1098"/>
      <c r="AJU283" s="1098"/>
      <c r="AJV283" s="1098"/>
      <c r="AJW283" s="1098"/>
      <c r="AJX283" s="1098"/>
      <c r="AJY283" s="1098"/>
      <c r="AJZ283" s="1098"/>
      <c r="AKA283" s="1098"/>
      <c r="AKB283" s="1098"/>
      <c r="AKC283" s="1098"/>
      <c r="AKD283" s="1098"/>
      <c r="AKE283" s="1098"/>
      <c r="AKF283" s="1098"/>
      <c r="AKG283" s="1098"/>
      <c r="AKH283" s="1098"/>
      <c r="AKI283" s="1098"/>
      <c r="AKJ283" s="1098"/>
      <c r="AKK283" s="1098"/>
      <c r="AKL283" s="1098"/>
      <c r="AKM283" s="1098"/>
      <c r="AKN283" s="1098"/>
      <c r="AKO283" s="1098"/>
      <c r="AKP283" s="1098"/>
      <c r="AKQ283" s="1098"/>
      <c r="AKR283" s="1098"/>
      <c r="AKS283" s="1098"/>
      <c r="AKT283" s="1098"/>
      <c r="AKU283" s="1098"/>
      <c r="AKV283" s="1098"/>
      <c r="AKW283" s="1098"/>
      <c r="AKX283" s="1098"/>
      <c r="AKY283" s="1098"/>
      <c r="AKZ283" s="1098"/>
      <c r="ALA283" s="1098"/>
      <c r="ALB283" s="1098"/>
      <c r="ALC283" s="1098"/>
      <c r="ALD283" s="1098"/>
      <c r="ALE283" s="1098"/>
      <c r="ALF283" s="1098"/>
      <c r="ALG283" s="1098"/>
      <c r="ALH283" s="1098"/>
      <c r="ALI283" s="1098"/>
      <c r="ALJ283" s="1098"/>
      <c r="ALK283" s="1098"/>
      <c r="ALL283" s="1098"/>
      <c r="ALM283" s="1098"/>
      <c r="ALN283" s="1098"/>
      <c r="ALO283" s="1098"/>
      <c r="ALP283" s="1098"/>
      <c r="ALQ283" s="1098"/>
      <c r="ALR283" s="1098"/>
      <c r="ALS283" s="1098"/>
      <c r="ALT283" s="1098"/>
      <c r="ALU283" s="1098"/>
      <c r="ALV283" s="1098"/>
      <c r="ALW283" s="1098"/>
      <c r="ALX283" s="1098"/>
      <c r="ALY283" s="1098"/>
      <c r="ALZ283" s="1098"/>
      <c r="AMA283" s="1098"/>
      <c r="AMB283" s="1098"/>
      <c r="AMC283" s="1098"/>
      <c r="AMD283" s="1098"/>
      <c r="AME283" s="1098"/>
      <c r="AMF283" s="1098"/>
      <c r="AMG283" s="1098"/>
      <c r="AMH283" s="1098"/>
      <c r="AMI283" s="1098"/>
      <c r="AMJ283" s="1098"/>
      <c r="AMK283" s="1098"/>
      <c r="AML283" s="1098"/>
      <c r="AMM283" s="1098"/>
      <c r="AMN283" s="1098"/>
      <c r="AMO283" s="1098"/>
      <c r="AMP283" s="1098"/>
      <c r="AMQ283" s="1098"/>
      <c r="AMR283" s="1098"/>
      <c r="AMS283" s="1098"/>
      <c r="AMT283" s="1098"/>
      <c r="AMU283" s="1098"/>
      <c r="AMV283" s="1098"/>
      <c r="AMW283" s="1098"/>
      <c r="AMX283" s="1098"/>
      <c r="AMY283" s="1098"/>
      <c r="AMZ283" s="1098"/>
      <c r="ANA283" s="1098"/>
      <c r="ANB283" s="1098"/>
      <c r="ANC283" s="1098"/>
      <c r="AND283" s="1098"/>
      <c r="ANE283" s="1098"/>
      <c r="ANF283" s="1098"/>
      <c r="ANG283" s="1098"/>
      <c r="ANH283" s="1098"/>
      <c r="ANI283" s="1098"/>
      <c r="ANJ283" s="1098"/>
      <c r="ANK283" s="1098"/>
      <c r="ANL283" s="1098"/>
      <c r="ANM283" s="1098"/>
      <c r="ANN283" s="1098"/>
      <c r="ANO283" s="1098"/>
      <c r="ANP283" s="1098"/>
      <c r="ANQ283" s="1098"/>
      <c r="ANR283" s="1098"/>
      <c r="ANS283" s="1098"/>
      <c r="ANT283" s="1098"/>
      <c r="ANU283" s="1098"/>
      <c r="ANV283" s="1098"/>
      <c r="ANW283" s="1098"/>
      <c r="ANX283" s="1098"/>
      <c r="ANY283" s="1098"/>
      <c r="ANZ283" s="1098"/>
      <c r="AOA283" s="1098"/>
      <c r="AOB283" s="1098"/>
      <c r="AOC283" s="1098"/>
      <c r="AOD283" s="1098"/>
      <c r="AOE283" s="1098"/>
      <c r="AOF283" s="1098"/>
      <c r="AOG283" s="1098"/>
      <c r="AOH283" s="1098"/>
      <c r="AOI283" s="1098"/>
      <c r="AOJ283" s="1098"/>
      <c r="AOK283" s="1098"/>
      <c r="AOL283" s="1098"/>
      <c r="AOM283" s="1098"/>
      <c r="AON283" s="1098"/>
      <c r="AOO283" s="1098"/>
      <c r="AOP283" s="1098"/>
      <c r="AOQ283" s="1098"/>
      <c r="AOR283" s="1098"/>
      <c r="AOS283" s="1098"/>
      <c r="AOT283" s="1098"/>
      <c r="AOU283" s="1098"/>
      <c r="AOV283" s="1098"/>
      <c r="AOW283" s="1098"/>
      <c r="AOX283" s="1098"/>
      <c r="AOY283" s="1098"/>
      <c r="AOZ283" s="1098"/>
      <c r="APA283" s="1098"/>
      <c r="APB283" s="1098"/>
      <c r="APC283" s="1098"/>
      <c r="APD283" s="1098"/>
      <c r="APE283" s="1098"/>
      <c r="APF283" s="1098"/>
      <c r="APG283" s="1098"/>
      <c r="APH283" s="1098"/>
      <c r="API283" s="1098"/>
      <c r="APJ283" s="1098"/>
      <c r="APK283" s="1098"/>
      <c r="APL283" s="1098"/>
      <c r="APM283" s="1098"/>
      <c r="APN283" s="1098"/>
      <c r="APO283" s="1098"/>
      <c r="APP283" s="1098"/>
      <c r="APQ283" s="1098"/>
      <c r="APR283" s="1098"/>
      <c r="APS283" s="1098"/>
      <c r="APT283" s="1098"/>
      <c r="APU283" s="1098"/>
      <c r="APV283" s="1098"/>
      <c r="APW283" s="1098"/>
      <c r="APX283" s="1098"/>
      <c r="APY283" s="1098"/>
      <c r="APZ283" s="1098"/>
      <c r="AQA283" s="1098"/>
      <c r="AQB283" s="1098"/>
      <c r="AQC283" s="1098"/>
      <c r="AQD283" s="1098"/>
      <c r="AQE283" s="1098"/>
      <c r="AQF283" s="1098"/>
      <c r="AQG283" s="1098"/>
      <c r="AQH283" s="1098"/>
      <c r="AQI283" s="1098"/>
      <c r="AQJ283" s="1098"/>
      <c r="AQK283" s="1098"/>
      <c r="AQL283" s="1098"/>
      <c r="AQM283" s="1098"/>
      <c r="AQN283" s="1098"/>
      <c r="AQO283" s="1098"/>
      <c r="AQP283" s="1098"/>
      <c r="AQQ283" s="1098"/>
      <c r="AQR283" s="1098"/>
      <c r="AQS283" s="1098"/>
      <c r="AQT283" s="1098"/>
      <c r="AQU283" s="1098"/>
      <c r="AQV283" s="1098"/>
      <c r="AQW283" s="1098"/>
      <c r="AQX283" s="1098"/>
      <c r="AQY283" s="1098"/>
      <c r="AQZ283" s="1098"/>
      <c r="ARA283" s="1098"/>
      <c r="ARB283" s="1098"/>
      <c r="ARC283" s="1098"/>
      <c r="ARD283" s="1098"/>
      <c r="ARE283" s="1098"/>
      <c r="ARF283" s="1098"/>
      <c r="ARG283" s="1098"/>
      <c r="ARH283" s="1098"/>
      <c r="ARI283" s="1098"/>
      <c r="ARJ283" s="1098"/>
      <c r="ARK283" s="1098"/>
      <c r="ARL283" s="1098"/>
      <c r="ARM283" s="1098"/>
      <c r="ARN283" s="1098"/>
      <c r="ARO283" s="1098"/>
      <c r="ARP283" s="1098"/>
      <c r="ARQ283" s="1098"/>
      <c r="ARR283" s="1098"/>
      <c r="ARS283" s="1098"/>
      <c r="ART283" s="1098"/>
      <c r="ARU283" s="1098"/>
      <c r="ARV283" s="1098"/>
      <c r="ARW283" s="1098"/>
      <c r="ARX283" s="1098"/>
      <c r="ARY283" s="1098"/>
      <c r="ARZ283" s="1098"/>
      <c r="ASA283" s="1098"/>
      <c r="ASB283" s="1098"/>
      <c r="ASC283" s="1098"/>
      <c r="ASD283" s="1098"/>
      <c r="ASE283" s="1098"/>
      <c r="ASF283" s="1098"/>
      <c r="ASG283" s="1098"/>
      <c r="ASH283" s="1098"/>
      <c r="ASI283" s="1098"/>
      <c r="ASJ283" s="1098"/>
      <c r="ASK283" s="1098"/>
      <c r="ASL283" s="1098"/>
      <c r="ASM283" s="1098"/>
      <c r="ASN283" s="1098"/>
      <c r="ASO283" s="1098"/>
      <c r="ASP283" s="1098"/>
      <c r="ASQ283" s="1098"/>
      <c r="ASR283" s="1098"/>
      <c r="ASS283" s="1098"/>
      <c r="AST283" s="1098"/>
      <c r="ASU283" s="1098"/>
      <c r="ASV283" s="1098"/>
      <c r="ASW283" s="1098"/>
      <c r="ASX283" s="1098"/>
      <c r="ASY283" s="1098"/>
      <c r="ASZ283" s="1098"/>
      <c r="ATA283" s="1098"/>
      <c r="ATB283" s="1098"/>
      <c r="ATC283" s="1098"/>
      <c r="ATD283" s="1098"/>
      <c r="ATE283" s="1098"/>
      <c r="ATF283" s="1098"/>
      <c r="ATG283" s="1098"/>
      <c r="ATH283" s="1098"/>
      <c r="ATI283" s="1098"/>
      <c r="ATJ283" s="1098"/>
      <c r="ATK283" s="1098"/>
      <c r="ATL283" s="1098"/>
      <c r="ATM283" s="1098"/>
      <c r="ATN283" s="1098"/>
      <c r="ATO283" s="1098"/>
      <c r="ATP283" s="1098"/>
      <c r="ATQ283" s="1098"/>
      <c r="ATR283" s="1098"/>
      <c r="ATS283" s="1098"/>
      <c r="ATT283" s="1098"/>
      <c r="ATU283" s="1098"/>
      <c r="ATV283" s="1098"/>
      <c r="ATW283" s="1098"/>
      <c r="ATX283" s="1098"/>
      <c r="ATY283" s="1098"/>
      <c r="ATZ283" s="1098"/>
      <c r="AUA283" s="1098"/>
      <c r="AUB283" s="1098"/>
      <c r="AUC283" s="1098"/>
      <c r="AUD283" s="1098"/>
      <c r="AUE283" s="1098"/>
      <c r="AUF283" s="1098"/>
      <c r="AUG283" s="1098"/>
      <c r="AUH283" s="1098"/>
      <c r="AUI283" s="1098"/>
      <c r="AUJ283" s="1098"/>
      <c r="AUK283" s="1098"/>
      <c r="AUL283" s="1098"/>
      <c r="AUM283" s="1098"/>
      <c r="AUN283" s="1098"/>
      <c r="AUO283" s="1098"/>
      <c r="AUP283" s="1098"/>
      <c r="AUQ283" s="1098"/>
      <c r="AUR283" s="1098"/>
      <c r="AUS283" s="1098"/>
      <c r="AUT283" s="1098"/>
      <c r="AUU283" s="1098"/>
      <c r="AUV283" s="1098"/>
      <c r="AUW283" s="1098"/>
      <c r="AUX283" s="1098"/>
      <c r="AUY283" s="1098"/>
      <c r="AUZ283" s="1098"/>
      <c r="AVA283" s="1098"/>
      <c r="AVB283" s="1098"/>
      <c r="AVC283" s="1098"/>
      <c r="AVD283" s="1098"/>
      <c r="AVE283" s="1098"/>
      <c r="AVF283" s="1098"/>
      <c r="AVG283" s="1098"/>
      <c r="AVH283" s="1098"/>
      <c r="AVI283" s="1098"/>
      <c r="AVJ283" s="1098"/>
      <c r="AVK283" s="1098"/>
      <c r="AVL283" s="1098"/>
      <c r="AVM283" s="1098"/>
      <c r="AVN283" s="1098"/>
      <c r="AVO283" s="1098"/>
      <c r="AVP283" s="1098"/>
      <c r="AVQ283" s="1098"/>
      <c r="AVR283" s="1098"/>
      <c r="AVS283" s="1098"/>
      <c r="AVT283" s="1098"/>
      <c r="AVU283" s="1098"/>
      <c r="AVV283" s="1098"/>
      <c r="AVW283" s="1098"/>
      <c r="AVX283" s="1098"/>
      <c r="AVY283" s="1098"/>
      <c r="AVZ283" s="1098"/>
      <c r="AWA283" s="1098"/>
      <c r="AWB283" s="1098"/>
      <c r="AWC283" s="1098"/>
      <c r="AWD283" s="1098"/>
      <c r="AWE283" s="1098"/>
      <c r="AWF283" s="1098"/>
      <c r="AWG283" s="1098"/>
      <c r="AWH283" s="1098"/>
      <c r="AWI283" s="1098"/>
      <c r="AWJ283" s="1098"/>
      <c r="AWK283" s="1098"/>
      <c r="AWL283" s="1098"/>
      <c r="AWM283" s="1098"/>
      <c r="AWN283" s="1098"/>
      <c r="AWO283" s="1098"/>
      <c r="AWP283" s="1098"/>
      <c r="AWQ283" s="1098"/>
      <c r="AWR283" s="1098"/>
      <c r="AWS283" s="1098"/>
      <c r="AWT283" s="1098"/>
      <c r="AWU283" s="1098"/>
      <c r="AWV283" s="1098"/>
      <c r="AWW283" s="1098"/>
      <c r="AWX283" s="1098"/>
      <c r="AWY283" s="1098"/>
      <c r="AWZ283" s="1098"/>
      <c r="AXA283" s="1098"/>
      <c r="AXB283" s="1098"/>
      <c r="AXC283" s="1098"/>
      <c r="AXD283" s="1098"/>
      <c r="AXE283" s="1098"/>
      <c r="AXF283" s="1098"/>
      <c r="AXG283" s="1098"/>
      <c r="AXH283" s="1098"/>
      <c r="AXI283" s="1098"/>
      <c r="AXJ283" s="1098"/>
      <c r="AXK283" s="1098"/>
      <c r="AXL283" s="1098"/>
      <c r="AXM283" s="1098"/>
      <c r="AXN283" s="1098"/>
      <c r="AXO283" s="1098"/>
      <c r="AXP283" s="1098"/>
      <c r="AXQ283" s="1098"/>
      <c r="AXR283" s="1098"/>
      <c r="AXS283" s="1098"/>
      <c r="AXT283" s="1098"/>
      <c r="AXU283" s="1098"/>
      <c r="AXV283" s="1098"/>
      <c r="AXW283" s="1098"/>
      <c r="AXX283" s="1098"/>
      <c r="AXY283" s="1098"/>
      <c r="AXZ283" s="1098"/>
      <c r="AYA283" s="1098"/>
      <c r="AYB283" s="1098"/>
      <c r="AYC283" s="1098"/>
      <c r="AYD283" s="1098"/>
      <c r="AYE283" s="1098"/>
      <c r="AYF283" s="1098"/>
      <c r="AYG283" s="1098"/>
      <c r="AYH283" s="1098"/>
      <c r="AYI283" s="1098"/>
      <c r="AYJ283" s="1098"/>
      <c r="AYK283" s="1098"/>
      <c r="AYL283" s="1098"/>
      <c r="AYM283" s="1098"/>
      <c r="AYN283" s="1098"/>
      <c r="AYO283" s="1098"/>
      <c r="AYP283" s="1098"/>
      <c r="AYQ283" s="1098"/>
      <c r="AYR283" s="1098"/>
      <c r="AYS283" s="1098"/>
      <c r="AYT283" s="1098"/>
      <c r="AYU283" s="1098"/>
      <c r="AYV283" s="1098"/>
      <c r="AYW283" s="1098"/>
    </row>
    <row r="284" spans="1:1349" s="1766" customFormat="1" ht="12" customHeight="1" x14ac:dyDescent="0.25">
      <c r="A284" s="3572"/>
      <c r="B284" s="3577"/>
      <c r="C284" s="3577"/>
      <c r="D284" s="3577"/>
      <c r="E284" s="3577"/>
      <c r="F284" s="3577"/>
      <c r="G284" s="3577"/>
      <c r="H284" s="3577"/>
      <c r="I284" s="3577"/>
      <c r="J284" s="3577"/>
      <c r="K284" s="3577"/>
      <c r="L284" s="3577"/>
      <c r="M284" s="3577"/>
      <c r="N284" s="3577"/>
      <c r="O284" s="3577"/>
      <c r="P284" s="3577"/>
      <c r="Q284" s="3578"/>
      <c r="R284" s="3574"/>
      <c r="S284" s="1098"/>
      <c r="AJ284" s="1098"/>
      <c r="AK284" s="1098"/>
      <c r="AL284" s="1098"/>
      <c r="AM284" s="1098"/>
      <c r="AN284" s="1098"/>
      <c r="AO284" s="1098"/>
      <c r="AP284" s="1098"/>
      <c r="AQ284" s="1098"/>
      <c r="AR284" s="1098"/>
      <c r="AS284" s="1098"/>
      <c r="AT284" s="1098"/>
      <c r="AU284" s="1098"/>
      <c r="AV284" s="1098"/>
      <c r="AW284" s="1098"/>
      <c r="AX284" s="1098"/>
      <c r="AY284" s="1098"/>
      <c r="AZ284" s="1098"/>
      <c r="BA284" s="1098"/>
      <c r="BB284" s="1098"/>
      <c r="BC284" s="1098"/>
      <c r="BD284" s="1098"/>
      <c r="BE284" s="1098"/>
      <c r="BF284" s="1098"/>
      <c r="BG284" s="1098"/>
      <c r="BH284" s="1098"/>
      <c r="BI284" s="1098"/>
      <c r="BJ284" s="1098"/>
      <c r="BK284" s="1098"/>
      <c r="BL284" s="1098"/>
      <c r="BM284" s="1098"/>
      <c r="BN284" s="1098"/>
      <c r="BO284" s="1098"/>
      <c r="BP284" s="1098"/>
      <c r="BQ284" s="1098"/>
      <c r="BR284" s="1098"/>
      <c r="BS284" s="1098"/>
      <c r="BT284" s="1098"/>
      <c r="BU284" s="1098"/>
      <c r="BV284" s="1098"/>
      <c r="BW284" s="1098"/>
      <c r="BX284" s="1098"/>
      <c r="BY284" s="1098"/>
      <c r="BZ284" s="1098"/>
      <c r="CA284" s="1098"/>
      <c r="CB284" s="1098"/>
      <c r="CC284" s="1098"/>
      <c r="CD284" s="1098"/>
      <c r="CE284" s="1098"/>
      <c r="CF284" s="1098"/>
      <c r="CG284" s="1098"/>
      <c r="CH284" s="1098"/>
      <c r="CI284" s="1098"/>
      <c r="CJ284" s="1098"/>
      <c r="CK284" s="1098"/>
      <c r="CL284" s="1098"/>
      <c r="CM284" s="1098"/>
      <c r="CN284" s="1098"/>
      <c r="CO284" s="1098"/>
      <c r="CP284" s="1098"/>
      <c r="CQ284" s="1098"/>
      <c r="CR284" s="1098"/>
      <c r="CS284" s="1098"/>
      <c r="CT284" s="1098"/>
      <c r="CU284" s="1098"/>
      <c r="CV284" s="1098"/>
      <c r="CW284" s="1098"/>
      <c r="CX284" s="1098"/>
      <c r="CY284" s="1098"/>
      <c r="CZ284" s="1098"/>
      <c r="DA284" s="1098"/>
      <c r="DB284" s="1098"/>
      <c r="DC284" s="1098"/>
      <c r="DD284" s="1098"/>
      <c r="DE284" s="1098"/>
      <c r="DF284" s="1098"/>
      <c r="DG284" s="1098"/>
      <c r="DH284" s="1098"/>
      <c r="DI284" s="1098"/>
      <c r="DJ284" s="1098"/>
      <c r="DK284" s="1098"/>
      <c r="DL284" s="1098"/>
      <c r="DM284" s="1098"/>
      <c r="DN284" s="1098"/>
      <c r="DO284" s="1098"/>
      <c r="DP284" s="1098"/>
      <c r="DQ284" s="1098"/>
      <c r="DR284" s="1098"/>
      <c r="DS284" s="1098"/>
      <c r="DT284" s="1098"/>
      <c r="DU284" s="1098"/>
      <c r="DV284" s="1098"/>
      <c r="DW284" s="1098"/>
      <c r="DX284" s="1098"/>
      <c r="DY284" s="1098"/>
      <c r="DZ284" s="1098"/>
      <c r="EA284" s="1098"/>
      <c r="EB284" s="1098"/>
      <c r="EC284" s="1098"/>
      <c r="ED284" s="1098"/>
      <c r="EE284" s="1098"/>
      <c r="EF284" s="1098"/>
      <c r="EG284" s="1098"/>
      <c r="EH284" s="1098"/>
      <c r="EI284" s="1098"/>
      <c r="EJ284" s="1098"/>
      <c r="EK284" s="1098"/>
      <c r="EL284" s="1098"/>
      <c r="EM284" s="1098"/>
      <c r="EN284" s="1098"/>
      <c r="EO284" s="1098"/>
      <c r="EP284" s="1098"/>
      <c r="EQ284" s="1098"/>
      <c r="ER284" s="1098"/>
      <c r="ES284" s="1098"/>
      <c r="ET284" s="1098"/>
      <c r="EU284" s="1098"/>
      <c r="EV284" s="1098"/>
      <c r="EW284" s="1098"/>
      <c r="EX284" s="1098"/>
      <c r="EY284" s="1098"/>
      <c r="EZ284" s="1098"/>
      <c r="FA284" s="1098"/>
      <c r="FB284" s="1098"/>
      <c r="FC284" s="1098"/>
      <c r="FD284" s="1098"/>
      <c r="FE284" s="1098"/>
      <c r="FF284" s="1098"/>
      <c r="FG284" s="1098"/>
      <c r="FH284" s="1098"/>
      <c r="FI284" s="1098"/>
      <c r="FJ284" s="1098"/>
      <c r="FK284" s="1098"/>
      <c r="FL284" s="1098"/>
      <c r="FM284" s="1098"/>
      <c r="FN284" s="1098"/>
      <c r="FO284" s="1098"/>
      <c r="FP284" s="1098"/>
      <c r="FQ284" s="1098"/>
      <c r="FR284" s="1098"/>
      <c r="FS284" s="1098"/>
      <c r="FT284" s="1098"/>
      <c r="FU284" s="1098"/>
      <c r="FV284" s="1098"/>
      <c r="FW284" s="1098"/>
      <c r="FX284" s="1098"/>
      <c r="FY284" s="1098"/>
      <c r="FZ284" s="1098"/>
      <c r="GA284" s="1098"/>
      <c r="GB284" s="1098"/>
      <c r="GC284" s="1098"/>
      <c r="GD284" s="1098"/>
      <c r="GE284" s="1098"/>
      <c r="GF284" s="1098"/>
      <c r="GG284" s="1098"/>
      <c r="GH284" s="1098"/>
      <c r="GI284" s="1098"/>
      <c r="GJ284" s="1098"/>
      <c r="GK284" s="1098"/>
      <c r="GL284" s="1098"/>
      <c r="GM284" s="1098"/>
      <c r="GN284" s="1098"/>
      <c r="GO284" s="1098"/>
      <c r="GP284" s="1098"/>
      <c r="GQ284" s="1098"/>
      <c r="GR284" s="1098"/>
      <c r="GS284" s="1098"/>
      <c r="GT284" s="1098"/>
      <c r="GU284" s="1098"/>
      <c r="GV284" s="1098"/>
      <c r="GW284" s="1098"/>
      <c r="GX284" s="1098"/>
      <c r="GY284" s="1098"/>
      <c r="GZ284" s="1098"/>
      <c r="HA284" s="1098"/>
      <c r="HB284" s="1098"/>
      <c r="HC284" s="1098"/>
      <c r="HD284" s="1098"/>
      <c r="HE284" s="1098"/>
      <c r="HF284" s="1098"/>
      <c r="HG284" s="1098"/>
      <c r="HH284" s="1098"/>
      <c r="HI284" s="1098"/>
      <c r="HJ284" s="1098"/>
      <c r="HK284" s="1098"/>
      <c r="HL284" s="1098"/>
      <c r="HM284" s="1098"/>
      <c r="HN284" s="1098"/>
      <c r="HO284" s="1098"/>
      <c r="HP284" s="1098"/>
      <c r="HQ284" s="1098"/>
      <c r="HR284" s="1098"/>
      <c r="HS284" s="1098"/>
      <c r="HT284" s="1098"/>
      <c r="HU284" s="1098"/>
      <c r="HV284" s="1098"/>
      <c r="HW284" s="1098"/>
      <c r="HX284" s="1098"/>
      <c r="HY284" s="1098"/>
      <c r="HZ284" s="1098"/>
      <c r="IA284" s="1098"/>
      <c r="IB284" s="1098"/>
      <c r="IC284" s="1098"/>
      <c r="ID284" s="1098"/>
      <c r="IE284" s="1098"/>
      <c r="IF284" s="1098"/>
      <c r="IG284" s="1098"/>
      <c r="IH284" s="1098"/>
      <c r="II284" s="1098"/>
      <c r="IJ284" s="1098"/>
      <c r="IK284" s="1098"/>
      <c r="IL284" s="1098"/>
      <c r="IM284" s="1098"/>
      <c r="IN284" s="1098"/>
      <c r="IO284" s="1098"/>
      <c r="IP284" s="1098"/>
      <c r="IQ284" s="1098"/>
      <c r="IR284" s="1098"/>
      <c r="IS284" s="1098"/>
      <c r="IT284" s="1098"/>
      <c r="IU284" s="1098"/>
      <c r="IV284" s="1098"/>
      <c r="IW284" s="1098"/>
      <c r="IX284" s="1098"/>
      <c r="IY284" s="1098"/>
      <c r="IZ284" s="1098"/>
      <c r="JA284" s="1098"/>
      <c r="JB284" s="1098"/>
      <c r="JC284" s="1098"/>
      <c r="JD284" s="1098"/>
      <c r="JE284" s="1098"/>
      <c r="JF284" s="1098"/>
      <c r="JG284" s="1098"/>
      <c r="JH284" s="1098"/>
      <c r="JI284" s="1098"/>
      <c r="JJ284" s="1098"/>
      <c r="JK284" s="1098"/>
      <c r="JL284" s="1098"/>
      <c r="JM284" s="1098"/>
      <c r="JN284" s="1098"/>
      <c r="JO284" s="1098"/>
      <c r="JP284" s="1098"/>
      <c r="JQ284" s="1098"/>
      <c r="JR284" s="1098"/>
      <c r="JS284" s="1098"/>
      <c r="JT284" s="1098"/>
      <c r="JU284" s="1098"/>
      <c r="JV284" s="1098"/>
      <c r="JW284" s="1098"/>
      <c r="JX284" s="1098"/>
      <c r="JY284" s="1098"/>
      <c r="JZ284" s="1098"/>
      <c r="KA284" s="1098"/>
      <c r="KB284" s="1098"/>
      <c r="KC284" s="1098"/>
      <c r="KD284" s="1098"/>
      <c r="KE284" s="1098"/>
      <c r="KF284" s="1098"/>
      <c r="KG284" s="1098"/>
      <c r="KH284" s="1098"/>
      <c r="KI284" s="1098"/>
      <c r="KJ284" s="1098"/>
      <c r="KK284" s="1098"/>
      <c r="KL284" s="1098"/>
      <c r="KM284" s="1098"/>
      <c r="KN284" s="1098"/>
      <c r="KO284" s="1098"/>
      <c r="KP284" s="1098"/>
      <c r="KQ284" s="1098"/>
      <c r="KR284" s="1098"/>
      <c r="KS284" s="1098"/>
      <c r="KT284" s="1098"/>
      <c r="KU284" s="1098"/>
      <c r="KV284" s="1098"/>
      <c r="KW284" s="1098"/>
      <c r="KX284" s="1098"/>
      <c r="KY284" s="1098"/>
      <c r="KZ284" s="1098"/>
      <c r="LA284" s="1098"/>
      <c r="LB284" s="1098"/>
      <c r="LC284" s="1098"/>
      <c r="LD284" s="1098"/>
      <c r="LE284" s="1098"/>
      <c r="LF284" s="1098"/>
      <c r="LG284" s="1098"/>
      <c r="LH284" s="1098"/>
      <c r="LI284" s="1098"/>
      <c r="LJ284" s="1098"/>
      <c r="LK284" s="1098"/>
      <c r="LL284" s="1098"/>
      <c r="LM284" s="1098"/>
      <c r="LN284" s="1098"/>
      <c r="LO284" s="1098"/>
      <c r="LP284" s="1098"/>
      <c r="LQ284" s="1098"/>
      <c r="LR284" s="1098"/>
      <c r="LS284" s="1098"/>
      <c r="LT284" s="1098"/>
      <c r="LU284" s="1098"/>
      <c r="LV284" s="1098"/>
      <c r="LW284" s="1098"/>
      <c r="LX284" s="1098"/>
      <c r="LY284" s="1098"/>
      <c r="LZ284" s="1098"/>
      <c r="MA284" s="1098"/>
      <c r="MB284" s="1098"/>
      <c r="MC284" s="1098"/>
      <c r="MD284" s="1098"/>
      <c r="ME284" s="1098"/>
      <c r="MF284" s="1098"/>
      <c r="MG284" s="1098"/>
      <c r="MH284" s="1098"/>
      <c r="MI284" s="1098"/>
      <c r="MJ284" s="1098"/>
      <c r="MK284" s="1098"/>
      <c r="ML284" s="1098"/>
      <c r="MM284" s="1098"/>
      <c r="MN284" s="1098"/>
      <c r="MO284" s="1098"/>
      <c r="MP284" s="1098"/>
      <c r="MQ284" s="1098"/>
      <c r="MR284" s="1098"/>
      <c r="MS284" s="1098"/>
      <c r="MT284" s="1098"/>
      <c r="MU284" s="1098"/>
      <c r="MV284" s="1098"/>
      <c r="MW284" s="1098"/>
      <c r="MX284" s="1098"/>
      <c r="MY284" s="1098"/>
      <c r="MZ284" s="1098"/>
      <c r="NA284" s="1098"/>
      <c r="NB284" s="1098"/>
      <c r="NC284" s="1098"/>
      <c r="ND284" s="1098"/>
      <c r="NE284" s="1098"/>
      <c r="NF284" s="1098"/>
      <c r="NG284" s="1098"/>
      <c r="NH284" s="1098"/>
      <c r="NI284" s="1098"/>
      <c r="NJ284" s="1098"/>
      <c r="NK284" s="1098"/>
      <c r="NL284" s="1098"/>
      <c r="NM284" s="1098"/>
      <c r="NN284" s="1098"/>
      <c r="NO284" s="1098"/>
      <c r="NP284" s="1098"/>
      <c r="NQ284" s="1098"/>
      <c r="NR284" s="1098"/>
      <c r="NS284" s="1098"/>
      <c r="NT284" s="1098"/>
      <c r="NU284" s="1098"/>
      <c r="NV284" s="1098"/>
      <c r="NW284" s="1098"/>
      <c r="NX284" s="1098"/>
      <c r="NY284" s="1098"/>
      <c r="NZ284" s="1098"/>
      <c r="OA284" s="1098"/>
      <c r="OB284" s="1098"/>
      <c r="OC284" s="1098"/>
      <c r="OD284" s="1098"/>
      <c r="OE284" s="1098"/>
      <c r="OF284" s="1098"/>
      <c r="OG284" s="1098"/>
      <c r="OH284" s="1098"/>
      <c r="OI284" s="1098"/>
      <c r="OJ284" s="1098"/>
      <c r="OK284" s="1098"/>
      <c r="OL284" s="1098"/>
      <c r="OM284" s="1098"/>
      <c r="ON284" s="1098"/>
      <c r="OO284" s="1098"/>
      <c r="OP284" s="1098"/>
      <c r="OQ284" s="1098"/>
      <c r="OR284" s="1098"/>
      <c r="OS284" s="1098"/>
      <c r="OT284" s="1098"/>
      <c r="OU284" s="1098"/>
      <c r="OV284" s="1098"/>
      <c r="OW284" s="1098"/>
      <c r="OX284" s="1098"/>
      <c r="OY284" s="1098"/>
      <c r="OZ284" s="1098"/>
      <c r="PA284" s="1098"/>
      <c r="PB284" s="1098"/>
      <c r="PC284" s="1098"/>
      <c r="PD284" s="1098"/>
      <c r="PE284" s="1098"/>
      <c r="PF284" s="1098"/>
      <c r="PG284" s="1098"/>
      <c r="PH284" s="1098"/>
      <c r="PI284" s="1098"/>
      <c r="PJ284" s="1098"/>
      <c r="PK284" s="1098"/>
      <c r="PL284" s="1098"/>
      <c r="PM284" s="1098"/>
      <c r="PN284" s="1098"/>
      <c r="PO284" s="1098"/>
      <c r="PP284" s="1098"/>
      <c r="PQ284" s="1098"/>
      <c r="PR284" s="1098"/>
      <c r="PS284" s="1098"/>
      <c r="PT284" s="1098"/>
      <c r="PU284" s="1098"/>
      <c r="PV284" s="1098"/>
      <c r="PW284" s="1098"/>
      <c r="PX284" s="1098"/>
      <c r="PY284" s="1098"/>
      <c r="PZ284" s="1098"/>
      <c r="QA284" s="1098"/>
      <c r="QB284" s="1098"/>
      <c r="QC284" s="1098"/>
      <c r="QD284" s="1098"/>
      <c r="QE284" s="1098"/>
      <c r="QF284" s="1098"/>
      <c r="QG284" s="1098"/>
      <c r="QH284" s="1098"/>
      <c r="QI284" s="1098"/>
      <c r="QJ284" s="1098"/>
      <c r="QK284" s="1098"/>
      <c r="QL284" s="1098"/>
      <c r="QM284" s="1098"/>
      <c r="QN284" s="1098"/>
      <c r="QO284" s="1098"/>
      <c r="QP284" s="1098"/>
      <c r="QQ284" s="1098"/>
      <c r="QR284" s="1098"/>
      <c r="QS284" s="1098"/>
      <c r="QT284" s="1098"/>
      <c r="QU284" s="1098"/>
      <c r="QV284" s="1098"/>
      <c r="QW284" s="1098"/>
      <c r="QX284" s="1098"/>
      <c r="QY284" s="1098"/>
      <c r="QZ284" s="1098"/>
      <c r="RA284" s="1098"/>
      <c r="RB284" s="1098"/>
      <c r="RC284" s="1098"/>
      <c r="RD284" s="1098"/>
      <c r="RE284" s="1098"/>
      <c r="RF284" s="1098"/>
      <c r="RG284" s="1098"/>
      <c r="RH284" s="1098"/>
      <c r="RI284" s="1098"/>
      <c r="RJ284" s="1098"/>
      <c r="RK284" s="1098"/>
      <c r="RL284" s="1098"/>
      <c r="RM284" s="1098"/>
      <c r="RN284" s="1098"/>
      <c r="RO284" s="1098"/>
      <c r="RP284" s="1098"/>
      <c r="RQ284" s="1098"/>
      <c r="RR284" s="1098"/>
      <c r="RS284" s="1098"/>
      <c r="RT284" s="1098"/>
      <c r="RU284" s="1098"/>
      <c r="RV284" s="1098"/>
      <c r="RW284" s="1098"/>
      <c r="RX284" s="1098"/>
      <c r="RY284" s="1098"/>
      <c r="RZ284" s="1098"/>
      <c r="SA284" s="1098"/>
      <c r="SB284" s="1098"/>
      <c r="SC284" s="1098"/>
      <c r="SD284" s="1098"/>
      <c r="SE284" s="1098"/>
      <c r="SF284" s="1098"/>
      <c r="SG284" s="1098"/>
      <c r="SH284" s="1098"/>
      <c r="SI284" s="1098"/>
      <c r="SJ284" s="1098"/>
      <c r="SK284" s="1098"/>
      <c r="SL284" s="1098"/>
      <c r="SM284" s="1098"/>
      <c r="SN284" s="1098"/>
      <c r="SO284" s="1098"/>
      <c r="SP284" s="1098"/>
      <c r="SQ284" s="1098"/>
      <c r="SR284" s="1098"/>
      <c r="SS284" s="1098"/>
      <c r="ST284" s="1098"/>
      <c r="SU284" s="1098"/>
      <c r="SV284" s="1098"/>
      <c r="SW284" s="1098"/>
      <c r="SX284" s="1098"/>
      <c r="SY284" s="1098"/>
      <c r="SZ284" s="1098"/>
      <c r="TA284" s="1098"/>
      <c r="TB284" s="1098"/>
      <c r="TC284" s="1098"/>
      <c r="TD284" s="1098"/>
      <c r="TE284" s="1098"/>
      <c r="TF284" s="1098"/>
      <c r="TG284" s="1098"/>
      <c r="TH284" s="1098"/>
      <c r="TI284" s="1098"/>
      <c r="TJ284" s="1098"/>
      <c r="TK284" s="1098"/>
      <c r="TL284" s="1098"/>
      <c r="TM284" s="1098"/>
      <c r="TN284" s="1098"/>
      <c r="TO284" s="1098"/>
      <c r="TP284" s="1098"/>
      <c r="TQ284" s="1098"/>
      <c r="TR284" s="1098"/>
      <c r="TS284" s="1098"/>
      <c r="TT284" s="1098"/>
      <c r="TU284" s="1098"/>
      <c r="TV284" s="1098"/>
      <c r="TW284" s="1098"/>
      <c r="TX284" s="1098"/>
      <c r="TY284" s="1098"/>
      <c r="TZ284" s="1098"/>
      <c r="UA284" s="1098"/>
      <c r="UB284" s="1098"/>
      <c r="UC284" s="1098"/>
      <c r="UD284" s="1098"/>
      <c r="UE284" s="1098"/>
      <c r="UF284" s="1098"/>
      <c r="UG284" s="1098"/>
      <c r="UH284" s="1098"/>
      <c r="UI284" s="1098"/>
      <c r="UJ284" s="1098"/>
      <c r="UK284" s="1098"/>
      <c r="UL284" s="1098"/>
      <c r="UM284" s="1098"/>
      <c r="UN284" s="1098"/>
      <c r="UO284" s="1098"/>
      <c r="UP284" s="1098"/>
      <c r="UQ284" s="1098"/>
      <c r="UR284" s="1098"/>
      <c r="US284" s="1098"/>
      <c r="UT284" s="1098"/>
      <c r="UU284" s="1098"/>
      <c r="UV284" s="1098"/>
      <c r="UW284" s="1098"/>
      <c r="UX284" s="1098"/>
      <c r="UY284" s="1098"/>
      <c r="UZ284" s="1098"/>
      <c r="VA284" s="1098"/>
      <c r="VB284" s="1098"/>
      <c r="VC284" s="1098"/>
      <c r="VD284" s="1098"/>
      <c r="VE284" s="1098"/>
      <c r="VF284" s="1098"/>
      <c r="VG284" s="1098"/>
      <c r="VH284" s="1098"/>
      <c r="VI284" s="1098"/>
      <c r="VJ284" s="1098"/>
      <c r="VK284" s="1098"/>
      <c r="VL284" s="1098"/>
      <c r="VM284" s="1098"/>
      <c r="VN284" s="1098"/>
      <c r="VO284" s="1098"/>
      <c r="VP284" s="1098"/>
      <c r="VQ284" s="1098"/>
      <c r="VR284" s="1098"/>
      <c r="VS284" s="1098"/>
      <c r="VT284" s="1098"/>
      <c r="VU284" s="1098"/>
      <c r="VV284" s="1098"/>
      <c r="VW284" s="1098"/>
      <c r="VX284" s="1098"/>
      <c r="VY284" s="1098"/>
      <c r="VZ284" s="1098"/>
      <c r="WA284" s="1098"/>
      <c r="WB284" s="1098"/>
      <c r="WC284" s="1098"/>
      <c r="WD284" s="1098"/>
      <c r="WE284" s="1098"/>
      <c r="WF284" s="1098"/>
      <c r="WG284" s="1098"/>
      <c r="WH284" s="1098"/>
      <c r="WI284" s="1098"/>
      <c r="WJ284" s="1098"/>
      <c r="WK284" s="1098"/>
      <c r="WL284" s="1098"/>
      <c r="WM284" s="1098"/>
      <c r="WN284" s="1098"/>
      <c r="WO284" s="1098"/>
      <c r="WP284" s="1098"/>
      <c r="WQ284" s="1098"/>
      <c r="WR284" s="1098"/>
      <c r="WS284" s="1098"/>
      <c r="WT284" s="1098"/>
      <c r="WU284" s="1098"/>
      <c r="WV284" s="1098"/>
      <c r="WW284" s="1098"/>
      <c r="WX284" s="1098"/>
      <c r="WY284" s="1098"/>
      <c r="WZ284" s="1098"/>
      <c r="XA284" s="1098"/>
      <c r="XB284" s="1098"/>
      <c r="XC284" s="1098"/>
      <c r="XD284" s="1098"/>
      <c r="XE284" s="1098"/>
      <c r="XF284" s="1098"/>
      <c r="XG284" s="1098"/>
      <c r="XH284" s="1098"/>
      <c r="XI284" s="1098"/>
      <c r="XJ284" s="1098"/>
      <c r="XK284" s="1098"/>
      <c r="XL284" s="1098"/>
      <c r="XM284" s="1098"/>
      <c r="XN284" s="1098"/>
      <c r="XO284" s="1098"/>
      <c r="XP284" s="1098"/>
      <c r="XQ284" s="1098"/>
      <c r="XR284" s="1098"/>
      <c r="XS284" s="1098"/>
      <c r="XT284" s="1098"/>
      <c r="XU284" s="1098"/>
      <c r="XV284" s="1098"/>
      <c r="XW284" s="1098"/>
      <c r="XX284" s="1098"/>
      <c r="XY284" s="1098"/>
      <c r="XZ284" s="1098"/>
      <c r="YA284" s="1098"/>
      <c r="YB284" s="1098"/>
      <c r="YC284" s="1098"/>
      <c r="YD284" s="1098"/>
      <c r="YE284" s="1098"/>
      <c r="YF284" s="1098"/>
      <c r="YG284" s="1098"/>
      <c r="YH284" s="1098"/>
      <c r="YI284" s="1098"/>
      <c r="YJ284" s="1098"/>
      <c r="YK284" s="1098"/>
      <c r="YL284" s="1098"/>
      <c r="YM284" s="1098"/>
      <c r="YN284" s="1098"/>
      <c r="YO284" s="1098"/>
      <c r="YP284" s="1098"/>
      <c r="YQ284" s="1098"/>
      <c r="YR284" s="1098"/>
      <c r="YS284" s="1098"/>
      <c r="YT284" s="1098"/>
      <c r="YU284" s="1098"/>
      <c r="YV284" s="1098"/>
      <c r="YW284" s="1098"/>
      <c r="YX284" s="1098"/>
      <c r="YY284" s="1098"/>
      <c r="YZ284" s="1098"/>
      <c r="ZA284" s="1098"/>
      <c r="ZB284" s="1098"/>
      <c r="ZC284" s="1098"/>
      <c r="ZD284" s="1098"/>
      <c r="ZE284" s="1098"/>
      <c r="ZF284" s="1098"/>
      <c r="ZG284" s="1098"/>
      <c r="ZH284" s="1098"/>
      <c r="ZI284" s="1098"/>
      <c r="ZJ284" s="1098"/>
      <c r="ZK284" s="1098"/>
      <c r="ZL284" s="1098"/>
      <c r="ZM284" s="1098"/>
      <c r="ZN284" s="1098"/>
      <c r="ZO284" s="1098"/>
      <c r="ZP284" s="1098"/>
      <c r="ZQ284" s="1098"/>
      <c r="ZR284" s="1098"/>
      <c r="ZS284" s="1098"/>
      <c r="ZT284" s="1098"/>
      <c r="ZU284" s="1098"/>
      <c r="ZV284" s="1098"/>
      <c r="ZW284" s="1098"/>
      <c r="ZX284" s="1098"/>
      <c r="ZY284" s="1098"/>
      <c r="ZZ284" s="1098"/>
      <c r="AAA284" s="1098"/>
      <c r="AAB284" s="1098"/>
      <c r="AAC284" s="1098"/>
      <c r="AAD284" s="1098"/>
      <c r="AAE284" s="1098"/>
      <c r="AAF284" s="1098"/>
      <c r="AAG284" s="1098"/>
      <c r="AAH284" s="1098"/>
      <c r="AAI284" s="1098"/>
      <c r="AAJ284" s="1098"/>
      <c r="AAK284" s="1098"/>
      <c r="AAL284" s="1098"/>
      <c r="AAM284" s="1098"/>
      <c r="AAN284" s="1098"/>
      <c r="AAO284" s="1098"/>
      <c r="AAP284" s="1098"/>
      <c r="AAQ284" s="1098"/>
      <c r="AAR284" s="1098"/>
      <c r="AAS284" s="1098"/>
      <c r="AAT284" s="1098"/>
      <c r="AAU284" s="1098"/>
      <c r="AAV284" s="1098"/>
      <c r="AAW284" s="1098"/>
      <c r="AAX284" s="1098"/>
      <c r="AAY284" s="1098"/>
      <c r="AAZ284" s="1098"/>
      <c r="ABA284" s="1098"/>
      <c r="ABB284" s="1098"/>
      <c r="ABC284" s="1098"/>
      <c r="ABD284" s="1098"/>
      <c r="ABE284" s="1098"/>
      <c r="ABF284" s="1098"/>
      <c r="ABG284" s="1098"/>
      <c r="ABH284" s="1098"/>
      <c r="ABI284" s="1098"/>
      <c r="ABJ284" s="1098"/>
      <c r="ABK284" s="1098"/>
      <c r="ABL284" s="1098"/>
      <c r="ABM284" s="1098"/>
      <c r="ABN284" s="1098"/>
      <c r="ABO284" s="1098"/>
      <c r="ABP284" s="1098"/>
      <c r="ABQ284" s="1098"/>
      <c r="ABR284" s="1098"/>
      <c r="ABS284" s="1098"/>
      <c r="ABT284" s="1098"/>
      <c r="ABU284" s="1098"/>
      <c r="ABV284" s="1098"/>
      <c r="ABW284" s="1098"/>
      <c r="ABX284" s="1098"/>
      <c r="ABY284" s="1098"/>
      <c r="ABZ284" s="1098"/>
      <c r="ACA284" s="1098"/>
      <c r="ACB284" s="1098"/>
      <c r="ACC284" s="1098"/>
      <c r="ACD284" s="1098"/>
      <c r="ACE284" s="1098"/>
      <c r="ACF284" s="1098"/>
      <c r="ACG284" s="1098"/>
      <c r="ACH284" s="1098"/>
      <c r="ACI284" s="1098"/>
      <c r="ACJ284" s="1098"/>
      <c r="ACK284" s="1098"/>
      <c r="ACL284" s="1098"/>
      <c r="ACM284" s="1098"/>
      <c r="ACN284" s="1098"/>
      <c r="ACO284" s="1098"/>
      <c r="ACP284" s="1098"/>
      <c r="ACQ284" s="1098"/>
      <c r="ACR284" s="1098"/>
      <c r="ACS284" s="1098"/>
      <c r="ACT284" s="1098"/>
      <c r="ACU284" s="1098"/>
      <c r="ACV284" s="1098"/>
      <c r="ACW284" s="1098"/>
      <c r="ACX284" s="1098"/>
      <c r="ACY284" s="1098"/>
      <c r="ACZ284" s="1098"/>
      <c r="ADA284" s="1098"/>
      <c r="ADB284" s="1098"/>
      <c r="ADC284" s="1098"/>
      <c r="ADD284" s="1098"/>
      <c r="ADE284" s="1098"/>
      <c r="ADF284" s="1098"/>
      <c r="ADG284" s="1098"/>
      <c r="ADH284" s="1098"/>
      <c r="ADI284" s="1098"/>
      <c r="ADJ284" s="1098"/>
      <c r="ADK284" s="1098"/>
      <c r="ADL284" s="1098"/>
      <c r="ADM284" s="1098"/>
      <c r="ADN284" s="1098"/>
      <c r="ADO284" s="1098"/>
      <c r="ADP284" s="1098"/>
      <c r="ADQ284" s="1098"/>
      <c r="ADR284" s="1098"/>
      <c r="ADS284" s="1098"/>
      <c r="ADT284" s="1098"/>
      <c r="ADU284" s="1098"/>
      <c r="ADV284" s="1098"/>
      <c r="ADW284" s="1098"/>
      <c r="ADX284" s="1098"/>
      <c r="ADY284" s="1098"/>
      <c r="ADZ284" s="1098"/>
      <c r="AEA284" s="1098"/>
      <c r="AEB284" s="1098"/>
      <c r="AEC284" s="1098"/>
      <c r="AED284" s="1098"/>
      <c r="AEE284" s="1098"/>
      <c r="AEF284" s="1098"/>
      <c r="AEG284" s="1098"/>
      <c r="AEH284" s="1098"/>
      <c r="AEI284" s="1098"/>
      <c r="AEJ284" s="1098"/>
      <c r="AEK284" s="1098"/>
      <c r="AEL284" s="1098"/>
      <c r="AEM284" s="1098"/>
      <c r="AEN284" s="1098"/>
      <c r="AEO284" s="1098"/>
      <c r="AEP284" s="1098"/>
      <c r="AEQ284" s="1098"/>
      <c r="AER284" s="1098"/>
      <c r="AES284" s="1098"/>
      <c r="AET284" s="1098"/>
      <c r="AEU284" s="1098"/>
      <c r="AEV284" s="1098"/>
      <c r="AEW284" s="1098"/>
      <c r="AEX284" s="1098"/>
      <c r="AEY284" s="1098"/>
      <c r="AEZ284" s="1098"/>
      <c r="AFA284" s="1098"/>
      <c r="AFB284" s="1098"/>
      <c r="AFC284" s="1098"/>
      <c r="AFD284" s="1098"/>
      <c r="AFE284" s="1098"/>
      <c r="AFF284" s="1098"/>
      <c r="AFG284" s="1098"/>
      <c r="AFH284" s="1098"/>
      <c r="AFI284" s="1098"/>
      <c r="AFJ284" s="1098"/>
      <c r="AFK284" s="1098"/>
      <c r="AFL284" s="1098"/>
      <c r="AFM284" s="1098"/>
      <c r="AFN284" s="1098"/>
      <c r="AFO284" s="1098"/>
      <c r="AFP284" s="1098"/>
      <c r="AFQ284" s="1098"/>
      <c r="AFR284" s="1098"/>
      <c r="AFS284" s="1098"/>
      <c r="AFT284" s="1098"/>
      <c r="AFU284" s="1098"/>
      <c r="AFV284" s="1098"/>
      <c r="AFW284" s="1098"/>
      <c r="AFX284" s="1098"/>
      <c r="AFY284" s="1098"/>
      <c r="AFZ284" s="1098"/>
      <c r="AGA284" s="1098"/>
      <c r="AGB284" s="1098"/>
      <c r="AGC284" s="1098"/>
      <c r="AGD284" s="1098"/>
      <c r="AGE284" s="1098"/>
      <c r="AGF284" s="1098"/>
      <c r="AGG284" s="1098"/>
      <c r="AGH284" s="1098"/>
      <c r="AGI284" s="1098"/>
      <c r="AGJ284" s="1098"/>
      <c r="AGK284" s="1098"/>
      <c r="AGL284" s="1098"/>
      <c r="AGM284" s="1098"/>
      <c r="AGN284" s="1098"/>
      <c r="AGO284" s="1098"/>
      <c r="AGP284" s="1098"/>
      <c r="AGQ284" s="1098"/>
      <c r="AGR284" s="1098"/>
      <c r="AGS284" s="1098"/>
      <c r="AGT284" s="1098"/>
      <c r="AGU284" s="1098"/>
      <c r="AGV284" s="1098"/>
      <c r="AGW284" s="1098"/>
      <c r="AGX284" s="1098"/>
      <c r="AGY284" s="1098"/>
      <c r="AGZ284" s="1098"/>
      <c r="AHA284" s="1098"/>
      <c r="AHB284" s="1098"/>
      <c r="AHC284" s="1098"/>
      <c r="AHD284" s="1098"/>
      <c r="AHE284" s="1098"/>
      <c r="AHF284" s="1098"/>
      <c r="AHG284" s="1098"/>
      <c r="AHH284" s="1098"/>
      <c r="AHI284" s="1098"/>
      <c r="AHJ284" s="1098"/>
      <c r="AHK284" s="1098"/>
      <c r="AHL284" s="1098"/>
      <c r="AHM284" s="1098"/>
      <c r="AHN284" s="1098"/>
      <c r="AHO284" s="1098"/>
      <c r="AHP284" s="1098"/>
      <c r="AHQ284" s="1098"/>
      <c r="AHR284" s="1098"/>
      <c r="AHS284" s="1098"/>
      <c r="AHT284" s="1098"/>
      <c r="AHU284" s="1098"/>
      <c r="AHV284" s="1098"/>
      <c r="AHW284" s="1098"/>
      <c r="AHX284" s="1098"/>
      <c r="AHY284" s="1098"/>
      <c r="AHZ284" s="1098"/>
      <c r="AIA284" s="1098"/>
      <c r="AIB284" s="1098"/>
      <c r="AIC284" s="1098"/>
      <c r="AID284" s="1098"/>
      <c r="AIE284" s="1098"/>
      <c r="AIF284" s="1098"/>
      <c r="AIG284" s="1098"/>
      <c r="AIH284" s="1098"/>
      <c r="AII284" s="1098"/>
      <c r="AIJ284" s="1098"/>
      <c r="AIK284" s="1098"/>
      <c r="AIL284" s="1098"/>
      <c r="AIM284" s="1098"/>
      <c r="AIN284" s="1098"/>
      <c r="AIO284" s="1098"/>
      <c r="AIP284" s="1098"/>
      <c r="AIQ284" s="1098"/>
      <c r="AIR284" s="1098"/>
      <c r="AIS284" s="1098"/>
      <c r="AIT284" s="1098"/>
      <c r="AIU284" s="1098"/>
      <c r="AIV284" s="1098"/>
      <c r="AIW284" s="1098"/>
      <c r="AIX284" s="1098"/>
      <c r="AIY284" s="1098"/>
      <c r="AIZ284" s="1098"/>
      <c r="AJA284" s="1098"/>
      <c r="AJB284" s="1098"/>
      <c r="AJC284" s="1098"/>
      <c r="AJD284" s="1098"/>
      <c r="AJE284" s="1098"/>
      <c r="AJF284" s="1098"/>
      <c r="AJG284" s="1098"/>
      <c r="AJH284" s="1098"/>
      <c r="AJI284" s="1098"/>
      <c r="AJJ284" s="1098"/>
      <c r="AJK284" s="1098"/>
      <c r="AJL284" s="1098"/>
      <c r="AJM284" s="1098"/>
      <c r="AJN284" s="1098"/>
      <c r="AJO284" s="1098"/>
      <c r="AJP284" s="1098"/>
      <c r="AJQ284" s="1098"/>
      <c r="AJR284" s="1098"/>
      <c r="AJS284" s="1098"/>
      <c r="AJT284" s="1098"/>
      <c r="AJU284" s="1098"/>
      <c r="AJV284" s="1098"/>
      <c r="AJW284" s="1098"/>
      <c r="AJX284" s="1098"/>
      <c r="AJY284" s="1098"/>
      <c r="AJZ284" s="1098"/>
      <c r="AKA284" s="1098"/>
      <c r="AKB284" s="1098"/>
      <c r="AKC284" s="1098"/>
      <c r="AKD284" s="1098"/>
      <c r="AKE284" s="1098"/>
      <c r="AKF284" s="1098"/>
      <c r="AKG284" s="1098"/>
      <c r="AKH284" s="1098"/>
      <c r="AKI284" s="1098"/>
      <c r="AKJ284" s="1098"/>
      <c r="AKK284" s="1098"/>
      <c r="AKL284" s="1098"/>
      <c r="AKM284" s="1098"/>
      <c r="AKN284" s="1098"/>
      <c r="AKO284" s="1098"/>
      <c r="AKP284" s="1098"/>
      <c r="AKQ284" s="1098"/>
      <c r="AKR284" s="1098"/>
      <c r="AKS284" s="1098"/>
      <c r="AKT284" s="1098"/>
      <c r="AKU284" s="1098"/>
      <c r="AKV284" s="1098"/>
      <c r="AKW284" s="1098"/>
      <c r="AKX284" s="1098"/>
      <c r="AKY284" s="1098"/>
      <c r="AKZ284" s="1098"/>
      <c r="ALA284" s="1098"/>
      <c r="ALB284" s="1098"/>
      <c r="ALC284" s="1098"/>
      <c r="ALD284" s="1098"/>
      <c r="ALE284" s="1098"/>
      <c r="ALF284" s="1098"/>
      <c r="ALG284" s="1098"/>
      <c r="ALH284" s="1098"/>
      <c r="ALI284" s="1098"/>
      <c r="ALJ284" s="1098"/>
      <c r="ALK284" s="1098"/>
      <c r="ALL284" s="1098"/>
      <c r="ALM284" s="1098"/>
      <c r="ALN284" s="1098"/>
      <c r="ALO284" s="1098"/>
      <c r="ALP284" s="1098"/>
      <c r="ALQ284" s="1098"/>
      <c r="ALR284" s="1098"/>
      <c r="ALS284" s="1098"/>
      <c r="ALT284" s="1098"/>
      <c r="ALU284" s="1098"/>
      <c r="ALV284" s="1098"/>
      <c r="ALW284" s="1098"/>
      <c r="ALX284" s="1098"/>
      <c r="ALY284" s="1098"/>
      <c r="ALZ284" s="1098"/>
      <c r="AMA284" s="1098"/>
      <c r="AMB284" s="1098"/>
      <c r="AMC284" s="1098"/>
      <c r="AMD284" s="1098"/>
      <c r="AME284" s="1098"/>
      <c r="AMF284" s="1098"/>
      <c r="AMG284" s="1098"/>
      <c r="AMH284" s="1098"/>
      <c r="AMI284" s="1098"/>
      <c r="AMJ284" s="1098"/>
      <c r="AMK284" s="1098"/>
      <c r="AML284" s="1098"/>
      <c r="AMM284" s="1098"/>
      <c r="AMN284" s="1098"/>
      <c r="AMO284" s="1098"/>
      <c r="AMP284" s="1098"/>
      <c r="AMQ284" s="1098"/>
      <c r="AMR284" s="1098"/>
      <c r="AMS284" s="1098"/>
      <c r="AMT284" s="1098"/>
      <c r="AMU284" s="1098"/>
      <c r="AMV284" s="1098"/>
      <c r="AMW284" s="1098"/>
      <c r="AMX284" s="1098"/>
      <c r="AMY284" s="1098"/>
      <c r="AMZ284" s="1098"/>
      <c r="ANA284" s="1098"/>
      <c r="ANB284" s="1098"/>
      <c r="ANC284" s="1098"/>
      <c r="AND284" s="1098"/>
      <c r="ANE284" s="1098"/>
      <c r="ANF284" s="1098"/>
      <c r="ANG284" s="1098"/>
      <c r="ANH284" s="1098"/>
      <c r="ANI284" s="1098"/>
      <c r="ANJ284" s="1098"/>
      <c r="ANK284" s="1098"/>
      <c r="ANL284" s="1098"/>
      <c r="ANM284" s="1098"/>
      <c r="ANN284" s="1098"/>
      <c r="ANO284" s="1098"/>
      <c r="ANP284" s="1098"/>
      <c r="ANQ284" s="1098"/>
      <c r="ANR284" s="1098"/>
      <c r="ANS284" s="1098"/>
      <c r="ANT284" s="1098"/>
      <c r="ANU284" s="1098"/>
      <c r="ANV284" s="1098"/>
      <c r="ANW284" s="1098"/>
      <c r="ANX284" s="1098"/>
      <c r="ANY284" s="1098"/>
      <c r="ANZ284" s="1098"/>
      <c r="AOA284" s="1098"/>
      <c r="AOB284" s="1098"/>
      <c r="AOC284" s="1098"/>
      <c r="AOD284" s="1098"/>
      <c r="AOE284" s="1098"/>
      <c r="AOF284" s="1098"/>
      <c r="AOG284" s="1098"/>
      <c r="AOH284" s="1098"/>
      <c r="AOI284" s="1098"/>
      <c r="AOJ284" s="1098"/>
      <c r="AOK284" s="1098"/>
      <c r="AOL284" s="1098"/>
      <c r="AOM284" s="1098"/>
      <c r="AON284" s="1098"/>
      <c r="AOO284" s="1098"/>
      <c r="AOP284" s="1098"/>
      <c r="AOQ284" s="1098"/>
      <c r="AOR284" s="1098"/>
      <c r="AOS284" s="1098"/>
      <c r="AOT284" s="1098"/>
      <c r="AOU284" s="1098"/>
      <c r="AOV284" s="1098"/>
      <c r="AOW284" s="1098"/>
      <c r="AOX284" s="1098"/>
      <c r="AOY284" s="1098"/>
      <c r="AOZ284" s="1098"/>
      <c r="APA284" s="1098"/>
      <c r="APB284" s="1098"/>
      <c r="APC284" s="1098"/>
      <c r="APD284" s="1098"/>
      <c r="APE284" s="1098"/>
      <c r="APF284" s="1098"/>
      <c r="APG284" s="1098"/>
      <c r="APH284" s="1098"/>
      <c r="API284" s="1098"/>
      <c r="APJ284" s="1098"/>
      <c r="APK284" s="1098"/>
      <c r="APL284" s="1098"/>
      <c r="APM284" s="1098"/>
      <c r="APN284" s="1098"/>
      <c r="APO284" s="1098"/>
      <c r="APP284" s="1098"/>
      <c r="APQ284" s="1098"/>
      <c r="APR284" s="1098"/>
      <c r="APS284" s="1098"/>
      <c r="APT284" s="1098"/>
      <c r="APU284" s="1098"/>
      <c r="APV284" s="1098"/>
      <c r="APW284" s="1098"/>
      <c r="APX284" s="1098"/>
      <c r="APY284" s="1098"/>
      <c r="APZ284" s="1098"/>
      <c r="AQA284" s="1098"/>
      <c r="AQB284" s="1098"/>
      <c r="AQC284" s="1098"/>
      <c r="AQD284" s="1098"/>
      <c r="AQE284" s="1098"/>
      <c r="AQF284" s="1098"/>
      <c r="AQG284" s="1098"/>
      <c r="AQH284" s="1098"/>
      <c r="AQI284" s="1098"/>
      <c r="AQJ284" s="1098"/>
      <c r="AQK284" s="1098"/>
      <c r="AQL284" s="1098"/>
      <c r="AQM284" s="1098"/>
      <c r="AQN284" s="1098"/>
      <c r="AQO284" s="1098"/>
      <c r="AQP284" s="1098"/>
      <c r="AQQ284" s="1098"/>
      <c r="AQR284" s="1098"/>
      <c r="AQS284" s="1098"/>
      <c r="AQT284" s="1098"/>
      <c r="AQU284" s="1098"/>
      <c r="AQV284" s="1098"/>
      <c r="AQW284" s="1098"/>
      <c r="AQX284" s="1098"/>
      <c r="AQY284" s="1098"/>
      <c r="AQZ284" s="1098"/>
      <c r="ARA284" s="1098"/>
      <c r="ARB284" s="1098"/>
      <c r="ARC284" s="1098"/>
      <c r="ARD284" s="1098"/>
      <c r="ARE284" s="1098"/>
      <c r="ARF284" s="1098"/>
      <c r="ARG284" s="1098"/>
      <c r="ARH284" s="1098"/>
      <c r="ARI284" s="1098"/>
      <c r="ARJ284" s="1098"/>
      <c r="ARK284" s="1098"/>
      <c r="ARL284" s="1098"/>
      <c r="ARM284" s="1098"/>
      <c r="ARN284" s="1098"/>
      <c r="ARO284" s="1098"/>
      <c r="ARP284" s="1098"/>
      <c r="ARQ284" s="1098"/>
      <c r="ARR284" s="1098"/>
      <c r="ARS284" s="1098"/>
      <c r="ART284" s="1098"/>
      <c r="ARU284" s="1098"/>
      <c r="ARV284" s="1098"/>
      <c r="ARW284" s="1098"/>
      <c r="ARX284" s="1098"/>
      <c r="ARY284" s="1098"/>
      <c r="ARZ284" s="1098"/>
      <c r="ASA284" s="1098"/>
      <c r="ASB284" s="1098"/>
      <c r="ASC284" s="1098"/>
      <c r="ASD284" s="1098"/>
      <c r="ASE284" s="1098"/>
      <c r="ASF284" s="1098"/>
      <c r="ASG284" s="1098"/>
      <c r="ASH284" s="1098"/>
      <c r="ASI284" s="1098"/>
      <c r="ASJ284" s="1098"/>
      <c r="ASK284" s="1098"/>
      <c r="ASL284" s="1098"/>
      <c r="ASM284" s="1098"/>
      <c r="ASN284" s="1098"/>
      <c r="ASO284" s="1098"/>
      <c r="ASP284" s="1098"/>
      <c r="ASQ284" s="1098"/>
      <c r="ASR284" s="1098"/>
      <c r="ASS284" s="1098"/>
      <c r="AST284" s="1098"/>
      <c r="ASU284" s="1098"/>
      <c r="ASV284" s="1098"/>
      <c r="ASW284" s="1098"/>
      <c r="ASX284" s="1098"/>
      <c r="ASY284" s="1098"/>
      <c r="ASZ284" s="1098"/>
      <c r="ATA284" s="1098"/>
      <c r="ATB284" s="1098"/>
      <c r="ATC284" s="1098"/>
      <c r="ATD284" s="1098"/>
      <c r="ATE284" s="1098"/>
      <c r="ATF284" s="1098"/>
      <c r="ATG284" s="1098"/>
      <c r="ATH284" s="1098"/>
      <c r="ATI284" s="1098"/>
      <c r="ATJ284" s="1098"/>
      <c r="ATK284" s="1098"/>
      <c r="ATL284" s="1098"/>
      <c r="ATM284" s="1098"/>
      <c r="ATN284" s="1098"/>
      <c r="ATO284" s="1098"/>
      <c r="ATP284" s="1098"/>
      <c r="ATQ284" s="1098"/>
      <c r="ATR284" s="1098"/>
      <c r="ATS284" s="1098"/>
      <c r="ATT284" s="1098"/>
      <c r="ATU284" s="1098"/>
      <c r="ATV284" s="1098"/>
      <c r="ATW284" s="1098"/>
      <c r="ATX284" s="1098"/>
      <c r="ATY284" s="1098"/>
      <c r="ATZ284" s="1098"/>
      <c r="AUA284" s="1098"/>
      <c r="AUB284" s="1098"/>
      <c r="AUC284" s="1098"/>
      <c r="AUD284" s="1098"/>
      <c r="AUE284" s="1098"/>
      <c r="AUF284" s="1098"/>
      <c r="AUG284" s="1098"/>
      <c r="AUH284" s="1098"/>
      <c r="AUI284" s="1098"/>
      <c r="AUJ284" s="1098"/>
      <c r="AUK284" s="1098"/>
      <c r="AUL284" s="1098"/>
      <c r="AUM284" s="1098"/>
      <c r="AUN284" s="1098"/>
      <c r="AUO284" s="1098"/>
      <c r="AUP284" s="1098"/>
      <c r="AUQ284" s="1098"/>
      <c r="AUR284" s="1098"/>
      <c r="AUS284" s="1098"/>
      <c r="AUT284" s="1098"/>
      <c r="AUU284" s="1098"/>
      <c r="AUV284" s="1098"/>
      <c r="AUW284" s="1098"/>
      <c r="AUX284" s="1098"/>
      <c r="AUY284" s="1098"/>
      <c r="AUZ284" s="1098"/>
      <c r="AVA284" s="1098"/>
      <c r="AVB284" s="1098"/>
      <c r="AVC284" s="1098"/>
      <c r="AVD284" s="1098"/>
      <c r="AVE284" s="1098"/>
      <c r="AVF284" s="1098"/>
      <c r="AVG284" s="1098"/>
      <c r="AVH284" s="1098"/>
      <c r="AVI284" s="1098"/>
      <c r="AVJ284" s="1098"/>
      <c r="AVK284" s="1098"/>
      <c r="AVL284" s="1098"/>
      <c r="AVM284" s="1098"/>
      <c r="AVN284" s="1098"/>
      <c r="AVO284" s="1098"/>
      <c r="AVP284" s="1098"/>
      <c r="AVQ284" s="1098"/>
      <c r="AVR284" s="1098"/>
      <c r="AVS284" s="1098"/>
      <c r="AVT284" s="1098"/>
      <c r="AVU284" s="1098"/>
      <c r="AVV284" s="1098"/>
      <c r="AVW284" s="1098"/>
      <c r="AVX284" s="1098"/>
      <c r="AVY284" s="1098"/>
      <c r="AVZ284" s="1098"/>
      <c r="AWA284" s="1098"/>
      <c r="AWB284" s="1098"/>
      <c r="AWC284" s="1098"/>
      <c r="AWD284" s="1098"/>
      <c r="AWE284" s="1098"/>
      <c r="AWF284" s="1098"/>
      <c r="AWG284" s="1098"/>
      <c r="AWH284" s="1098"/>
      <c r="AWI284" s="1098"/>
      <c r="AWJ284" s="1098"/>
      <c r="AWK284" s="1098"/>
      <c r="AWL284" s="1098"/>
      <c r="AWM284" s="1098"/>
      <c r="AWN284" s="1098"/>
      <c r="AWO284" s="1098"/>
      <c r="AWP284" s="1098"/>
      <c r="AWQ284" s="1098"/>
      <c r="AWR284" s="1098"/>
      <c r="AWS284" s="1098"/>
      <c r="AWT284" s="1098"/>
      <c r="AWU284" s="1098"/>
      <c r="AWV284" s="1098"/>
      <c r="AWW284" s="1098"/>
      <c r="AWX284" s="1098"/>
      <c r="AWY284" s="1098"/>
      <c r="AWZ284" s="1098"/>
      <c r="AXA284" s="1098"/>
      <c r="AXB284" s="1098"/>
      <c r="AXC284" s="1098"/>
      <c r="AXD284" s="1098"/>
      <c r="AXE284" s="1098"/>
      <c r="AXF284" s="1098"/>
      <c r="AXG284" s="1098"/>
      <c r="AXH284" s="1098"/>
      <c r="AXI284" s="1098"/>
      <c r="AXJ284" s="1098"/>
      <c r="AXK284" s="1098"/>
      <c r="AXL284" s="1098"/>
      <c r="AXM284" s="1098"/>
      <c r="AXN284" s="1098"/>
      <c r="AXO284" s="1098"/>
      <c r="AXP284" s="1098"/>
      <c r="AXQ284" s="1098"/>
      <c r="AXR284" s="1098"/>
      <c r="AXS284" s="1098"/>
      <c r="AXT284" s="1098"/>
      <c r="AXU284" s="1098"/>
      <c r="AXV284" s="1098"/>
      <c r="AXW284" s="1098"/>
      <c r="AXX284" s="1098"/>
      <c r="AXY284" s="1098"/>
      <c r="AXZ284" s="1098"/>
      <c r="AYA284" s="1098"/>
      <c r="AYB284" s="1098"/>
      <c r="AYC284" s="1098"/>
      <c r="AYD284" s="1098"/>
      <c r="AYE284" s="1098"/>
      <c r="AYF284" s="1098"/>
      <c r="AYG284" s="1098"/>
      <c r="AYH284" s="1098"/>
      <c r="AYI284" s="1098"/>
      <c r="AYJ284" s="1098"/>
      <c r="AYK284" s="1098"/>
      <c r="AYL284" s="1098"/>
      <c r="AYM284" s="1098"/>
      <c r="AYN284" s="1098"/>
      <c r="AYO284" s="1098"/>
      <c r="AYP284" s="1098"/>
      <c r="AYQ284" s="1098"/>
      <c r="AYR284" s="1098"/>
      <c r="AYS284" s="1098"/>
      <c r="AYT284" s="1098"/>
      <c r="AYU284" s="1098"/>
      <c r="AYV284" s="1098"/>
      <c r="AYW284" s="1098"/>
    </row>
    <row r="285" spans="1:1349" s="1766" customFormat="1" ht="14.25" customHeight="1" x14ac:dyDescent="0.25">
      <c r="A285" s="3572"/>
      <c r="B285" s="3579" t="s">
        <v>1037</v>
      </c>
      <c r="C285" s="3579"/>
      <c r="D285" s="3579"/>
      <c r="E285" s="3579"/>
      <c r="F285" s="3579"/>
      <c r="G285" s="3579"/>
      <c r="H285" s="3579"/>
      <c r="I285" s="3579"/>
      <c r="J285" s="3579"/>
      <c r="K285" s="3579"/>
      <c r="L285" s="3579"/>
      <c r="M285" s="3579"/>
      <c r="N285" s="3580" t="s">
        <v>1038</v>
      </c>
      <c r="O285" s="3580"/>
      <c r="P285" s="3580"/>
      <c r="Q285" s="3581"/>
      <c r="R285" s="3574"/>
      <c r="S285" s="1098"/>
      <c r="AJ285" s="1098"/>
      <c r="AK285" s="1098"/>
      <c r="AL285" s="1098"/>
      <c r="AM285" s="1098"/>
      <c r="AN285" s="1098"/>
      <c r="AO285" s="1098"/>
      <c r="AP285" s="1098"/>
      <c r="AQ285" s="1098"/>
      <c r="AR285" s="1098"/>
      <c r="AS285" s="1098"/>
      <c r="AT285" s="1098"/>
      <c r="AU285" s="1098"/>
      <c r="AV285" s="1098"/>
      <c r="AW285" s="1098"/>
      <c r="AX285" s="1098"/>
      <c r="AY285" s="1098"/>
      <c r="AZ285" s="1098"/>
      <c r="BA285" s="1098"/>
      <c r="BB285" s="1098"/>
      <c r="BC285" s="1098"/>
      <c r="BD285" s="1098"/>
      <c r="BE285" s="1098"/>
      <c r="BF285" s="1098"/>
      <c r="BG285" s="1098"/>
      <c r="BH285" s="1098"/>
      <c r="BI285" s="1098"/>
      <c r="BJ285" s="1098"/>
      <c r="BK285" s="1098"/>
      <c r="BL285" s="1098"/>
      <c r="BM285" s="1098"/>
      <c r="BN285" s="1098"/>
      <c r="BO285" s="1098"/>
      <c r="BP285" s="1098"/>
      <c r="BQ285" s="1098"/>
      <c r="BR285" s="1098"/>
      <c r="BS285" s="1098"/>
      <c r="BT285" s="1098"/>
      <c r="BU285" s="1098"/>
      <c r="BV285" s="1098"/>
      <c r="BW285" s="1098"/>
      <c r="BX285" s="1098"/>
      <c r="BY285" s="1098"/>
      <c r="BZ285" s="1098"/>
      <c r="CA285" s="1098"/>
      <c r="CB285" s="1098"/>
      <c r="CC285" s="1098"/>
      <c r="CD285" s="1098"/>
      <c r="CE285" s="1098"/>
      <c r="CF285" s="1098"/>
      <c r="CG285" s="1098"/>
      <c r="CH285" s="1098"/>
      <c r="CI285" s="1098"/>
      <c r="CJ285" s="1098"/>
      <c r="CK285" s="1098"/>
      <c r="CL285" s="1098"/>
      <c r="CM285" s="1098"/>
      <c r="CN285" s="1098"/>
      <c r="CO285" s="1098"/>
      <c r="CP285" s="1098"/>
      <c r="CQ285" s="1098"/>
      <c r="CR285" s="1098"/>
      <c r="CS285" s="1098"/>
      <c r="CT285" s="1098"/>
      <c r="CU285" s="1098"/>
      <c r="CV285" s="1098"/>
      <c r="CW285" s="1098"/>
      <c r="CX285" s="1098"/>
      <c r="CY285" s="1098"/>
      <c r="CZ285" s="1098"/>
      <c r="DA285" s="1098"/>
      <c r="DB285" s="1098"/>
      <c r="DC285" s="1098"/>
      <c r="DD285" s="1098"/>
      <c r="DE285" s="1098"/>
      <c r="DF285" s="1098"/>
      <c r="DG285" s="1098"/>
      <c r="DH285" s="1098"/>
      <c r="DI285" s="1098"/>
      <c r="DJ285" s="1098"/>
      <c r="DK285" s="1098"/>
      <c r="DL285" s="1098"/>
      <c r="DM285" s="1098"/>
      <c r="DN285" s="1098"/>
      <c r="DO285" s="1098"/>
      <c r="DP285" s="1098"/>
      <c r="DQ285" s="1098"/>
      <c r="DR285" s="1098"/>
      <c r="DS285" s="1098"/>
      <c r="DT285" s="1098"/>
      <c r="DU285" s="1098"/>
      <c r="DV285" s="1098"/>
      <c r="DW285" s="1098"/>
      <c r="DX285" s="1098"/>
      <c r="DY285" s="1098"/>
      <c r="DZ285" s="1098"/>
      <c r="EA285" s="1098"/>
      <c r="EB285" s="1098"/>
      <c r="EC285" s="1098"/>
      <c r="ED285" s="1098"/>
      <c r="EE285" s="1098"/>
      <c r="EF285" s="1098"/>
      <c r="EG285" s="1098"/>
      <c r="EH285" s="1098"/>
      <c r="EI285" s="1098"/>
      <c r="EJ285" s="1098"/>
      <c r="EK285" s="1098"/>
      <c r="EL285" s="1098"/>
      <c r="EM285" s="1098"/>
      <c r="EN285" s="1098"/>
      <c r="EO285" s="1098"/>
      <c r="EP285" s="1098"/>
      <c r="EQ285" s="1098"/>
      <c r="ER285" s="1098"/>
      <c r="ES285" s="1098"/>
      <c r="ET285" s="1098"/>
      <c r="EU285" s="1098"/>
      <c r="EV285" s="1098"/>
      <c r="EW285" s="1098"/>
      <c r="EX285" s="1098"/>
      <c r="EY285" s="1098"/>
      <c r="EZ285" s="1098"/>
      <c r="FA285" s="1098"/>
      <c r="FB285" s="1098"/>
      <c r="FC285" s="1098"/>
      <c r="FD285" s="1098"/>
      <c r="FE285" s="1098"/>
      <c r="FF285" s="1098"/>
      <c r="FG285" s="1098"/>
      <c r="FH285" s="1098"/>
      <c r="FI285" s="1098"/>
      <c r="FJ285" s="1098"/>
      <c r="FK285" s="1098"/>
      <c r="FL285" s="1098"/>
      <c r="FM285" s="1098"/>
      <c r="FN285" s="1098"/>
      <c r="FO285" s="1098"/>
      <c r="FP285" s="1098"/>
      <c r="FQ285" s="1098"/>
      <c r="FR285" s="1098"/>
      <c r="FS285" s="1098"/>
      <c r="FT285" s="1098"/>
      <c r="FU285" s="1098"/>
      <c r="FV285" s="1098"/>
      <c r="FW285" s="1098"/>
      <c r="FX285" s="1098"/>
      <c r="FY285" s="1098"/>
      <c r="FZ285" s="1098"/>
      <c r="GA285" s="1098"/>
      <c r="GB285" s="1098"/>
      <c r="GC285" s="1098"/>
      <c r="GD285" s="1098"/>
      <c r="GE285" s="1098"/>
      <c r="GF285" s="1098"/>
      <c r="GG285" s="1098"/>
      <c r="GH285" s="1098"/>
      <c r="GI285" s="1098"/>
      <c r="GJ285" s="1098"/>
      <c r="GK285" s="1098"/>
      <c r="GL285" s="1098"/>
      <c r="GM285" s="1098"/>
      <c r="GN285" s="1098"/>
      <c r="GO285" s="1098"/>
      <c r="GP285" s="1098"/>
      <c r="GQ285" s="1098"/>
      <c r="GR285" s="1098"/>
      <c r="GS285" s="1098"/>
      <c r="GT285" s="1098"/>
      <c r="GU285" s="1098"/>
      <c r="GV285" s="1098"/>
      <c r="GW285" s="1098"/>
      <c r="GX285" s="1098"/>
      <c r="GY285" s="1098"/>
      <c r="GZ285" s="1098"/>
      <c r="HA285" s="1098"/>
      <c r="HB285" s="1098"/>
      <c r="HC285" s="1098"/>
      <c r="HD285" s="1098"/>
      <c r="HE285" s="1098"/>
      <c r="HF285" s="1098"/>
      <c r="HG285" s="1098"/>
      <c r="HH285" s="1098"/>
      <c r="HI285" s="1098"/>
      <c r="HJ285" s="1098"/>
      <c r="HK285" s="1098"/>
      <c r="HL285" s="1098"/>
      <c r="HM285" s="1098"/>
      <c r="HN285" s="1098"/>
      <c r="HO285" s="1098"/>
      <c r="HP285" s="1098"/>
      <c r="HQ285" s="1098"/>
      <c r="HR285" s="1098"/>
      <c r="HS285" s="1098"/>
      <c r="HT285" s="1098"/>
      <c r="HU285" s="1098"/>
      <c r="HV285" s="1098"/>
      <c r="HW285" s="1098"/>
      <c r="HX285" s="1098"/>
      <c r="HY285" s="1098"/>
      <c r="HZ285" s="1098"/>
      <c r="IA285" s="1098"/>
      <c r="IB285" s="1098"/>
      <c r="IC285" s="1098"/>
      <c r="ID285" s="1098"/>
      <c r="IE285" s="1098"/>
      <c r="IF285" s="1098"/>
      <c r="IG285" s="1098"/>
      <c r="IH285" s="1098"/>
      <c r="II285" s="1098"/>
      <c r="IJ285" s="1098"/>
      <c r="IK285" s="1098"/>
      <c r="IL285" s="1098"/>
      <c r="IM285" s="1098"/>
      <c r="IN285" s="1098"/>
      <c r="IO285" s="1098"/>
      <c r="IP285" s="1098"/>
      <c r="IQ285" s="1098"/>
      <c r="IR285" s="1098"/>
      <c r="IS285" s="1098"/>
      <c r="IT285" s="1098"/>
      <c r="IU285" s="1098"/>
      <c r="IV285" s="1098"/>
      <c r="IW285" s="1098"/>
      <c r="IX285" s="1098"/>
      <c r="IY285" s="1098"/>
      <c r="IZ285" s="1098"/>
      <c r="JA285" s="1098"/>
      <c r="JB285" s="1098"/>
      <c r="JC285" s="1098"/>
      <c r="JD285" s="1098"/>
      <c r="JE285" s="1098"/>
      <c r="JF285" s="1098"/>
      <c r="JG285" s="1098"/>
      <c r="JH285" s="1098"/>
      <c r="JI285" s="1098"/>
      <c r="JJ285" s="1098"/>
      <c r="JK285" s="1098"/>
      <c r="JL285" s="1098"/>
      <c r="JM285" s="1098"/>
      <c r="JN285" s="1098"/>
      <c r="JO285" s="1098"/>
      <c r="JP285" s="1098"/>
      <c r="JQ285" s="1098"/>
      <c r="JR285" s="1098"/>
      <c r="JS285" s="1098"/>
      <c r="JT285" s="1098"/>
      <c r="JU285" s="1098"/>
      <c r="JV285" s="1098"/>
      <c r="JW285" s="1098"/>
      <c r="JX285" s="1098"/>
      <c r="JY285" s="1098"/>
      <c r="JZ285" s="1098"/>
      <c r="KA285" s="1098"/>
      <c r="KB285" s="1098"/>
      <c r="KC285" s="1098"/>
      <c r="KD285" s="1098"/>
      <c r="KE285" s="1098"/>
      <c r="KF285" s="1098"/>
      <c r="KG285" s="1098"/>
      <c r="KH285" s="1098"/>
      <c r="KI285" s="1098"/>
      <c r="KJ285" s="1098"/>
      <c r="KK285" s="1098"/>
      <c r="KL285" s="1098"/>
      <c r="KM285" s="1098"/>
      <c r="KN285" s="1098"/>
      <c r="KO285" s="1098"/>
      <c r="KP285" s="1098"/>
      <c r="KQ285" s="1098"/>
      <c r="KR285" s="1098"/>
      <c r="KS285" s="1098"/>
      <c r="KT285" s="1098"/>
      <c r="KU285" s="1098"/>
      <c r="KV285" s="1098"/>
      <c r="KW285" s="1098"/>
      <c r="KX285" s="1098"/>
      <c r="KY285" s="1098"/>
      <c r="KZ285" s="1098"/>
      <c r="LA285" s="1098"/>
      <c r="LB285" s="1098"/>
      <c r="LC285" s="1098"/>
      <c r="LD285" s="1098"/>
      <c r="LE285" s="1098"/>
      <c r="LF285" s="1098"/>
      <c r="LG285" s="1098"/>
      <c r="LH285" s="1098"/>
      <c r="LI285" s="1098"/>
      <c r="LJ285" s="1098"/>
      <c r="LK285" s="1098"/>
      <c r="LL285" s="1098"/>
      <c r="LM285" s="1098"/>
      <c r="LN285" s="1098"/>
      <c r="LO285" s="1098"/>
      <c r="LP285" s="1098"/>
      <c r="LQ285" s="1098"/>
      <c r="LR285" s="1098"/>
      <c r="LS285" s="1098"/>
      <c r="LT285" s="1098"/>
      <c r="LU285" s="1098"/>
      <c r="LV285" s="1098"/>
      <c r="LW285" s="1098"/>
      <c r="LX285" s="1098"/>
      <c r="LY285" s="1098"/>
      <c r="LZ285" s="1098"/>
      <c r="MA285" s="1098"/>
      <c r="MB285" s="1098"/>
      <c r="MC285" s="1098"/>
      <c r="MD285" s="1098"/>
      <c r="ME285" s="1098"/>
      <c r="MF285" s="1098"/>
      <c r="MG285" s="1098"/>
      <c r="MH285" s="1098"/>
      <c r="MI285" s="1098"/>
      <c r="MJ285" s="1098"/>
      <c r="MK285" s="1098"/>
      <c r="ML285" s="1098"/>
      <c r="MM285" s="1098"/>
      <c r="MN285" s="1098"/>
      <c r="MO285" s="1098"/>
      <c r="MP285" s="1098"/>
      <c r="MQ285" s="1098"/>
      <c r="MR285" s="1098"/>
      <c r="MS285" s="1098"/>
      <c r="MT285" s="1098"/>
      <c r="MU285" s="1098"/>
      <c r="MV285" s="1098"/>
      <c r="MW285" s="1098"/>
      <c r="MX285" s="1098"/>
      <c r="MY285" s="1098"/>
      <c r="MZ285" s="1098"/>
      <c r="NA285" s="1098"/>
      <c r="NB285" s="1098"/>
      <c r="NC285" s="1098"/>
      <c r="ND285" s="1098"/>
      <c r="NE285" s="1098"/>
      <c r="NF285" s="1098"/>
      <c r="NG285" s="1098"/>
      <c r="NH285" s="1098"/>
      <c r="NI285" s="1098"/>
      <c r="NJ285" s="1098"/>
      <c r="NK285" s="1098"/>
      <c r="NL285" s="1098"/>
      <c r="NM285" s="1098"/>
      <c r="NN285" s="1098"/>
      <c r="NO285" s="1098"/>
      <c r="NP285" s="1098"/>
      <c r="NQ285" s="1098"/>
      <c r="NR285" s="1098"/>
      <c r="NS285" s="1098"/>
      <c r="NT285" s="1098"/>
      <c r="NU285" s="1098"/>
      <c r="NV285" s="1098"/>
      <c r="NW285" s="1098"/>
      <c r="NX285" s="1098"/>
      <c r="NY285" s="1098"/>
      <c r="NZ285" s="1098"/>
      <c r="OA285" s="1098"/>
      <c r="OB285" s="1098"/>
      <c r="OC285" s="1098"/>
      <c r="OD285" s="1098"/>
      <c r="OE285" s="1098"/>
      <c r="OF285" s="1098"/>
      <c r="OG285" s="1098"/>
      <c r="OH285" s="1098"/>
      <c r="OI285" s="1098"/>
      <c r="OJ285" s="1098"/>
      <c r="OK285" s="1098"/>
      <c r="OL285" s="1098"/>
      <c r="OM285" s="1098"/>
      <c r="ON285" s="1098"/>
      <c r="OO285" s="1098"/>
      <c r="OP285" s="1098"/>
      <c r="OQ285" s="1098"/>
      <c r="OR285" s="1098"/>
      <c r="OS285" s="1098"/>
      <c r="OT285" s="1098"/>
      <c r="OU285" s="1098"/>
      <c r="OV285" s="1098"/>
      <c r="OW285" s="1098"/>
      <c r="OX285" s="1098"/>
      <c r="OY285" s="1098"/>
      <c r="OZ285" s="1098"/>
      <c r="PA285" s="1098"/>
      <c r="PB285" s="1098"/>
      <c r="PC285" s="1098"/>
      <c r="PD285" s="1098"/>
      <c r="PE285" s="1098"/>
      <c r="PF285" s="1098"/>
      <c r="PG285" s="1098"/>
      <c r="PH285" s="1098"/>
      <c r="PI285" s="1098"/>
      <c r="PJ285" s="1098"/>
      <c r="PK285" s="1098"/>
      <c r="PL285" s="1098"/>
      <c r="PM285" s="1098"/>
      <c r="PN285" s="1098"/>
      <c r="PO285" s="1098"/>
      <c r="PP285" s="1098"/>
      <c r="PQ285" s="1098"/>
      <c r="PR285" s="1098"/>
      <c r="PS285" s="1098"/>
      <c r="PT285" s="1098"/>
      <c r="PU285" s="1098"/>
      <c r="PV285" s="1098"/>
      <c r="PW285" s="1098"/>
      <c r="PX285" s="1098"/>
      <c r="PY285" s="1098"/>
      <c r="PZ285" s="1098"/>
      <c r="QA285" s="1098"/>
      <c r="QB285" s="1098"/>
      <c r="QC285" s="1098"/>
      <c r="QD285" s="1098"/>
      <c r="QE285" s="1098"/>
      <c r="QF285" s="1098"/>
      <c r="QG285" s="1098"/>
      <c r="QH285" s="1098"/>
      <c r="QI285" s="1098"/>
      <c r="QJ285" s="1098"/>
      <c r="QK285" s="1098"/>
      <c r="QL285" s="1098"/>
      <c r="QM285" s="1098"/>
      <c r="QN285" s="1098"/>
      <c r="QO285" s="1098"/>
      <c r="QP285" s="1098"/>
      <c r="QQ285" s="1098"/>
      <c r="QR285" s="1098"/>
      <c r="QS285" s="1098"/>
      <c r="QT285" s="1098"/>
      <c r="QU285" s="1098"/>
      <c r="QV285" s="1098"/>
      <c r="QW285" s="1098"/>
      <c r="QX285" s="1098"/>
      <c r="QY285" s="1098"/>
      <c r="QZ285" s="1098"/>
      <c r="RA285" s="1098"/>
      <c r="RB285" s="1098"/>
      <c r="RC285" s="1098"/>
      <c r="RD285" s="1098"/>
      <c r="RE285" s="1098"/>
      <c r="RF285" s="1098"/>
      <c r="RG285" s="1098"/>
      <c r="RH285" s="1098"/>
      <c r="RI285" s="1098"/>
      <c r="RJ285" s="1098"/>
      <c r="RK285" s="1098"/>
      <c r="RL285" s="1098"/>
      <c r="RM285" s="1098"/>
      <c r="RN285" s="1098"/>
      <c r="RO285" s="1098"/>
      <c r="RP285" s="1098"/>
      <c r="RQ285" s="1098"/>
      <c r="RR285" s="1098"/>
      <c r="RS285" s="1098"/>
      <c r="RT285" s="1098"/>
      <c r="RU285" s="1098"/>
      <c r="RV285" s="1098"/>
      <c r="RW285" s="1098"/>
      <c r="RX285" s="1098"/>
      <c r="RY285" s="1098"/>
      <c r="RZ285" s="1098"/>
      <c r="SA285" s="1098"/>
      <c r="SB285" s="1098"/>
      <c r="SC285" s="1098"/>
      <c r="SD285" s="1098"/>
      <c r="SE285" s="1098"/>
      <c r="SF285" s="1098"/>
      <c r="SG285" s="1098"/>
      <c r="SH285" s="1098"/>
      <c r="SI285" s="1098"/>
      <c r="SJ285" s="1098"/>
      <c r="SK285" s="1098"/>
      <c r="SL285" s="1098"/>
      <c r="SM285" s="1098"/>
      <c r="SN285" s="1098"/>
      <c r="SO285" s="1098"/>
      <c r="SP285" s="1098"/>
      <c r="SQ285" s="1098"/>
      <c r="SR285" s="1098"/>
      <c r="SS285" s="1098"/>
      <c r="ST285" s="1098"/>
      <c r="SU285" s="1098"/>
      <c r="SV285" s="1098"/>
      <c r="SW285" s="1098"/>
      <c r="SX285" s="1098"/>
      <c r="SY285" s="1098"/>
      <c r="SZ285" s="1098"/>
      <c r="TA285" s="1098"/>
      <c r="TB285" s="1098"/>
      <c r="TC285" s="1098"/>
      <c r="TD285" s="1098"/>
      <c r="TE285" s="1098"/>
      <c r="TF285" s="1098"/>
      <c r="TG285" s="1098"/>
      <c r="TH285" s="1098"/>
      <c r="TI285" s="1098"/>
      <c r="TJ285" s="1098"/>
      <c r="TK285" s="1098"/>
      <c r="TL285" s="1098"/>
      <c r="TM285" s="1098"/>
      <c r="TN285" s="1098"/>
      <c r="TO285" s="1098"/>
      <c r="TP285" s="1098"/>
      <c r="TQ285" s="1098"/>
      <c r="TR285" s="1098"/>
      <c r="TS285" s="1098"/>
      <c r="TT285" s="1098"/>
      <c r="TU285" s="1098"/>
      <c r="TV285" s="1098"/>
      <c r="TW285" s="1098"/>
      <c r="TX285" s="1098"/>
      <c r="TY285" s="1098"/>
      <c r="TZ285" s="1098"/>
      <c r="UA285" s="1098"/>
      <c r="UB285" s="1098"/>
      <c r="UC285" s="1098"/>
      <c r="UD285" s="1098"/>
      <c r="UE285" s="1098"/>
      <c r="UF285" s="1098"/>
      <c r="UG285" s="1098"/>
      <c r="UH285" s="1098"/>
      <c r="UI285" s="1098"/>
      <c r="UJ285" s="1098"/>
      <c r="UK285" s="1098"/>
      <c r="UL285" s="1098"/>
      <c r="UM285" s="1098"/>
      <c r="UN285" s="1098"/>
      <c r="UO285" s="1098"/>
      <c r="UP285" s="1098"/>
      <c r="UQ285" s="1098"/>
      <c r="UR285" s="1098"/>
      <c r="US285" s="1098"/>
      <c r="UT285" s="1098"/>
      <c r="UU285" s="1098"/>
      <c r="UV285" s="1098"/>
      <c r="UW285" s="1098"/>
      <c r="UX285" s="1098"/>
      <c r="UY285" s="1098"/>
      <c r="UZ285" s="1098"/>
      <c r="VA285" s="1098"/>
      <c r="VB285" s="1098"/>
      <c r="VC285" s="1098"/>
      <c r="VD285" s="1098"/>
      <c r="VE285" s="1098"/>
      <c r="VF285" s="1098"/>
      <c r="VG285" s="1098"/>
      <c r="VH285" s="1098"/>
      <c r="VI285" s="1098"/>
      <c r="VJ285" s="1098"/>
      <c r="VK285" s="1098"/>
      <c r="VL285" s="1098"/>
      <c r="VM285" s="1098"/>
      <c r="VN285" s="1098"/>
      <c r="VO285" s="1098"/>
      <c r="VP285" s="1098"/>
      <c r="VQ285" s="1098"/>
      <c r="VR285" s="1098"/>
      <c r="VS285" s="1098"/>
      <c r="VT285" s="1098"/>
      <c r="VU285" s="1098"/>
      <c r="VV285" s="1098"/>
      <c r="VW285" s="1098"/>
      <c r="VX285" s="1098"/>
      <c r="VY285" s="1098"/>
      <c r="VZ285" s="1098"/>
      <c r="WA285" s="1098"/>
      <c r="WB285" s="1098"/>
      <c r="WC285" s="1098"/>
      <c r="WD285" s="1098"/>
      <c r="WE285" s="1098"/>
      <c r="WF285" s="1098"/>
      <c r="WG285" s="1098"/>
      <c r="WH285" s="1098"/>
      <c r="WI285" s="1098"/>
      <c r="WJ285" s="1098"/>
      <c r="WK285" s="1098"/>
      <c r="WL285" s="1098"/>
      <c r="WM285" s="1098"/>
      <c r="WN285" s="1098"/>
      <c r="WO285" s="1098"/>
      <c r="WP285" s="1098"/>
      <c r="WQ285" s="1098"/>
      <c r="WR285" s="1098"/>
      <c r="WS285" s="1098"/>
      <c r="WT285" s="1098"/>
      <c r="WU285" s="1098"/>
      <c r="WV285" s="1098"/>
      <c r="WW285" s="1098"/>
      <c r="WX285" s="1098"/>
      <c r="WY285" s="1098"/>
      <c r="WZ285" s="1098"/>
      <c r="XA285" s="1098"/>
      <c r="XB285" s="1098"/>
      <c r="XC285" s="1098"/>
      <c r="XD285" s="1098"/>
      <c r="XE285" s="1098"/>
      <c r="XF285" s="1098"/>
      <c r="XG285" s="1098"/>
      <c r="XH285" s="1098"/>
      <c r="XI285" s="1098"/>
      <c r="XJ285" s="1098"/>
      <c r="XK285" s="1098"/>
      <c r="XL285" s="1098"/>
      <c r="XM285" s="1098"/>
      <c r="XN285" s="1098"/>
      <c r="XO285" s="1098"/>
      <c r="XP285" s="1098"/>
      <c r="XQ285" s="1098"/>
      <c r="XR285" s="1098"/>
      <c r="XS285" s="1098"/>
      <c r="XT285" s="1098"/>
      <c r="XU285" s="1098"/>
      <c r="XV285" s="1098"/>
      <c r="XW285" s="1098"/>
      <c r="XX285" s="1098"/>
      <c r="XY285" s="1098"/>
      <c r="XZ285" s="1098"/>
      <c r="YA285" s="1098"/>
      <c r="YB285" s="1098"/>
      <c r="YC285" s="1098"/>
      <c r="YD285" s="1098"/>
      <c r="YE285" s="1098"/>
      <c r="YF285" s="1098"/>
      <c r="YG285" s="1098"/>
      <c r="YH285" s="1098"/>
      <c r="YI285" s="1098"/>
      <c r="YJ285" s="1098"/>
      <c r="YK285" s="1098"/>
      <c r="YL285" s="1098"/>
      <c r="YM285" s="1098"/>
      <c r="YN285" s="1098"/>
      <c r="YO285" s="1098"/>
      <c r="YP285" s="1098"/>
      <c r="YQ285" s="1098"/>
      <c r="YR285" s="1098"/>
      <c r="YS285" s="1098"/>
      <c r="YT285" s="1098"/>
      <c r="YU285" s="1098"/>
      <c r="YV285" s="1098"/>
      <c r="YW285" s="1098"/>
      <c r="YX285" s="1098"/>
      <c r="YY285" s="1098"/>
      <c r="YZ285" s="1098"/>
      <c r="ZA285" s="1098"/>
      <c r="ZB285" s="1098"/>
      <c r="ZC285" s="1098"/>
      <c r="ZD285" s="1098"/>
      <c r="ZE285" s="1098"/>
      <c r="ZF285" s="1098"/>
      <c r="ZG285" s="1098"/>
      <c r="ZH285" s="1098"/>
      <c r="ZI285" s="1098"/>
      <c r="ZJ285" s="1098"/>
      <c r="ZK285" s="1098"/>
      <c r="ZL285" s="1098"/>
      <c r="ZM285" s="1098"/>
      <c r="ZN285" s="1098"/>
      <c r="ZO285" s="1098"/>
      <c r="ZP285" s="1098"/>
      <c r="ZQ285" s="1098"/>
      <c r="ZR285" s="1098"/>
      <c r="ZS285" s="1098"/>
      <c r="ZT285" s="1098"/>
      <c r="ZU285" s="1098"/>
      <c r="ZV285" s="1098"/>
      <c r="ZW285" s="1098"/>
      <c r="ZX285" s="1098"/>
      <c r="ZY285" s="1098"/>
      <c r="ZZ285" s="1098"/>
      <c r="AAA285" s="1098"/>
      <c r="AAB285" s="1098"/>
      <c r="AAC285" s="1098"/>
      <c r="AAD285" s="1098"/>
      <c r="AAE285" s="1098"/>
      <c r="AAF285" s="1098"/>
      <c r="AAG285" s="1098"/>
      <c r="AAH285" s="1098"/>
      <c r="AAI285" s="1098"/>
      <c r="AAJ285" s="1098"/>
      <c r="AAK285" s="1098"/>
      <c r="AAL285" s="1098"/>
      <c r="AAM285" s="1098"/>
      <c r="AAN285" s="1098"/>
      <c r="AAO285" s="1098"/>
      <c r="AAP285" s="1098"/>
      <c r="AAQ285" s="1098"/>
      <c r="AAR285" s="1098"/>
      <c r="AAS285" s="1098"/>
      <c r="AAT285" s="1098"/>
      <c r="AAU285" s="1098"/>
      <c r="AAV285" s="1098"/>
      <c r="AAW285" s="1098"/>
      <c r="AAX285" s="1098"/>
      <c r="AAY285" s="1098"/>
      <c r="AAZ285" s="1098"/>
      <c r="ABA285" s="1098"/>
      <c r="ABB285" s="1098"/>
      <c r="ABC285" s="1098"/>
      <c r="ABD285" s="1098"/>
      <c r="ABE285" s="1098"/>
      <c r="ABF285" s="1098"/>
      <c r="ABG285" s="1098"/>
      <c r="ABH285" s="1098"/>
      <c r="ABI285" s="1098"/>
      <c r="ABJ285" s="1098"/>
      <c r="ABK285" s="1098"/>
      <c r="ABL285" s="1098"/>
      <c r="ABM285" s="1098"/>
      <c r="ABN285" s="1098"/>
      <c r="ABO285" s="1098"/>
      <c r="ABP285" s="1098"/>
      <c r="ABQ285" s="1098"/>
      <c r="ABR285" s="1098"/>
      <c r="ABS285" s="1098"/>
      <c r="ABT285" s="1098"/>
      <c r="ABU285" s="1098"/>
      <c r="ABV285" s="1098"/>
      <c r="ABW285" s="1098"/>
      <c r="ABX285" s="1098"/>
      <c r="ABY285" s="1098"/>
      <c r="ABZ285" s="1098"/>
      <c r="ACA285" s="1098"/>
      <c r="ACB285" s="1098"/>
      <c r="ACC285" s="1098"/>
      <c r="ACD285" s="1098"/>
      <c r="ACE285" s="1098"/>
      <c r="ACF285" s="1098"/>
      <c r="ACG285" s="1098"/>
      <c r="ACH285" s="1098"/>
      <c r="ACI285" s="1098"/>
      <c r="ACJ285" s="1098"/>
      <c r="ACK285" s="1098"/>
      <c r="ACL285" s="1098"/>
      <c r="ACM285" s="1098"/>
      <c r="ACN285" s="1098"/>
      <c r="ACO285" s="1098"/>
      <c r="ACP285" s="1098"/>
      <c r="ACQ285" s="1098"/>
      <c r="ACR285" s="1098"/>
      <c r="ACS285" s="1098"/>
      <c r="ACT285" s="1098"/>
      <c r="ACU285" s="1098"/>
      <c r="ACV285" s="1098"/>
      <c r="ACW285" s="1098"/>
      <c r="ACX285" s="1098"/>
      <c r="ACY285" s="1098"/>
      <c r="ACZ285" s="1098"/>
      <c r="ADA285" s="1098"/>
      <c r="ADB285" s="1098"/>
      <c r="ADC285" s="1098"/>
      <c r="ADD285" s="1098"/>
      <c r="ADE285" s="1098"/>
      <c r="ADF285" s="1098"/>
      <c r="ADG285" s="1098"/>
      <c r="ADH285" s="1098"/>
      <c r="ADI285" s="1098"/>
      <c r="ADJ285" s="1098"/>
      <c r="ADK285" s="1098"/>
      <c r="ADL285" s="1098"/>
      <c r="ADM285" s="1098"/>
      <c r="ADN285" s="1098"/>
      <c r="ADO285" s="1098"/>
      <c r="ADP285" s="1098"/>
      <c r="ADQ285" s="1098"/>
      <c r="ADR285" s="1098"/>
      <c r="ADS285" s="1098"/>
      <c r="ADT285" s="1098"/>
      <c r="ADU285" s="1098"/>
      <c r="ADV285" s="1098"/>
      <c r="ADW285" s="1098"/>
      <c r="ADX285" s="1098"/>
      <c r="ADY285" s="1098"/>
      <c r="ADZ285" s="1098"/>
      <c r="AEA285" s="1098"/>
      <c r="AEB285" s="1098"/>
      <c r="AEC285" s="1098"/>
      <c r="AED285" s="1098"/>
      <c r="AEE285" s="1098"/>
      <c r="AEF285" s="1098"/>
      <c r="AEG285" s="1098"/>
      <c r="AEH285" s="1098"/>
      <c r="AEI285" s="1098"/>
      <c r="AEJ285" s="1098"/>
      <c r="AEK285" s="1098"/>
      <c r="AEL285" s="1098"/>
      <c r="AEM285" s="1098"/>
      <c r="AEN285" s="1098"/>
      <c r="AEO285" s="1098"/>
      <c r="AEP285" s="1098"/>
      <c r="AEQ285" s="1098"/>
      <c r="AER285" s="1098"/>
      <c r="AES285" s="1098"/>
      <c r="AET285" s="1098"/>
      <c r="AEU285" s="1098"/>
      <c r="AEV285" s="1098"/>
      <c r="AEW285" s="1098"/>
      <c r="AEX285" s="1098"/>
      <c r="AEY285" s="1098"/>
      <c r="AEZ285" s="1098"/>
      <c r="AFA285" s="1098"/>
      <c r="AFB285" s="1098"/>
      <c r="AFC285" s="1098"/>
      <c r="AFD285" s="1098"/>
      <c r="AFE285" s="1098"/>
      <c r="AFF285" s="1098"/>
      <c r="AFG285" s="1098"/>
      <c r="AFH285" s="1098"/>
      <c r="AFI285" s="1098"/>
      <c r="AFJ285" s="1098"/>
      <c r="AFK285" s="1098"/>
      <c r="AFL285" s="1098"/>
      <c r="AFM285" s="1098"/>
      <c r="AFN285" s="1098"/>
      <c r="AFO285" s="1098"/>
      <c r="AFP285" s="1098"/>
      <c r="AFQ285" s="1098"/>
      <c r="AFR285" s="1098"/>
      <c r="AFS285" s="1098"/>
      <c r="AFT285" s="1098"/>
      <c r="AFU285" s="1098"/>
      <c r="AFV285" s="1098"/>
      <c r="AFW285" s="1098"/>
      <c r="AFX285" s="1098"/>
      <c r="AFY285" s="1098"/>
      <c r="AFZ285" s="1098"/>
      <c r="AGA285" s="1098"/>
      <c r="AGB285" s="1098"/>
      <c r="AGC285" s="1098"/>
      <c r="AGD285" s="1098"/>
      <c r="AGE285" s="1098"/>
      <c r="AGF285" s="1098"/>
      <c r="AGG285" s="1098"/>
      <c r="AGH285" s="1098"/>
      <c r="AGI285" s="1098"/>
      <c r="AGJ285" s="1098"/>
      <c r="AGK285" s="1098"/>
      <c r="AGL285" s="1098"/>
      <c r="AGM285" s="1098"/>
      <c r="AGN285" s="1098"/>
      <c r="AGO285" s="1098"/>
      <c r="AGP285" s="1098"/>
      <c r="AGQ285" s="1098"/>
      <c r="AGR285" s="1098"/>
      <c r="AGS285" s="1098"/>
      <c r="AGT285" s="1098"/>
      <c r="AGU285" s="1098"/>
      <c r="AGV285" s="1098"/>
      <c r="AGW285" s="1098"/>
      <c r="AGX285" s="1098"/>
      <c r="AGY285" s="1098"/>
      <c r="AGZ285" s="1098"/>
      <c r="AHA285" s="1098"/>
      <c r="AHB285" s="1098"/>
      <c r="AHC285" s="1098"/>
      <c r="AHD285" s="1098"/>
      <c r="AHE285" s="1098"/>
      <c r="AHF285" s="1098"/>
      <c r="AHG285" s="1098"/>
      <c r="AHH285" s="1098"/>
      <c r="AHI285" s="1098"/>
      <c r="AHJ285" s="1098"/>
      <c r="AHK285" s="1098"/>
      <c r="AHL285" s="1098"/>
      <c r="AHM285" s="1098"/>
      <c r="AHN285" s="1098"/>
      <c r="AHO285" s="1098"/>
      <c r="AHP285" s="1098"/>
      <c r="AHQ285" s="1098"/>
      <c r="AHR285" s="1098"/>
      <c r="AHS285" s="1098"/>
      <c r="AHT285" s="1098"/>
      <c r="AHU285" s="1098"/>
      <c r="AHV285" s="1098"/>
      <c r="AHW285" s="1098"/>
      <c r="AHX285" s="1098"/>
      <c r="AHY285" s="1098"/>
      <c r="AHZ285" s="1098"/>
      <c r="AIA285" s="1098"/>
      <c r="AIB285" s="1098"/>
      <c r="AIC285" s="1098"/>
      <c r="AID285" s="1098"/>
      <c r="AIE285" s="1098"/>
      <c r="AIF285" s="1098"/>
      <c r="AIG285" s="1098"/>
      <c r="AIH285" s="1098"/>
      <c r="AII285" s="1098"/>
      <c r="AIJ285" s="1098"/>
      <c r="AIK285" s="1098"/>
      <c r="AIL285" s="1098"/>
      <c r="AIM285" s="1098"/>
      <c r="AIN285" s="1098"/>
      <c r="AIO285" s="1098"/>
      <c r="AIP285" s="1098"/>
      <c r="AIQ285" s="1098"/>
      <c r="AIR285" s="1098"/>
      <c r="AIS285" s="1098"/>
      <c r="AIT285" s="1098"/>
      <c r="AIU285" s="1098"/>
      <c r="AIV285" s="1098"/>
      <c r="AIW285" s="1098"/>
      <c r="AIX285" s="1098"/>
      <c r="AIY285" s="1098"/>
      <c r="AIZ285" s="1098"/>
      <c r="AJA285" s="1098"/>
      <c r="AJB285" s="1098"/>
      <c r="AJC285" s="1098"/>
      <c r="AJD285" s="1098"/>
      <c r="AJE285" s="1098"/>
      <c r="AJF285" s="1098"/>
      <c r="AJG285" s="1098"/>
      <c r="AJH285" s="1098"/>
      <c r="AJI285" s="1098"/>
      <c r="AJJ285" s="1098"/>
      <c r="AJK285" s="1098"/>
      <c r="AJL285" s="1098"/>
      <c r="AJM285" s="1098"/>
      <c r="AJN285" s="1098"/>
      <c r="AJO285" s="1098"/>
      <c r="AJP285" s="1098"/>
      <c r="AJQ285" s="1098"/>
      <c r="AJR285" s="1098"/>
      <c r="AJS285" s="1098"/>
      <c r="AJT285" s="1098"/>
      <c r="AJU285" s="1098"/>
      <c r="AJV285" s="1098"/>
      <c r="AJW285" s="1098"/>
      <c r="AJX285" s="1098"/>
      <c r="AJY285" s="1098"/>
      <c r="AJZ285" s="1098"/>
      <c r="AKA285" s="1098"/>
      <c r="AKB285" s="1098"/>
      <c r="AKC285" s="1098"/>
      <c r="AKD285" s="1098"/>
      <c r="AKE285" s="1098"/>
      <c r="AKF285" s="1098"/>
      <c r="AKG285" s="1098"/>
      <c r="AKH285" s="1098"/>
      <c r="AKI285" s="1098"/>
      <c r="AKJ285" s="1098"/>
      <c r="AKK285" s="1098"/>
      <c r="AKL285" s="1098"/>
      <c r="AKM285" s="1098"/>
      <c r="AKN285" s="1098"/>
      <c r="AKO285" s="1098"/>
      <c r="AKP285" s="1098"/>
      <c r="AKQ285" s="1098"/>
      <c r="AKR285" s="1098"/>
      <c r="AKS285" s="1098"/>
      <c r="AKT285" s="1098"/>
      <c r="AKU285" s="1098"/>
      <c r="AKV285" s="1098"/>
      <c r="AKW285" s="1098"/>
      <c r="AKX285" s="1098"/>
      <c r="AKY285" s="1098"/>
      <c r="AKZ285" s="1098"/>
      <c r="ALA285" s="1098"/>
      <c r="ALB285" s="1098"/>
      <c r="ALC285" s="1098"/>
      <c r="ALD285" s="1098"/>
      <c r="ALE285" s="1098"/>
      <c r="ALF285" s="1098"/>
      <c r="ALG285" s="1098"/>
      <c r="ALH285" s="1098"/>
      <c r="ALI285" s="1098"/>
      <c r="ALJ285" s="1098"/>
      <c r="ALK285" s="1098"/>
      <c r="ALL285" s="1098"/>
      <c r="ALM285" s="1098"/>
      <c r="ALN285" s="1098"/>
      <c r="ALO285" s="1098"/>
      <c r="ALP285" s="1098"/>
      <c r="ALQ285" s="1098"/>
      <c r="ALR285" s="1098"/>
      <c r="ALS285" s="1098"/>
      <c r="ALT285" s="1098"/>
      <c r="ALU285" s="1098"/>
      <c r="ALV285" s="1098"/>
      <c r="ALW285" s="1098"/>
      <c r="ALX285" s="1098"/>
      <c r="ALY285" s="1098"/>
      <c r="ALZ285" s="1098"/>
      <c r="AMA285" s="1098"/>
      <c r="AMB285" s="1098"/>
      <c r="AMC285" s="1098"/>
      <c r="AMD285" s="1098"/>
      <c r="AME285" s="1098"/>
      <c r="AMF285" s="1098"/>
      <c r="AMG285" s="1098"/>
      <c r="AMH285" s="1098"/>
      <c r="AMI285" s="1098"/>
      <c r="AMJ285" s="1098"/>
      <c r="AMK285" s="1098"/>
      <c r="AML285" s="1098"/>
      <c r="AMM285" s="1098"/>
      <c r="AMN285" s="1098"/>
      <c r="AMO285" s="1098"/>
      <c r="AMP285" s="1098"/>
      <c r="AMQ285" s="1098"/>
      <c r="AMR285" s="1098"/>
      <c r="AMS285" s="1098"/>
      <c r="AMT285" s="1098"/>
      <c r="AMU285" s="1098"/>
      <c r="AMV285" s="1098"/>
      <c r="AMW285" s="1098"/>
      <c r="AMX285" s="1098"/>
      <c r="AMY285" s="1098"/>
      <c r="AMZ285" s="1098"/>
      <c r="ANA285" s="1098"/>
      <c r="ANB285" s="1098"/>
      <c r="ANC285" s="1098"/>
      <c r="AND285" s="1098"/>
      <c r="ANE285" s="1098"/>
      <c r="ANF285" s="1098"/>
      <c r="ANG285" s="1098"/>
      <c r="ANH285" s="1098"/>
      <c r="ANI285" s="1098"/>
      <c r="ANJ285" s="1098"/>
      <c r="ANK285" s="1098"/>
      <c r="ANL285" s="1098"/>
      <c r="ANM285" s="1098"/>
      <c r="ANN285" s="1098"/>
      <c r="ANO285" s="1098"/>
      <c r="ANP285" s="1098"/>
      <c r="ANQ285" s="1098"/>
      <c r="ANR285" s="1098"/>
      <c r="ANS285" s="1098"/>
      <c r="ANT285" s="1098"/>
      <c r="ANU285" s="1098"/>
      <c r="ANV285" s="1098"/>
      <c r="ANW285" s="1098"/>
      <c r="ANX285" s="1098"/>
      <c r="ANY285" s="1098"/>
      <c r="ANZ285" s="1098"/>
      <c r="AOA285" s="1098"/>
      <c r="AOB285" s="1098"/>
      <c r="AOC285" s="1098"/>
      <c r="AOD285" s="1098"/>
      <c r="AOE285" s="1098"/>
      <c r="AOF285" s="1098"/>
      <c r="AOG285" s="1098"/>
      <c r="AOH285" s="1098"/>
      <c r="AOI285" s="1098"/>
      <c r="AOJ285" s="1098"/>
      <c r="AOK285" s="1098"/>
      <c r="AOL285" s="1098"/>
      <c r="AOM285" s="1098"/>
      <c r="AON285" s="1098"/>
      <c r="AOO285" s="1098"/>
      <c r="AOP285" s="1098"/>
      <c r="AOQ285" s="1098"/>
      <c r="AOR285" s="1098"/>
      <c r="AOS285" s="1098"/>
      <c r="AOT285" s="1098"/>
      <c r="AOU285" s="1098"/>
      <c r="AOV285" s="1098"/>
      <c r="AOW285" s="1098"/>
      <c r="AOX285" s="1098"/>
      <c r="AOY285" s="1098"/>
      <c r="AOZ285" s="1098"/>
      <c r="APA285" s="1098"/>
      <c r="APB285" s="1098"/>
      <c r="APC285" s="1098"/>
      <c r="APD285" s="1098"/>
      <c r="APE285" s="1098"/>
      <c r="APF285" s="1098"/>
      <c r="APG285" s="1098"/>
      <c r="APH285" s="1098"/>
      <c r="API285" s="1098"/>
      <c r="APJ285" s="1098"/>
      <c r="APK285" s="1098"/>
      <c r="APL285" s="1098"/>
      <c r="APM285" s="1098"/>
      <c r="APN285" s="1098"/>
      <c r="APO285" s="1098"/>
      <c r="APP285" s="1098"/>
      <c r="APQ285" s="1098"/>
      <c r="APR285" s="1098"/>
      <c r="APS285" s="1098"/>
      <c r="APT285" s="1098"/>
      <c r="APU285" s="1098"/>
      <c r="APV285" s="1098"/>
      <c r="APW285" s="1098"/>
      <c r="APX285" s="1098"/>
      <c r="APY285" s="1098"/>
      <c r="APZ285" s="1098"/>
      <c r="AQA285" s="1098"/>
      <c r="AQB285" s="1098"/>
      <c r="AQC285" s="1098"/>
      <c r="AQD285" s="1098"/>
      <c r="AQE285" s="1098"/>
      <c r="AQF285" s="1098"/>
      <c r="AQG285" s="1098"/>
      <c r="AQH285" s="1098"/>
      <c r="AQI285" s="1098"/>
      <c r="AQJ285" s="1098"/>
      <c r="AQK285" s="1098"/>
      <c r="AQL285" s="1098"/>
      <c r="AQM285" s="1098"/>
      <c r="AQN285" s="1098"/>
      <c r="AQO285" s="1098"/>
      <c r="AQP285" s="1098"/>
      <c r="AQQ285" s="1098"/>
      <c r="AQR285" s="1098"/>
      <c r="AQS285" s="1098"/>
      <c r="AQT285" s="1098"/>
      <c r="AQU285" s="1098"/>
      <c r="AQV285" s="1098"/>
      <c r="AQW285" s="1098"/>
      <c r="AQX285" s="1098"/>
      <c r="AQY285" s="1098"/>
      <c r="AQZ285" s="1098"/>
      <c r="ARA285" s="1098"/>
      <c r="ARB285" s="1098"/>
      <c r="ARC285" s="1098"/>
      <c r="ARD285" s="1098"/>
      <c r="ARE285" s="1098"/>
      <c r="ARF285" s="1098"/>
      <c r="ARG285" s="1098"/>
      <c r="ARH285" s="1098"/>
      <c r="ARI285" s="1098"/>
      <c r="ARJ285" s="1098"/>
      <c r="ARK285" s="1098"/>
      <c r="ARL285" s="1098"/>
      <c r="ARM285" s="1098"/>
      <c r="ARN285" s="1098"/>
      <c r="ARO285" s="1098"/>
      <c r="ARP285" s="1098"/>
      <c r="ARQ285" s="1098"/>
      <c r="ARR285" s="1098"/>
      <c r="ARS285" s="1098"/>
      <c r="ART285" s="1098"/>
      <c r="ARU285" s="1098"/>
      <c r="ARV285" s="1098"/>
      <c r="ARW285" s="1098"/>
      <c r="ARX285" s="1098"/>
      <c r="ARY285" s="1098"/>
      <c r="ARZ285" s="1098"/>
      <c r="ASA285" s="1098"/>
      <c r="ASB285" s="1098"/>
      <c r="ASC285" s="1098"/>
      <c r="ASD285" s="1098"/>
      <c r="ASE285" s="1098"/>
      <c r="ASF285" s="1098"/>
      <c r="ASG285" s="1098"/>
      <c r="ASH285" s="1098"/>
      <c r="ASI285" s="1098"/>
      <c r="ASJ285" s="1098"/>
      <c r="ASK285" s="1098"/>
      <c r="ASL285" s="1098"/>
      <c r="ASM285" s="1098"/>
      <c r="ASN285" s="1098"/>
      <c r="ASO285" s="1098"/>
      <c r="ASP285" s="1098"/>
      <c r="ASQ285" s="1098"/>
      <c r="ASR285" s="1098"/>
      <c r="ASS285" s="1098"/>
      <c r="AST285" s="1098"/>
      <c r="ASU285" s="1098"/>
      <c r="ASV285" s="1098"/>
      <c r="ASW285" s="1098"/>
      <c r="ASX285" s="1098"/>
      <c r="ASY285" s="1098"/>
      <c r="ASZ285" s="1098"/>
      <c r="ATA285" s="1098"/>
      <c r="ATB285" s="1098"/>
      <c r="ATC285" s="1098"/>
      <c r="ATD285" s="1098"/>
      <c r="ATE285" s="1098"/>
      <c r="ATF285" s="1098"/>
      <c r="ATG285" s="1098"/>
      <c r="ATH285" s="1098"/>
      <c r="ATI285" s="1098"/>
      <c r="ATJ285" s="1098"/>
      <c r="ATK285" s="1098"/>
      <c r="ATL285" s="1098"/>
      <c r="ATM285" s="1098"/>
      <c r="ATN285" s="1098"/>
      <c r="ATO285" s="1098"/>
      <c r="ATP285" s="1098"/>
      <c r="ATQ285" s="1098"/>
      <c r="ATR285" s="1098"/>
      <c r="ATS285" s="1098"/>
      <c r="ATT285" s="1098"/>
      <c r="ATU285" s="1098"/>
      <c r="ATV285" s="1098"/>
      <c r="ATW285" s="1098"/>
      <c r="ATX285" s="1098"/>
      <c r="ATY285" s="1098"/>
      <c r="ATZ285" s="1098"/>
      <c r="AUA285" s="1098"/>
      <c r="AUB285" s="1098"/>
      <c r="AUC285" s="1098"/>
      <c r="AUD285" s="1098"/>
      <c r="AUE285" s="1098"/>
      <c r="AUF285" s="1098"/>
      <c r="AUG285" s="1098"/>
      <c r="AUH285" s="1098"/>
      <c r="AUI285" s="1098"/>
      <c r="AUJ285" s="1098"/>
      <c r="AUK285" s="1098"/>
      <c r="AUL285" s="1098"/>
      <c r="AUM285" s="1098"/>
      <c r="AUN285" s="1098"/>
      <c r="AUO285" s="1098"/>
      <c r="AUP285" s="1098"/>
      <c r="AUQ285" s="1098"/>
      <c r="AUR285" s="1098"/>
      <c r="AUS285" s="1098"/>
      <c r="AUT285" s="1098"/>
      <c r="AUU285" s="1098"/>
      <c r="AUV285" s="1098"/>
      <c r="AUW285" s="1098"/>
      <c r="AUX285" s="1098"/>
      <c r="AUY285" s="1098"/>
      <c r="AUZ285" s="1098"/>
      <c r="AVA285" s="1098"/>
      <c r="AVB285" s="1098"/>
      <c r="AVC285" s="1098"/>
      <c r="AVD285" s="1098"/>
      <c r="AVE285" s="1098"/>
      <c r="AVF285" s="1098"/>
      <c r="AVG285" s="1098"/>
      <c r="AVH285" s="1098"/>
      <c r="AVI285" s="1098"/>
      <c r="AVJ285" s="1098"/>
      <c r="AVK285" s="1098"/>
      <c r="AVL285" s="1098"/>
      <c r="AVM285" s="1098"/>
      <c r="AVN285" s="1098"/>
      <c r="AVO285" s="1098"/>
      <c r="AVP285" s="1098"/>
      <c r="AVQ285" s="1098"/>
      <c r="AVR285" s="1098"/>
      <c r="AVS285" s="1098"/>
      <c r="AVT285" s="1098"/>
      <c r="AVU285" s="1098"/>
      <c r="AVV285" s="1098"/>
      <c r="AVW285" s="1098"/>
      <c r="AVX285" s="1098"/>
      <c r="AVY285" s="1098"/>
      <c r="AVZ285" s="1098"/>
      <c r="AWA285" s="1098"/>
      <c r="AWB285" s="1098"/>
      <c r="AWC285" s="1098"/>
      <c r="AWD285" s="1098"/>
      <c r="AWE285" s="1098"/>
      <c r="AWF285" s="1098"/>
      <c r="AWG285" s="1098"/>
      <c r="AWH285" s="1098"/>
      <c r="AWI285" s="1098"/>
      <c r="AWJ285" s="1098"/>
      <c r="AWK285" s="1098"/>
      <c r="AWL285" s="1098"/>
      <c r="AWM285" s="1098"/>
      <c r="AWN285" s="1098"/>
      <c r="AWO285" s="1098"/>
      <c r="AWP285" s="1098"/>
      <c r="AWQ285" s="1098"/>
      <c r="AWR285" s="1098"/>
      <c r="AWS285" s="1098"/>
      <c r="AWT285" s="1098"/>
      <c r="AWU285" s="1098"/>
      <c r="AWV285" s="1098"/>
      <c r="AWW285" s="1098"/>
      <c r="AWX285" s="1098"/>
      <c r="AWY285" s="1098"/>
      <c r="AWZ285" s="1098"/>
      <c r="AXA285" s="1098"/>
      <c r="AXB285" s="1098"/>
      <c r="AXC285" s="1098"/>
      <c r="AXD285" s="1098"/>
      <c r="AXE285" s="1098"/>
      <c r="AXF285" s="1098"/>
      <c r="AXG285" s="1098"/>
      <c r="AXH285" s="1098"/>
      <c r="AXI285" s="1098"/>
      <c r="AXJ285" s="1098"/>
      <c r="AXK285" s="1098"/>
      <c r="AXL285" s="1098"/>
      <c r="AXM285" s="1098"/>
      <c r="AXN285" s="1098"/>
      <c r="AXO285" s="1098"/>
      <c r="AXP285" s="1098"/>
      <c r="AXQ285" s="1098"/>
      <c r="AXR285" s="1098"/>
      <c r="AXS285" s="1098"/>
      <c r="AXT285" s="1098"/>
      <c r="AXU285" s="1098"/>
      <c r="AXV285" s="1098"/>
      <c r="AXW285" s="1098"/>
      <c r="AXX285" s="1098"/>
      <c r="AXY285" s="1098"/>
      <c r="AXZ285" s="1098"/>
      <c r="AYA285" s="1098"/>
      <c r="AYB285" s="1098"/>
      <c r="AYC285" s="1098"/>
      <c r="AYD285" s="1098"/>
      <c r="AYE285" s="1098"/>
      <c r="AYF285" s="1098"/>
      <c r="AYG285" s="1098"/>
      <c r="AYH285" s="1098"/>
      <c r="AYI285" s="1098"/>
      <c r="AYJ285" s="1098"/>
      <c r="AYK285" s="1098"/>
      <c r="AYL285" s="1098"/>
      <c r="AYM285" s="1098"/>
      <c r="AYN285" s="1098"/>
      <c r="AYO285" s="1098"/>
      <c r="AYP285" s="1098"/>
      <c r="AYQ285" s="1098"/>
      <c r="AYR285" s="1098"/>
      <c r="AYS285" s="1098"/>
      <c r="AYT285" s="1098"/>
      <c r="AYU285" s="1098"/>
      <c r="AYV285" s="1098"/>
      <c r="AYW285" s="1098"/>
    </row>
    <row r="286" spans="1:1349" s="1766" customFormat="1" ht="14.25" customHeight="1" x14ac:dyDescent="0.25">
      <c r="A286" s="1767"/>
      <c r="B286" s="3579"/>
      <c r="C286" s="3579"/>
      <c r="D286" s="3579"/>
      <c r="E286" s="3579"/>
      <c r="F286" s="3579"/>
      <c r="G286" s="3579"/>
      <c r="H286" s="3579"/>
      <c r="I286" s="3579"/>
      <c r="J286" s="3579"/>
      <c r="K286" s="3579"/>
      <c r="L286" s="3579"/>
      <c r="M286" s="3579"/>
      <c r="N286" s="3582"/>
      <c r="O286" s="3582"/>
      <c r="P286" s="3582"/>
      <c r="Q286" s="3583"/>
      <c r="R286" s="3574"/>
      <c r="S286" s="1098"/>
      <c r="W286" s="1098"/>
      <c r="X286" s="1098"/>
      <c r="Y286" s="1098"/>
      <c r="Z286" s="1098"/>
      <c r="AA286" s="1098"/>
      <c r="AB286" s="1098"/>
      <c r="AC286" s="1098"/>
      <c r="AD286" s="1098"/>
      <c r="AE286" s="1098"/>
      <c r="AF286" s="1098"/>
      <c r="AG286" s="1098"/>
      <c r="AH286" s="1098"/>
      <c r="AI286" s="1098"/>
      <c r="AJ286" s="1098"/>
      <c r="AK286" s="1098"/>
      <c r="AL286" s="1098"/>
      <c r="AM286" s="1098"/>
      <c r="AN286" s="1098"/>
      <c r="AO286" s="1098"/>
      <c r="AP286" s="1098"/>
      <c r="AQ286" s="1098"/>
      <c r="AR286" s="1098"/>
      <c r="AS286" s="1098"/>
      <c r="AT286" s="1098"/>
      <c r="AU286" s="1098"/>
      <c r="AV286" s="1098"/>
      <c r="AW286" s="1098"/>
      <c r="AX286" s="1098"/>
      <c r="AY286" s="1098"/>
      <c r="AZ286" s="1098"/>
      <c r="BA286" s="1098"/>
      <c r="BB286" s="1098"/>
      <c r="BC286" s="1098"/>
      <c r="BD286" s="1098"/>
      <c r="BE286" s="1098"/>
      <c r="BF286" s="1098"/>
      <c r="BG286" s="1098"/>
      <c r="BH286" s="1098"/>
      <c r="BI286" s="1098"/>
      <c r="BJ286" s="1098"/>
      <c r="BK286" s="1098"/>
      <c r="BL286" s="1098"/>
      <c r="BM286" s="1098"/>
      <c r="BN286" s="1098"/>
      <c r="BO286" s="1098"/>
      <c r="BP286" s="1098"/>
      <c r="BQ286" s="1098"/>
      <c r="BR286" s="1098"/>
      <c r="BS286" s="1098"/>
      <c r="BT286" s="1098"/>
      <c r="BU286" s="1098"/>
      <c r="BV286" s="1098"/>
      <c r="BW286" s="1098"/>
      <c r="BX286" s="1098"/>
      <c r="BY286" s="1098"/>
      <c r="BZ286" s="1098"/>
      <c r="CA286" s="1098"/>
      <c r="CB286" s="1098"/>
      <c r="CC286" s="1098"/>
      <c r="CD286" s="1098"/>
      <c r="CE286" s="1098"/>
      <c r="CF286" s="1098"/>
      <c r="CG286" s="1098"/>
      <c r="CH286" s="1098"/>
      <c r="CI286" s="1098"/>
      <c r="CJ286" s="1098"/>
      <c r="CK286" s="1098"/>
      <c r="CL286" s="1098"/>
      <c r="CM286" s="1098"/>
      <c r="CN286" s="1098"/>
      <c r="CO286" s="1098"/>
      <c r="CP286" s="1098"/>
      <c r="CQ286" s="1098"/>
      <c r="CR286" s="1098"/>
      <c r="CS286" s="1098"/>
      <c r="CT286" s="1098"/>
      <c r="CU286" s="1098"/>
      <c r="CV286" s="1098"/>
      <c r="CW286" s="1098"/>
      <c r="CX286" s="1098"/>
      <c r="CY286" s="1098"/>
      <c r="CZ286" s="1098"/>
      <c r="DA286" s="1098"/>
      <c r="DB286" s="1098"/>
      <c r="DC286" s="1098"/>
      <c r="DD286" s="1098"/>
      <c r="DE286" s="1098"/>
      <c r="DF286" s="1098"/>
      <c r="DG286" s="1098"/>
      <c r="DH286" s="1098"/>
      <c r="DI286" s="1098"/>
      <c r="DJ286" s="1098"/>
      <c r="DK286" s="1098"/>
      <c r="DL286" s="1098"/>
      <c r="DM286" s="1098"/>
      <c r="DN286" s="1098"/>
      <c r="DO286" s="1098"/>
      <c r="DP286" s="1098"/>
      <c r="DQ286" s="1098"/>
      <c r="DR286" s="1098"/>
      <c r="DS286" s="1098"/>
      <c r="DT286" s="1098"/>
      <c r="DU286" s="1098"/>
      <c r="DV286" s="1098"/>
      <c r="DW286" s="1098"/>
      <c r="DX286" s="1098"/>
      <c r="DY286" s="1098"/>
      <c r="DZ286" s="1098"/>
      <c r="EA286" s="1098"/>
      <c r="EB286" s="1098"/>
      <c r="EC286" s="1098"/>
      <c r="ED286" s="1098"/>
      <c r="EE286" s="1098"/>
      <c r="EF286" s="1098"/>
      <c r="EG286" s="1098"/>
      <c r="EH286" s="1098"/>
      <c r="EI286" s="1098"/>
      <c r="EJ286" s="1098"/>
      <c r="EK286" s="1098"/>
      <c r="EL286" s="1098"/>
      <c r="EM286" s="1098"/>
      <c r="EN286" s="1098"/>
      <c r="EO286" s="1098"/>
      <c r="EP286" s="1098"/>
      <c r="EQ286" s="1098"/>
      <c r="ER286" s="1098"/>
      <c r="ES286" s="1098"/>
      <c r="ET286" s="1098"/>
      <c r="EU286" s="1098"/>
      <c r="EV286" s="1098"/>
      <c r="EW286" s="1098"/>
      <c r="EX286" s="1098"/>
      <c r="EY286" s="1098"/>
      <c r="EZ286" s="1098"/>
      <c r="FA286" s="1098"/>
      <c r="FB286" s="1098"/>
      <c r="FC286" s="1098"/>
      <c r="FD286" s="1098"/>
      <c r="FE286" s="1098"/>
      <c r="FF286" s="1098"/>
      <c r="FG286" s="1098"/>
      <c r="FH286" s="1098"/>
      <c r="FI286" s="1098"/>
      <c r="FJ286" s="1098"/>
      <c r="FK286" s="1098"/>
      <c r="FL286" s="1098"/>
      <c r="FM286" s="1098"/>
      <c r="FN286" s="1098"/>
      <c r="FO286" s="1098"/>
      <c r="FP286" s="1098"/>
      <c r="FQ286" s="1098"/>
      <c r="FR286" s="1098"/>
      <c r="FS286" s="1098"/>
      <c r="FT286" s="1098"/>
      <c r="FU286" s="1098"/>
      <c r="FV286" s="1098"/>
      <c r="FW286" s="1098"/>
      <c r="FX286" s="1098"/>
      <c r="FY286" s="1098"/>
      <c r="FZ286" s="1098"/>
      <c r="GA286" s="1098"/>
      <c r="GB286" s="1098"/>
      <c r="GC286" s="1098"/>
      <c r="GD286" s="1098"/>
      <c r="GE286" s="1098"/>
      <c r="GF286" s="1098"/>
      <c r="GG286" s="1098"/>
      <c r="GH286" s="1098"/>
      <c r="GI286" s="1098"/>
      <c r="GJ286" s="1098"/>
      <c r="GK286" s="1098"/>
      <c r="GL286" s="1098"/>
      <c r="GM286" s="1098"/>
      <c r="GN286" s="1098"/>
      <c r="GO286" s="1098"/>
      <c r="GP286" s="1098"/>
      <c r="GQ286" s="1098"/>
      <c r="GR286" s="1098"/>
      <c r="GS286" s="1098"/>
      <c r="GT286" s="1098"/>
      <c r="GU286" s="1098"/>
      <c r="GV286" s="1098"/>
      <c r="GW286" s="1098"/>
      <c r="GX286" s="1098"/>
      <c r="GY286" s="1098"/>
      <c r="GZ286" s="1098"/>
      <c r="HA286" s="1098"/>
      <c r="HB286" s="1098"/>
      <c r="HC286" s="1098"/>
      <c r="HD286" s="1098"/>
      <c r="HE286" s="1098"/>
      <c r="HF286" s="1098"/>
      <c r="HG286" s="1098"/>
      <c r="HH286" s="1098"/>
      <c r="HI286" s="1098"/>
      <c r="HJ286" s="1098"/>
      <c r="HK286" s="1098"/>
      <c r="HL286" s="1098"/>
      <c r="HM286" s="1098"/>
      <c r="HN286" s="1098"/>
      <c r="HO286" s="1098"/>
      <c r="HP286" s="1098"/>
      <c r="HQ286" s="1098"/>
      <c r="HR286" s="1098"/>
      <c r="HS286" s="1098"/>
      <c r="HT286" s="1098"/>
      <c r="HU286" s="1098"/>
      <c r="HV286" s="1098"/>
      <c r="HW286" s="1098"/>
      <c r="HX286" s="1098"/>
      <c r="HY286" s="1098"/>
      <c r="HZ286" s="1098"/>
      <c r="IA286" s="1098"/>
      <c r="IB286" s="1098"/>
      <c r="IC286" s="1098"/>
      <c r="ID286" s="1098"/>
      <c r="IE286" s="1098"/>
      <c r="IF286" s="1098"/>
      <c r="IG286" s="1098"/>
      <c r="IH286" s="1098"/>
      <c r="II286" s="1098"/>
      <c r="IJ286" s="1098"/>
      <c r="IK286" s="1098"/>
      <c r="IL286" s="1098"/>
      <c r="IM286" s="1098"/>
      <c r="IN286" s="1098"/>
      <c r="IO286" s="1098"/>
      <c r="IP286" s="1098"/>
      <c r="IQ286" s="1098"/>
      <c r="IR286" s="1098"/>
      <c r="IS286" s="1098"/>
      <c r="IT286" s="1098"/>
      <c r="IU286" s="1098"/>
      <c r="IV286" s="1098"/>
      <c r="IW286" s="1098"/>
      <c r="IX286" s="1098"/>
      <c r="IY286" s="1098"/>
      <c r="IZ286" s="1098"/>
      <c r="JA286" s="1098"/>
      <c r="JB286" s="1098"/>
      <c r="JC286" s="1098"/>
      <c r="JD286" s="1098"/>
      <c r="JE286" s="1098"/>
      <c r="JF286" s="1098"/>
      <c r="JG286" s="1098"/>
      <c r="JH286" s="1098"/>
      <c r="JI286" s="1098"/>
      <c r="JJ286" s="1098"/>
      <c r="JK286" s="1098"/>
      <c r="JL286" s="1098"/>
      <c r="JM286" s="1098"/>
      <c r="JN286" s="1098"/>
      <c r="JO286" s="1098"/>
      <c r="JP286" s="1098"/>
      <c r="JQ286" s="1098"/>
      <c r="JR286" s="1098"/>
      <c r="JS286" s="1098"/>
      <c r="JT286" s="1098"/>
      <c r="JU286" s="1098"/>
      <c r="JV286" s="1098"/>
      <c r="JW286" s="1098"/>
      <c r="JX286" s="1098"/>
      <c r="JY286" s="1098"/>
      <c r="JZ286" s="1098"/>
      <c r="KA286" s="1098"/>
      <c r="KB286" s="1098"/>
      <c r="KC286" s="1098"/>
      <c r="KD286" s="1098"/>
      <c r="KE286" s="1098"/>
      <c r="KF286" s="1098"/>
      <c r="KG286" s="1098"/>
      <c r="KH286" s="1098"/>
      <c r="KI286" s="1098"/>
      <c r="KJ286" s="1098"/>
      <c r="KK286" s="1098"/>
      <c r="KL286" s="1098"/>
      <c r="KM286" s="1098"/>
      <c r="KN286" s="1098"/>
      <c r="KO286" s="1098"/>
      <c r="KP286" s="1098"/>
      <c r="KQ286" s="1098"/>
      <c r="KR286" s="1098"/>
      <c r="KS286" s="1098"/>
      <c r="KT286" s="1098"/>
      <c r="KU286" s="1098"/>
      <c r="KV286" s="1098"/>
      <c r="KW286" s="1098"/>
      <c r="KX286" s="1098"/>
      <c r="KY286" s="1098"/>
      <c r="KZ286" s="1098"/>
      <c r="LA286" s="1098"/>
      <c r="LB286" s="1098"/>
      <c r="LC286" s="1098"/>
      <c r="LD286" s="1098"/>
      <c r="LE286" s="1098"/>
      <c r="LF286" s="1098"/>
      <c r="LG286" s="1098"/>
      <c r="LH286" s="1098"/>
      <c r="LI286" s="1098"/>
      <c r="LJ286" s="1098"/>
      <c r="LK286" s="1098"/>
      <c r="LL286" s="1098"/>
      <c r="LM286" s="1098"/>
      <c r="LN286" s="1098"/>
      <c r="LO286" s="1098"/>
      <c r="LP286" s="1098"/>
      <c r="LQ286" s="1098"/>
      <c r="LR286" s="1098"/>
      <c r="LS286" s="1098"/>
      <c r="LT286" s="1098"/>
      <c r="LU286" s="1098"/>
      <c r="LV286" s="1098"/>
      <c r="LW286" s="1098"/>
      <c r="LX286" s="1098"/>
      <c r="LY286" s="1098"/>
      <c r="LZ286" s="1098"/>
      <c r="MA286" s="1098"/>
      <c r="MB286" s="1098"/>
      <c r="MC286" s="1098"/>
      <c r="MD286" s="1098"/>
      <c r="ME286" s="1098"/>
      <c r="MF286" s="1098"/>
      <c r="MG286" s="1098"/>
      <c r="MH286" s="1098"/>
      <c r="MI286" s="1098"/>
      <c r="MJ286" s="1098"/>
      <c r="MK286" s="1098"/>
      <c r="ML286" s="1098"/>
      <c r="MM286" s="1098"/>
      <c r="MN286" s="1098"/>
      <c r="MO286" s="1098"/>
      <c r="MP286" s="1098"/>
      <c r="MQ286" s="1098"/>
      <c r="MR286" s="1098"/>
      <c r="MS286" s="1098"/>
      <c r="MT286" s="1098"/>
      <c r="MU286" s="1098"/>
      <c r="MV286" s="1098"/>
      <c r="MW286" s="1098"/>
      <c r="MX286" s="1098"/>
      <c r="MY286" s="1098"/>
      <c r="MZ286" s="1098"/>
      <c r="NA286" s="1098"/>
      <c r="NB286" s="1098"/>
      <c r="NC286" s="1098"/>
      <c r="ND286" s="1098"/>
      <c r="NE286" s="1098"/>
      <c r="NF286" s="1098"/>
      <c r="NG286" s="1098"/>
      <c r="NH286" s="1098"/>
      <c r="NI286" s="1098"/>
      <c r="NJ286" s="1098"/>
      <c r="NK286" s="1098"/>
      <c r="NL286" s="1098"/>
      <c r="NM286" s="1098"/>
      <c r="NN286" s="1098"/>
      <c r="NO286" s="1098"/>
      <c r="NP286" s="1098"/>
      <c r="NQ286" s="1098"/>
      <c r="NR286" s="1098"/>
      <c r="NS286" s="1098"/>
      <c r="NT286" s="1098"/>
      <c r="NU286" s="1098"/>
      <c r="NV286" s="1098"/>
      <c r="NW286" s="1098"/>
      <c r="NX286" s="1098"/>
      <c r="NY286" s="1098"/>
      <c r="NZ286" s="1098"/>
      <c r="OA286" s="1098"/>
      <c r="OB286" s="1098"/>
      <c r="OC286" s="1098"/>
      <c r="OD286" s="1098"/>
      <c r="OE286" s="1098"/>
      <c r="OF286" s="1098"/>
      <c r="OG286" s="1098"/>
      <c r="OH286" s="1098"/>
      <c r="OI286" s="1098"/>
      <c r="OJ286" s="1098"/>
      <c r="OK286" s="1098"/>
      <c r="OL286" s="1098"/>
      <c r="OM286" s="1098"/>
      <c r="ON286" s="1098"/>
      <c r="OO286" s="1098"/>
      <c r="OP286" s="1098"/>
      <c r="OQ286" s="1098"/>
      <c r="OR286" s="1098"/>
      <c r="OS286" s="1098"/>
      <c r="OT286" s="1098"/>
      <c r="OU286" s="1098"/>
      <c r="OV286" s="1098"/>
      <c r="OW286" s="1098"/>
      <c r="OX286" s="1098"/>
      <c r="OY286" s="1098"/>
      <c r="OZ286" s="1098"/>
      <c r="PA286" s="1098"/>
      <c r="PB286" s="1098"/>
      <c r="PC286" s="1098"/>
      <c r="PD286" s="1098"/>
      <c r="PE286" s="1098"/>
      <c r="PF286" s="1098"/>
      <c r="PG286" s="1098"/>
      <c r="PH286" s="1098"/>
      <c r="PI286" s="1098"/>
      <c r="PJ286" s="1098"/>
      <c r="PK286" s="1098"/>
      <c r="PL286" s="1098"/>
      <c r="PM286" s="1098"/>
      <c r="PN286" s="1098"/>
      <c r="PO286" s="1098"/>
      <c r="PP286" s="1098"/>
      <c r="PQ286" s="1098"/>
      <c r="PR286" s="1098"/>
      <c r="PS286" s="1098"/>
      <c r="PT286" s="1098"/>
      <c r="PU286" s="1098"/>
      <c r="PV286" s="1098"/>
      <c r="PW286" s="1098"/>
      <c r="PX286" s="1098"/>
      <c r="PY286" s="1098"/>
      <c r="PZ286" s="1098"/>
      <c r="QA286" s="1098"/>
      <c r="QB286" s="1098"/>
      <c r="QC286" s="1098"/>
      <c r="QD286" s="1098"/>
      <c r="QE286" s="1098"/>
      <c r="QF286" s="1098"/>
      <c r="QG286" s="1098"/>
      <c r="QH286" s="1098"/>
      <c r="QI286" s="1098"/>
      <c r="QJ286" s="1098"/>
      <c r="QK286" s="1098"/>
      <c r="QL286" s="1098"/>
      <c r="QM286" s="1098"/>
      <c r="QN286" s="1098"/>
      <c r="QO286" s="1098"/>
      <c r="QP286" s="1098"/>
      <c r="QQ286" s="1098"/>
      <c r="QR286" s="1098"/>
      <c r="QS286" s="1098"/>
      <c r="QT286" s="1098"/>
      <c r="QU286" s="1098"/>
      <c r="QV286" s="1098"/>
      <c r="QW286" s="1098"/>
      <c r="QX286" s="1098"/>
      <c r="QY286" s="1098"/>
      <c r="QZ286" s="1098"/>
      <c r="RA286" s="1098"/>
      <c r="RB286" s="1098"/>
      <c r="RC286" s="1098"/>
      <c r="RD286" s="1098"/>
      <c r="RE286" s="1098"/>
      <c r="RF286" s="1098"/>
      <c r="RG286" s="1098"/>
      <c r="RH286" s="1098"/>
      <c r="RI286" s="1098"/>
      <c r="RJ286" s="1098"/>
      <c r="RK286" s="1098"/>
      <c r="RL286" s="1098"/>
      <c r="RM286" s="1098"/>
      <c r="RN286" s="1098"/>
      <c r="RO286" s="1098"/>
      <c r="RP286" s="1098"/>
      <c r="RQ286" s="1098"/>
      <c r="RR286" s="1098"/>
      <c r="RS286" s="1098"/>
      <c r="RT286" s="1098"/>
      <c r="RU286" s="1098"/>
      <c r="RV286" s="1098"/>
      <c r="RW286" s="1098"/>
      <c r="RX286" s="1098"/>
      <c r="RY286" s="1098"/>
      <c r="RZ286" s="1098"/>
      <c r="SA286" s="1098"/>
      <c r="SB286" s="1098"/>
      <c r="SC286" s="1098"/>
      <c r="SD286" s="1098"/>
      <c r="SE286" s="1098"/>
      <c r="SF286" s="1098"/>
      <c r="SG286" s="1098"/>
      <c r="SH286" s="1098"/>
      <c r="SI286" s="1098"/>
      <c r="SJ286" s="1098"/>
      <c r="SK286" s="1098"/>
      <c r="SL286" s="1098"/>
      <c r="SM286" s="1098"/>
      <c r="SN286" s="1098"/>
      <c r="SO286" s="1098"/>
      <c r="SP286" s="1098"/>
      <c r="SQ286" s="1098"/>
      <c r="SR286" s="1098"/>
      <c r="SS286" s="1098"/>
      <c r="ST286" s="1098"/>
      <c r="SU286" s="1098"/>
      <c r="SV286" s="1098"/>
      <c r="SW286" s="1098"/>
      <c r="SX286" s="1098"/>
      <c r="SY286" s="1098"/>
      <c r="SZ286" s="1098"/>
      <c r="TA286" s="1098"/>
      <c r="TB286" s="1098"/>
      <c r="TC286" s="1098"/>
      <c r="TD286" s="1098"/>
      <c r="TE286" s="1098"/>
      <c r="TF286" s="1098"/>
      <c r="TG286" s="1098"/>
      <c r="TH286" s="1098"/>
      <c r="TI286" s="1098"/>
      <c r="TJ286" s="1098"/>
      <c r="TK286" s="1098"/>
      <c r="TL286" s="1098"/>
      <c r="TM286" s="1098"/>
      <c r="TN286" s="1098"/>
      <c r="TO286" s="1098"/>
      <c r="TP286" s="1098"/>
      <c r="TQ286" s="1098"/>
      <c r="TR286" s="1098"/>
      <c r="TS286" s="1098"/>
      <c r="TT286" s="1098"/>
      <c r="TU286" s="1098"/>
      <c r="TV286" s="1098"/>
      <c r="TW286" s="1098"/>
      <c r="TX286" s="1098"/>
      <c r="TY286" s="1098"/>
      <c r="TZ286" s="1098"/>
      <c r="UA286" s="1098"/>
      <c r="UB286" s="1098"/>
      <c r="UC286" s="1098"/>
      <c r="UD286" s="1098"/>
      <c r="UE286" s="1098"/>
      <c r="UF286" s="1098"/>
      <c r="UG286" s="1098"/>
      <c r="UH286" s="1098"/>
      <c r="UI286" s="1098"/>
      <c r="UJ286" s="1098"/>
      <c r="UK286" s="1098"/>
      <c r="UL286" s="1098"/>
      <c r="UM286" s="1098"/>
      <c r="UN286" s="1098"/>
      <c r="UO286" s="1098"/>
      <c r="UP286" s="1098"/>
      <c r="UQ286" s="1098"/>
      <c r="UR286" s="1098"/>
      <c r="US286" s="1098"/>
      <c r="UT286" s="1098"/>
      <c r="UU286" s="1098"/>
      <c r="UV286" s="1098"/>
      <c r="UW286" s="1098"/>
      <c r="UX286" s="1098"/>
      <c r="UY286" s="1098"/>
      <c r="UZ286" s="1098"/>
      <c r="VA286" s="1098"/>
      <c r="VB286" s="1098"/>
      <c r="VC286" s="1098"/>
      <c r="VD286" s="1098"/>
      <c r="VE286" s="1098"/>
      <c r="VF286" s="1098"/>
      <c r="VG286" s="1098"/>
      <c r="VH286" s="1098"/>
      <c r="VI286" s="1098"/>
      <c r="VJ286" s="1098"/>
      <c r="VK286" s="1098"/>
      <c r="VL286" s="1098"/>
      <c r="VM286" s="1098"/>
      <c r="VN286" s="1098"/>
      <c r="VO286" s="1098"/>
      <c r="VP286" s="1098"/>
      <c r="VQ286" s="1098"/>
      <c r="VR286" s="1098"/>
      <c r="VS286" s="1098"/>
      <c r="VT286" s="1098"/>
      <c r="VU286" s="1098"/>
      <c r="VV286" s="1098"/>
      <c r="VW286" s="1098"/>
      <c r="VX286" s="1098"/>
      <c r="VY286" s="1098"/>
      <c r="VZ286" s="1098"/>
      <c r="WA286" s="1098"/>
      <c r="WB286" s="1098"/>
      <c r="WC286" s="1098"/>
      <c r="WD286" s="1098"/>
      <c r="WE286" s="1098"/>
      <c r="WF286" s="1098"/>
      <c r="WG286" s="1098"/>
      <c r="WH286" s="1098"/>
      <c r="WI286" s="1098"/>
      <c r="WJ286" s="1098"/>
      <c r="WK286" s="1098"/>
      <c r="WL286" s="1098"/>
      <c r="WM286" s="1098"/>
      <c r="WN286" s="1098"/>
      <c r="WO286" s="1098"/>
      <c r="WP286" s="1098"/>
      <c r="WQ286" s="1098"/>
      <c r="WR286" s="1098"/>
      <c r="WS286" s="1098"/>
      <c r="WT286" s="1098"/>
      <c r="WU286" s="1098"/>
      <c r="WV286" s="1098"/>
      <c r="WW286" s="1098"/>
      <c r="WX286" s="1098"/>
      <c r="WY286" s="1098"/>
      <c r="WZ286" s="1098"/>
      <c r="XA286" s="1098"/>
      <c r="XB286" s="1098"/>
      <c r="XC286" s="1098"/>
      <c r="XD286" s="1098"/>
      <c r="XE286" s="1098"/>
      <c r="XF286" s="1098"/>
      <c r="XG286" s="1098"/>
      <c r="XH286" s="1098"/>
      <c r="XI286" s="1098"/>
      <c r="XJ286" s="1098"/>
      <c r="XK286" s="1098"/>
      <c r="XL286" s="1098"/>
      <c r="XM286" s="1098"/>
      <c r="XN286" s="1098"/>
      <c r="XO286" s="1098"/>
      <c r="XP286" s="1098"/>
      <c r="XQ286" s="1098"/>
      <c r="XR286" s="1098"/>
      <c r="XS286" s="1098"/>
      <c r="XT286" s="1098"/>
      <c r="XU286" s="1098"/>
      <c r="XV286" s="1098"/>
      <c r="XW286" s="1098"/>
      <c r="XX286" s="1098"/>
      <c r="XY286" s="1098"/>
      <c r="XZ286" s="1098"/>
      <c r="YA286" s="1098"/>
      <c r="YB286" s="1098"/>
      <c r="YC286" s="1098"/>
      <c r="YD286" s="1098"/>
      <c r="YE286" s="1098"/>
      <c r="YF286" s="1098"/>
      <c r="YG286" s="1098"/>
      <c r="YH286" s="1098"/>
      <c r="YI286" s="1098"/>
      <c r="YJ286" s="1098"/>
      <c r="YK286" s="1098"/>
      <c r="YL286" s="1098"/>
      <c r="YM286" s="1098"/>
      <c r="YN286" s="1098"/>
      <c r="YO286" s="1098"/>
      <c r="YP286" s="1098"/>
      <c r="YQ286" s="1098"/>
      <c r="YR286" s="1098"/>
      <c r="YS286" s="1098"/>
      <c r="YT286" s="1098"/>
      <c r="YU286" s="1098"/>
      <c r="YV286" s="1098"/>
      <c r="YW286" s="1098"/>
      <c r="YX286" s="1098"/>
      <c r="YY286" s="1098"/>
      <c r="YZ286" s="1098"/>
      <c r="ZA286" s="1098"/>
      <c r="ZB286" s="1098"/>
      <c r="ZC286" s="1098"/>
      <c r="ZD286" s="1098"/>
      <c r="ZE286" s="1098"/>
      <c r="ZF286" s="1098"/>
      <c r="ZG286" s="1098"/>
      <c r="ZH286" s="1098"/>
      <c r="ZI286" s="1098"/>
      <c r="ZJ286" s="1098"/>
      <c r="ZK286" s="1098"/>
      <c r="ZL286" s="1098"/>
      <c r="ZM286" s="1098"/>
      <c r="ZN286" s="1098"/>
      <c r="ZO286" s="1098"/>
      <c r="ZP286" s="1098"/>
      <c r="ZQ286" s="1098"/>
      <c r="ZR286" s="1098"/>
      <c r="ZS286" s="1098"/>
      <c r="ZT286" s="1098"/>
      <c r="ZU286" s="1098"/>
      <c r="ZV286" s="1098"/>
      <c r="ZW286" s="1098"/>
      <c r="ZX286" s="1098"/>
      <c r="ZY286" s="1098"/>
      <c r="ZZ286" s="1098"/>
      <c r="AAA286" s="1098"/>
      <c r="AAB286" s="1098"/>
      <c r="AAC286" s="1098"/>
      <c r="AAD286" s="1098"/>
      <c r="AAE286" s="1098"/>
      <c r="AAF286" s="1098"/>
      <c r="AAG286" s="1098"/>
      <c r="AAH286" s="1098"/>
      <c r="AAI286" s="1098"/>
      <c r="AAJ286" s="1098"/>
      <c r="AAK286" s="1098"/>
      <c r="AAL286" s="1098"/>
      <c r="AAM286" s="1098"/>
      <c r="AAN286" s="1098"/>
      <c r="AAO286" s="1098"/>
      <c r="AAP286" s="1098"/>
      <c r="AAQ286" s="1098"/>
      <c r="AAR286" s="1098"/>
      <c r="AAS286" s="1098"/>
      <c r="AAT286" s="1098"/>
      <c r="AAU286" s="1098"/>
      <c r="AAV286" s="1098"/>
      <c r="AAW286" s="1098"/>
      <c r="AAX286" s="1098"/>
      <c r="AAY286" s="1098"/>
      <c r="AAZ286" s="1098"/>
      <c r="ABA286" s="1098"/>
      <c r="ABB286" s="1098"/>
      <c r="ABC286" s="1098"/>
      <c r="ABD286" s="1098"/>
      <c r="ABE286" s="1098"/>
      <c r="ABF286" s="1098"/>
      <c r="ABG286" s="1098"/>
      <c r="ABH286" s="1098"/>
      <c r="ABI286" s="1098"/>
      <c r="ABJ286" s="1098"/>
      <c r="ABK286" s="1098"/>
      <c r="ABL286" s="1098"/>
      <c r="ABM286" s="1098"/>
      <c r="ABN286" s="1098"/>
      <c r="ABO286" s="1098"/>
      <c r="ABP286" s="1098"/>
      <c r="ABQ286" s="1098"/>
      <c r="ABR286" s="1098"/>
      <c r="ABS286" s="1098"/>
      <c r="ABT286" s="1098"/>
      <c r="ABU286" s="1098"/>
      <c r="ABV286" s="1098"/>
      <c r="ABW286" s="1098"/>
      <c r="ABX286" s="1098"/>
      <c r="ABY286" s="1098"/>
      <c r="ABZ286" s="1098"/>
      <c r="ACA286" s="1098"/>
      <c r="ACB286" s="1098"/>
      <c r="ACC286" s="1098"/>
      <c r="ACD286" s="1098"/>
      <c r="ACE286" s="1098"/>
      <c r="ACF286" s="1098"/>
      <c r="ACG286" s="1098"/>
      <c r="ACH286" s="1098"/>
      <c r="ACI286" s="1098"/>
      <c r="ACJ286" s="1098"/>
      <c r="ACK286" s="1098"/>
      <c r="ACL286" s="1098"/>
      <c r="ACM286" s="1098"/>
      <c r="ACN286" s="1098"/>
      <c r="ACO286" s="1098"/>
      <c r="ACP286" s="1098"/>
      <c r="ACQ286" s="1098"/>
      <c r="ACR286" s="1098"/>
      <c r="ACS286" s="1098"/>
      <c r="ACT286" s="1098"/>
      <c r="ACU286" s="1098"/>
      <c r="ACV286" s="1098"/>
      <c r="ACW286" s="1098"/>
      <c r="ACX286" s="1098"/>
      <c r="ACY286" s="1098"/>
      <c r="ACZ286" s="1098"/>
      <c r="ADA286" s="1098"/>
      <c r="ADB286" s="1098"/>
      <c r="ADC286" s="1098"/>
      <c r="ADD286" s="1098"/>
      <c r="ADE286" s="1098"/>
      <c r="ADF286" s="1098"/>
      <c r="ADG286" s="1098"/>
      <c r="ADH286" s="1098"/>
      <c r="ADI286" s="1098"/>
      <c r="ADJ286" s="1098"/>
      <c r="ADK286" s="1098"/>
      <c r="ADL286" s="1098"/>
      <c r="ADM286" s="1098"/>
      <c r="ADN286" s="1098"/>
      <c r="ADO286" s="1098"/>
      <c r="ADP286" s="1098"/>
      <c r="ADQ286" s="1098"/>
      <c r="ADR286" s="1098"/>
      <c r="ADS286" s="1098"/>
      <c r="ADT286" s="1098"/>
      <c r="ADU286" s="1098"/>
      <c r="ADV286" s="1098"/>
      <c r="ADW286" s="1098"/>
      <c r="ADX286" s="1098"/>
      <c r="ADY286" s="1098"/>
      <c r="ADZ286" s="1098"/>
      <c r="AEA286" s="1098"/>
      <c r="AEB286" s="1098"/>
      <c r="AEC286" s="1098"/>
      <c r="AED286" s="1098"/>
      <c r="AEE286" s="1098"/>
      <c r="AEF286" s="1098"/>
      <c r="AEG286" s="1098"/>
      <c r="AEH286" s="1098"/>
      <c r="AEI286" s="1098"/>
      <c r="AEJ286" s="1098"/>
      <c r="AEK286" s="1098"/>
      <c r="AEL286" s="1098"/>
      <c r="AEM286" s="1098"/>
      <c r="AEN286" s="1098"/>
      <c r="AEO286" s="1098"/>
      <c r="AEP286" s="1098"/>
      <c r="AEQ286" s="1098"/>
      <c r="AER286" s="1098"/>
      <c r="AES286" s="1098"/>
      <c r="AET286" s="1098"/>
      <c r="AEU286" s="1098"/>
      <c r="AEV286" s="1098"/>
      <c r="AEW286" s="1098"/>
      <c r="AEX286" s="1098"/>
      <c r="AEY286" s="1098"/>
      <c r="AEZ286" s="1098"/>
      <c r="AFA286" s="1098"/>
      <c r="AFB286" s="1098"/>
      <c r="AFC286" s="1098"/>
      <c r="AFD286" s="1098"/>
      <c r="AFE286" s="1098"/>
      <c r="AFF286" s="1098"/>
      <c r="AFG286" s="1098"/>
      <c r="AFH286" s="1098"/>
      <c r="AFI286" s="1098"/>
      <c r="AFJ286" s="1098"/>
      <c r="AFK286" s="1098"/>
      <c r="AFL286" s="1098"/>
      <c r="AFM286" s="1098"/>
      <c r="AFN286" s="1098"/>
      <c r="AFO286" s="1098"/>
      <c r="AFP286" s="1098"/>
      <c r="AFQ286" s="1098"/>
      <c r="AFR286" s="1098"/>
      <c r="AFS286" s="1098"/>
      <c r="AFT286" s="1098"/>
      <c r="AFU286" s="1098"/>
      <c r="AFV286" s="1098"/>
      <c r="AFW286" s="1098"/>
      <c r="AFX286" s="1098"/>
      <c r="AFY286" s="1098"/>
      <c r="AFZ286" s="1098"/>
      <c r="AGA286" s="1098"/>
      <c r="AGB286" s="1098"/>
      <c r="AGC286" s="1098"/>
      <c r="AGD286" s="1098"/>
      <c r="AGE286" s="1098"/>
      <c r="AGF286" s="1098"/>
      <c r="AGG286" s="1098"/>
      <c r="AGH286" s="1098"/>
      <c r="AGI286" s="1098"/>
      <c r="AGJ286" s="1098"/>
      <c r="AGK286" s="1098"/>
      <c r="AGL286" s="1098"/>
      <c r="AGM286" s="1098"/>
      <c r="AGN286" s="1098"/>
      <c r="AGO286" s="1098"/>
      <c r="AGP286" s="1098"/>
      <c r="AGQ286" s="1098"/>
      <c r="AGR286" s="1098"/>
      <c r="AGS286" s="1098"/>
      <c r="AGT286" s="1098"/>
      <c r="AGU286" s="1098"/>
      <c r="AGV286" s="1098"/>
      <c r="AGW286" s="1098"/>
      <c r="AGX286" s="1098"/>
      <c r="AGY286" s="1098"/>
      <c r="AGZ286" s="1098"/>
      <c r="AHA286" s="1098"/>
      <c r="AHB286" s="1098"/>
      <c r="AHC286" s="1098"/>
      <c r="AHD286" s="1098"/>
      <c r="AHE286" s="1098"/>
      <c r="AHF286" s="1098"/>
      <c r="AHG286" s="1098"/>
      <c r="AHH286" s="1098"/>
      <c r="AHI286" s="1098"/>
      <c r="AHJ286" s="1098"/>
      <c r="AHK286" s="1098"/>
      <c r="AHL286" s="1098"/>
      <c r="AHM286" s="1098"/>
      <c r="AHN286" s="1098"/>
      <c r="AHO286" s="1098"/>
      <c r="AHP286" s="1098"/>
      <c r="AHQ286" s="1098"/>
      <c r="AHR286" s="1098"/>
      <c r="AHS286" s="1098"/>
      <c r="AHT286" s="1098"/>
      <c r="AHU286" s="1098"/>
      <c r="AHV286" s="1098"/>
      <c r="AHW286" s="1098"/>
      <c r="AHX286" s="1098"/>
      <c r="AHY286" s="1098"/>
      <c r="AHZ286" s="1098"/>
      <c r="AIA286" s="1098"/>
      <c r="AIB286" s="1098"/>
      <c r="AIC286" s="1098"/>
      <c r="AID286" s="1098"/>
      <c r="AIE286" s="1098"/>
      <c r="AIF286" s="1098"/>
      <c r="AIG286" s="1098"/>
      <c r="AIH286" s="1098"/>
      <c r="AII286" s="1098"/>
      <c r="AIJ286" s="1098"/>
      <c r="AIK286" s="1098"/>
      <c r="AIL286" s="1098"/>
      <c r="AIM286" s="1098"/>
      <c r="AIN286" s="1098"/>
      <c r="AIO286" s="1098"/>
      <c r="AIP286" s="1098"/>
      <c r="AIQ286" s="1098"/>
      <c r="AIR286" s="1098"/>
      <c r="AIS286" s="1098"/>
      <c r="AIT286" s="1098"/>
      <c r="AIU286" s="1098"/>
      <c r="AIV286" s="1098"/>
      <c r="AIW286" s="1098"/>
      <c r="AIX286" s="1098"/>
      <c r="AIY286" s="1098"/>
      <c r="AIZ286" s="1098"/>
      <c r="AJA286" s="1098"/>
      <c r="AJB286" s="1098"/>
      <c r="AJC286" s="1098"/>
      <c r="AJD286" s="1098"/>
      <c r="AJE286" s="1098"/>
      <c r="AJF286" s="1098"/>
      <c r="AJG286" s="1098"/>
      <c r="AJH286" s="1098"/>
      <c r="AJI286" s="1098"/>
      <c r="AJJ286" s="1098"/>
      <c r="AJK286" s="1098"/>
      <c r="AJL286" s="1098"/>
      <c r="AJM286" s="1098"/>
      <c r="AJN286" s="1098"/>
      <c r="AJO286" s="1098"/>
      <c r="AJP286" s="1098"/>
      <c r="AJQ286" s="1098"/>
      <c r="AJR286" s="1098"/>
      <c r="AJS286" s="1098"/>
      <c r="AJT286" s="1098"/>
      <c r="AJU286" s="1098"/>
      <c r="AJV286" s="1098"/>
      <c r="AJW286" s="1098"/>
      <c r="AJX286" s="1098"/>
      <c r="AJY286" s="1098"/>
      <c r="AJZ286" s="1098"/>
      <c r="AKA286" s="1098"/>
      <c r="AKB286" s="1098"/>
      <c r="AKC286" s="1098"/>
      <c r="AKD286" s="1098"/>
      <c r="AKE286" s="1098"/>
      <c r="AKF286" s="1098"/>
      <c r="AKG286" s="1098"/>
      <c r="AKH286" s="1098"/>
      <c r="AKI286" s="1098"/>
      <c r="AKJ286" s="1098"/>
      <c r="AKK286" s="1098"/>
      <c r="AKL286" s="1098"/>
      <c r="AKM286" s="1098"/>
      <c r="AKN286" s="1098"/>
      <c r="AKO286" s="1098"/>
      <c r="AKP286" s="1098"/>
      <c r="AKQ286" s="1098"/>
      <c r="AKR286" s="1098"/>
      <c r="AKS286" s="1098"/>
      <c r="AKT286" s="1098"/>
      <c r="AKU286" s="1098"/>
      <c r="AKV286" s="1098"/>
      <c r="AKW286" s="1098"/>
      <c r="AKX286" s="1098"/>
      <c r="AKY286" s="1098"/>
      <c r="AKZ286" s="1098"/>
      <c r="ALA286" s="1098"/>
      <c r="ALB286" s="1098"/>
      <c r="ALC286" s="1098"/>
      <c r="ALD286" s="1098"/>
      <c r="ALE286" s="1098"/>
      <c r="ALF286" s="1098"/>
      <c r="ALG286" s="1098"/>
      <c r="ALH286" s="1098"/>
      <c r="ALI286" s="1098"/>
      <c r="ALJ286" s="1098"/>
      <c r="ALK286" s="1098"/>
      <c r="ALL286" s="1098"/>
      <c r="ALM286" s="1098"/>
      <c r="ALN286" s="1098"/>
      <c r="ALO286" s="1098"/>
      <c r="ALP286" s="1098"/>
      <c r="ALQ286" s="1098"/>
      <c r="ALR286" s="1098"/>
      <c r="ALS286" s="1098"/>
      <c r="ALT286" s="1098"/>
      <c r="ALU286" s="1098"/>
      <c r="ALV286" s="1098"/>
      <c r="ALW286" s="1098"/>
      <c r="ALX286" s="1098"/>
      <c r="ALY286" s="1098"/>
      <c r="ALZ286" s="1098"/>
      <c r="AMA286" s="1098"/>
      <c r="AMB286" s="1098"/>
      <c r="AMC286" s="1098"/>
      <c r="AMD286" s="1098"/>
      <c r="AME286" s="1098"/>
      <c r="AMF286" s="1098"/>
      <c r="AMG286" s="1098"/>
      <c r="AMH286" s="1098"/>
      <c r="AMI286" s="1098"/>
      <c r="AMJ286" s="1098"/>
      <c r="AMK286" s="1098"/>
      <c r="AML286" s="1098"/>
      <c r="AMM286" s="1098"/>
      <c r="AMN286" s="1098"/>
      <c r="AMO286" s="1098"/>
      <c r="AMP286" s="1098"/>
      <c r="AMQ286" s="1098"/>
      <c r="AMR286" s="1098"/>
      <c r="AMS286" s="1098"/>
      <c r="AMT286" s="1098"/>
      <c r="AMU286" s="1098"/>
      <c r="AMV286" s="1098"/>
      <c r="AMW286" s="1098"/>
      <c r="AMX286" s="1098"/>
      <c r="AMY286" s="1098"/>
      <c r="AMZ286" s="1098"/>
      <c r="ANA286" s="1098"/>
      <c r="ANB286" s="1098"/>
      <c r="ANC286" s="1098"/>
      <c r="AND286" s="1098"/>
      <c r="ANE286" s="1098"/>
      <c r="ANF286" s="1098"/>
      <c r="ANG286" s="1098"/>
      <c r="ANH286" s="1098"/>
      <c r="ANI286" s="1098"/>
      <c r="ANJ286" s="1098"/>
      <c r="ANK286" s="1098"/>
      <c r="ANL286" s="1098"/>
      <c r="ANM286" s="1098"/>
      <c r="ANN286" s="1098"/>
      <c r="ANO286" s="1098"/>
      <c r="ANP286" s="1098"/>
      <c r="ANQ286" s="1098"/>
      <c r="ANR286" s="1098"/>
      <c r="ANS286" s="1098"/>
      <c r="ANT286" s="1098"/>
      <c r="ANU286" s="1098"/>
      <c r="ANV286" s="1098"/>
      <c r="ANW286" s="1098"/>
      <c r="ANX286" s="1098"/>
      <c r="ANY286" s="1098"/>
      <c r="ANZ286" s="1098"/>
      <c r="AOA286" s="1098"/>
      <c r="AOB286" s="1098"/>
      <c r="AOC286" s="1098"/>
      <c r="AOD286" s="1098"/>
      <c r="AOE286" s="1098"/>
      <c r="AOF286" s="1098"/>
      <c r="AOG286" s="1098"/>
      <c r="AOH286" s="1098"/>
      <c r="AOI286" s="1098"/>
      <c r="AOJ286" s="1098"/>
      <c r="AOK286" s="1098"/>
      <c r="AOL286" s="1098"/>
      <c r="AOM286" s="1098"/>
      <c r="AON286" s="1098"/>
      <c r="AOO286" s="1098"/>
      <c r="AOP286" s="1098"/>
      <c r="AOQ286" s="1098"/>
      <c r="AOR286" s="1098"/>
      <c r="AOS286" s="1098"/>
      <c r="AOT286" s="1098"/>
      <c r="AOU286" s="1098"/>
      <c r="AOV286" s="1098"/>
      <c r="AOW286" s="1098"/>
      <c r="AOX286" s="1098"/>
      <c r="AOY286" s="1098"/>
      <c r="AOZ286" s="1098"/>
      <c r="APA286" s="1098"/>
      <c r="APB286" s="1098"/>
      <c r="APC286" s="1098"/>
      <c r="APD286" s="1098"/>
      <c r="APE286" s="1098"/>
      <c r="APF286" s="1098"/>
      <c r="APG286" s="1098"/>
      <c r="APH286" s="1098"/>
      <c r="API286" s="1098"/>
      <c r="APJ286" s="1098"/>
      <c r="APK286" s="1098"/>
      <c r="APL286" s="1098"/>
      <c r="APM286" s="1098"/>
      <c r="APN286" s="1098"/>
      <c r="APO286" s="1098"/>
      <c r="APP286" s="1098"/>
      <c r="APQ286" s="1098"/>
      <c r="APR286" s="1098"/>
      <c r="APS286" s="1098"/>
      <c r="APT286" s="1098"/>
      <c r="APU286" s="1098"/>
      <c r="APV286" s="1098"/>
      <c r="APW286" s="1098"/>
      <c r="APX286" s="1098"/>
      <c r="APY286" s="1098"/>
      <c r="APZ286" s="1098"/>
      <c r="AQA286" s="1098"/>
      <c r="AQB286" s="1098"/>
      <c r="AQC286" s="1098"/>
      <c r="AQD286" s="1098"/>
      <c r="AQE286" s="1098"/>
      <c r="AQF286" s="1098"/>
      <c r="AQG286" s="1098"/>
      <c r="AQH286" s="1098"/>
      <c r="AQI286" s="1098"/>
      <c r="AQJ286" s="1098"/>
      <c r="AQK286" s="1098"/>
      <c r="AQL286" s="1098"/>
      <c r="AQM286" s="1098"/>
      <c r="AQN286" s="1098"/>
      <c r="AQO286" s="1098"/>
      <c r="AQP286" s="1098"/>
      <c r="AQQ286" s="1098"/>
      <c r="AQR286" s="1098"/>
      <c r="AQS286" s="1098"/>
      <c r="AQT286" s="1098"/>
      <c r="AQU286" s="1098"/>
      <c r="AQV286" s="1098"/>
      <c r="AQW286" s="1098"/>
      <c r="AQX286" s="1098"/>
      <c r="AQY286" s="1098"/>
      <c r="AQZ286" s="1098"/>
      <c r="ARA286" s="1098"/>
      <c r="ARB286" s="1098"/>
      <c r="ARC286" s="1098"/>
      <c r="ARD286" s="1098"/>
      <c r="ARE286" s="1098"/>
      <c r="ARF286" s="1098"/>
      <c r="ARG286" s="1098"/>
      <c r="ARH286" s="1098"/>
      <c r="ARI286" s="1098"/>
      <c r="ARJ286" s="1098"/>
      <c r="ARK286" s="1098"/>
      <c r="ARL286" s="1098"/>
      <c r="ARM286" s="1098"/>
      <c r="ARN286" s="1098"/>
      <c r="ARO286" s="1098"/>
      <c r="ARP286" s="1098"/>
      <c r="ARQ286" s="1098"/>
      <c r="ARR286" s="1098"/>
      <c r="ARS286" s="1098"/>
      <c r="ART286" s="1098"/>
      <c r="ARU286" s="1098"/>
      <c r="ARV286" s="1098"/>
      <c r="ARW286" s="1098"/>
      <c r="ARX286" s="1098"/>
      <c r="ARY286" s="1098"/>
      <c r="ARZ286" s="1098"/>
      <c r="ASA286" s="1098"/>
      <c r="ASB286" s="1098"/>
      <c r="ASC286" s="1098"/>
      <c r="ASD286" s="1098"/>
      <c r="ASE286" s="1098"/>
      <c r="ASF286" s="1098"/>
      <c r="ASG286" s="1098"/>
      <c r="ASH286" s="1098"/>
      <c r="ASI286" s="1098"/>
      <c r="ASJ286" s="1098"/>
      <c r="ASK286" s="1098"/>
      <c r="ASL286" s="1098"/>
      <c r="ASM286" s="1098"/>
      <c r="ASN286" s="1098"/>
      <c r="ASO286" s="1098"/>
      <c r="ASP286" s="1098"/>
      <c r="ASQ286" s="1098"/>
      <c r="ASR286" s="1098"/>
      <c r="ASS286" s="1098"/>
      <c r="AST286" s="1098"/>
      <c r="ASU286" s="1098"/>
      <c r="ASV286" s="1098"/>
      <c r="ASW286" s="1098"/>
      <c r="ASX286" s="1098"/>
      <c r="ASY286" s="1098"/>
      <c r="ASZ286" s="1098"/>
      <c r="ATA286" s="1098"/>
      <c r="ATB286" s="1098"/>
      <c r="ATC286" s="1098"/>
      <c r="ATD286" s="1098"/>
      <c r="ATE286" s="1098"/>
      <c r="ATF286" s="1098"/>
      <c r="ATG286" s="1098"/>
      <c r="ATH286" s="1098"/>
      <c r="ATI286" s="1098"/>
      <c r="ATJ286" s="1098"/>
      <c r="ATK286" s="1098"/>
      <c r="ATL286" s="1098"/>
      <c r="ATM286" s="1098"/>
      <c r="ATN286" s="1098"/>
      <c r="ATO286" s="1098"/>
      <c r="ATP286" s="1098"/>
      <c r="ATQ286" s="1098"/>
      <c r="ATR286" s="1098"/>
      <c r="ATS286" s="1098"/>
      <c r="ATT286" s="1098"/>
      <c r="ATU286" s="1098"/>
      <c r="ATV286" s="1098"/>
      <c r="ATW286" s="1098"/>
      <c r="ATX286" s="1098"/>
      <c r="ATY286" s="1098"/>
      <c r="ATZ286" s="1098"/>
      <c r="AUA286" s="1098"/>
      <c r="AUB286" s="1098"/>
      <c r="AUC286" s="1098"/>
      <c r="AUD286" s="1098"/>
      <c r="AUE286" s="1098"/>
      <c r="AUF286" s="1098"/>
      <c r="AUG286" s="1098"/>
      <c r="AUH286" s="1098"/>
      <c r="AUI286" s="1098"/>
      <c r="AUJ286" s="1098"/>
      <c r="AUK286" s="1098"/>
      <c r="AUL286" s="1098"/>
      <c r="AUM286" s="1098"/>
      <c r="AUN286" s="1098"/>
      <c r="AUO286" s="1098"/>
      <c r="AUP286" s="1098"/>
      <c r="AUQ286" s="1098"/>
      <c r="AUR286" s="1098"/>
      <c r="AUS286" s="1098"/>
      <c r="AUT286" s="1098"/>
      <c r="AUU286" s="1098"/>
      <c r="AUV286" s="1098"/>
      <c r="AUW286" s="1098"/>
      <c r="AUX286" s="1098"/>
      <c r="AUY286" s="1098"/>
      <c r="AUZ286" s="1098"/>
      <c r="AVA286" s="1098"/>
      <c r="AVB286" s="1098"/>
      <c r="AVC286" s="1098"/>
      <c r="AVD286" s="1098"/>
      <c r="AVE286" s="1098"/>
      <c r="AVF286" s="1098"/>
      <c r="AVG286" s="1098"/>
      <c r="AVH286" s="1098"/>
      <c r="AVI286" s="1098"/>
      <c r="AVJ286" s="1098"/>
      <c r="AVK286" s="1098"/>
      <c r="AVL286" s="1098"/>
      <c r="AVM286" s="1098"/>
      <c r="AVN286" s="1098"/>
      <c r="AVO286" s="1098"/>
      <c r="AVP286" s="1098"/>
      <c r="AVQ286" s="1098"/>
      <c r="AVR286" s="1098"/>
      <c r="AVS286" s="1098"/>
      <c r="AVT286" s="1098"/>
      <c r="AVU286" s="1098"/>
      <c r="AVV286" s="1098"/>
      <c r="AVW286" s="1098"/>
      <c r="AVX286" s="1098"/>
      <c r="AVY286" s="1098"/>
      <c r="AVZ286" s="1098"/>
      <c r="AWA286" s="1098"/>
      <c r="AWB286" s="1098"/>
      <c r="AWC286" s="1098"/>
      <c r="AWD286" s="1098"/>
      <c r="AWE286" s="1098"/>
      <c r="AWF286" s="1098"/>
      <c r="AWG286" s="1098"/>
      <c r="AWH286" s="1098"/>
      <c r="AWI286" s="1098"/>
      <c r="AWJ286" s="1098"/>
      <c r="AWK286" s="1098"/>
      <c r="AWL286" s="1098"/>
      <c r="AWM286" s="1098"/>
      <c r="AWN286" s="1098"/>
      <c r="AWO286" s="1098"/>
      <c r="AWP286" s="1098"/>
      <c r="AWQ286" s="1098"/>
      <c r="AWR286" s="1098"/>
      <c r="AWS286" s="1098"/>
      <c r="AWT286" s="1098"/>
      <c r="AWU286" s="1098"/>
      <c r="AWV286" s="1098"/>
      <c r="AWW286" s="1098"/>
      <c r="AWX286" s="1098"/>
      <c r="AWY286" s="1098"/>
      <c r="AWZ286" s="1098"/>
      <c r="AXA286" s="1098"/>
      <c r="AXB286" s="1098"/>
      <c r="AXC286" s="1098"/>
      <c r="AXD286" s="1098"/>
      <c r="AXE286" s="1098"/>
      <c r="AXF286" s="1098"/>
      <c r="AXG286" s="1098"/>
      <c r="AXH286" s="1098"/>
      <c r="AXI286" s="1098"/>
      <c r="AXJ286" s="1098"/>
      <c r="AXK286" s="1098"/>
      <c r="AXL286" s="1098"/>
      <c r="AXM286" s="1098"/>
      <c r="AXN286" s="1098"/>
      <c r="AXO286" s="1098"/>
      <c r="AXP286" s="1098"/>
      <c r="AXQ286" s="1098"/>
      <c r="AXR286" s="1098"/>
      <c r="AXS286" s="1098"/>
      <c r="AXT286" s="1098"/>
      <c r="AXU286" s="1098"/>
      <c r="AXV286" s="1098"/>
      <c r="AXW286" s="1098"/>
      <c r="AXX286" s="1098"/>
      <c r="AXY286" s="1098"/>
      <c r="AXZ286" s="1098"/>
      <c r="AYA286" s="1098"/>
      <c r="AYB286" s="1098"/>
      <c r="AYC286" s="1098"/>
      <c r="AYD286" s="1098"/>
      <c r="AYE286" s="1098"/>
      <c r="AYF286" s="1098"/>
      <c r="AYG286" s="1098"/>
      <c r="AYH286" s="1098"/>
      <c r="AYI286" s="1098"/>
      <c r="AYJ286" s="1098"/>
      <c r="AYK286" s="1098"/>
      <c r="AYL286" s="1098"/>
      <c r="AYM286" s="1098"/>
      <c r="AYN286" s="1098"/>
      <c r="AYO286" s="1098"/>
      <c r="AYP286" s="1098"/>
      <c r="AYQ286" s="1098"/>
      <c r="AYR286" s="1098"/>
      <c r="AYS286" s="1098"/>
      <c r="AYT286" s="1098"/>
      <c r="AYU286" s="1098"/>
      <c r="AYV286" s="1098"/>
      <c r="AYW286" s="1098"/>
    </row>
    <row r="287" spans="1:1349" s="1766" customFormat="1" ht="22.5" customHeight="1" x14ac:dyDescent="0.25">
      <c r="A287" s="3584" t="s">
        <v>24</v>
      </c>
      <c r="B287" s="3585" t="s">
        <v>24</v>
      </c>
      <c r="C287" s="3562"/>
      <c r="D287" s="3562" t="s">
        <v>24</v>
      </c>
      <c r="E287" s="3562"/>
      <c r="F287" s="3562" t="s">
        <v>24</v>
      </c>
      <c r="G287" s="3562"/>
      <c r="H287" s="3562" t="s">
        <v>24</v>
      </c>
      <c r="I287" s="3562"/>
      <c r="J287" s="1768"/>
      <c r="K287" s="1768"/>
      <c r="L287" s="3562" t="s">
        <v>24</v>
      </c>
      <c r="M287" s="3563"/>
      <c r="N287" s="3564" t="s">
        <v>1039</v>
      </c>
      <c r="O287" s="3565"/>
      <c r="P287" s="3565"/>
      <c r="Q287" s="3566"/>
      <c r="R287" s="3575"/>
      <c r="S287" s="1098"/>
      <c r="W287" s="1098"/>
      <c r="X287" s="1098"/>
      <c r="Y287" s="1098"/>
      <c r="Z287" s="1098"/>
      <c r="AA287" s="1098"/>
      <c r="AB287" s="1098"/>
      <c r="AC287" s="1098"/>
      <c r="AD287" s="1098"/>
      <c r="AE287" s="1098"/>
      <c r="AF287" s="1098"/>
      <c r="AG287" s="1098"/>
      <c r="AH287" s="1098"/>
      <c r="AI287" s="1098"/>
      <c r="AJ287" s="1098"/>
      <c r="AK287" s="1098"/>
      <c r="AL287" s="1098"/>
      <c r="AM287" s="1098"/>
      <c r="AN287" s="1098"/>
      <c r="AO287" s="1098"/>
      <c r="AP287" s="1098"/>
      <c r="AQ287" s="1098"/>
      <c r="AR287" s="1098"/>
      <c r="AS287" s="1098"/>
      <c r="AT287" s="1098"/>
      <c r="AU287" s="1098"/>
      <c r="AV287" s="1098"/>
      <c r="AW287" s="1098"/>
      <c r="AX287" s="1098"/>
      <c r="AY287" s="1098"/>
      <c r="AZ287" s="1098"/>
      <c r="BA287" s="1098"/>
      <c r="BB287" s="1098"/>
      <c r="BC287" s="1098"/>
      <c r="BD287" s="1098"/>
      <c r="BE287" s="1098"/>
      <c r="BF287" s="1098"/>
      <c r="BG287" s="1098"/>
      <c r="BH287" s="1098"/>
      <c r="BI287" s="1098"/>
      <c r="BJ287" s="1098"/>
      <c r="BK287" s="1098"/>
      <c r="BL287" s="1098"/>
      <c r="BM287" s="1098"/>
      <c r="BN287" s="1098"/>
      <c r="BO287" s="1098"/>
      <c r="BP287" s="1098"/>
      <c r="BQ287" s="1098"/>
      <c r="BR287" s="1098"/>
      <c r="BS287" s="1098"/>
      <c r="BT287" s="1098"/>
      <c r="BU287" s="1098"/>
      <c r="BV287" s="1098"/>
      <c r="BW287" s="1098"/>
      <c r="BX287" s="1098"/>
      <c r="BY287" s="1098"/>
      <c r="BZ287" s="1098"/>
      <c r="CA287" s="1098"/>
      <c r="CB287" s="1098"/>
      <c r="CC287" s="1098"/>
      <c r="CD287" s="1098"/>
      <c r="CE287" s="1098"/>
      <c r="CF287" s="1098"/>
      <c r="CG287" s="1098"/>
      <c r="CH287" s="1098"/>
      <c r="CI287" s="1098"/>
      <c r="CJ287" s="1098"/>
      <c r="CK287" s="1098"/>
      <c r="CL287" s="1098"/>
      <c r="CM287" s="1098"/>
      <c r="CN287" s="1098"/>
      <c r="CO287" s="1098"/>
      <c r="CP287" s="1098"/>
      <c r="CQ287" s="1098"/>
      <c r="CR287" s="1098"/>
      <c r="CS287" s="1098"/>
      <c r="CT287" s="1098"/>
      <c r="CU287" s="1098"/>
      <c r="CV287" s="1098"/>
      <c r="CW287" s="1098"/>
      <c r="CX287" s="1098"/>
      <c r="CY287" s="1098"/>
      <c r="CZ287" s="1098"/>
      <c r="DA287" s="1098"/>
      <c r="DB287" s="1098"/>
      <c r="DC287" s="1098"/>
      <c r="DD287" s="1098"/>
      <c r="DE287" s="1098"/>
      <c r="DF287" s="1098"/>
      <c r="DG287" s="1098"/>
      <c r="DH287" s="1098"/>
      <c r="DI287" s="1098"/>
      <c r="DJ287" s="1098"/>
      <c r="DK287" s="1098"/>
      <c r="DL287" s="1098"/>
      <c r="DM287" s="1098"/>
      <c r="DN287" s="1098"/>
      <c r="DO287" s="1098"/>
      <c r="DP287" s="1098"/>
      <c r="DQ287" s="1098"/>
      <c r="DR287" s="1098"/>
      <c r="DS287" s="1098"/>
      <c r="DT287" s="1098"/>
      <c r="DU287" s="1098"/>
      <c r="DV287" s="1098"/>
      <c r="DW287" s="1098"/>
      <c r="DX287" s="1098"/>
      <c r="DY287" s="1098"/>
      <c r="DZ287" s="1098"/>
      <c r="EA287" s="1098"/>
      <c r="EB287" s="1098"/>
      <c r="EC287" s="1098"/>
      <c r="ED287" s="1098"/>
      <c r="EE287" s="1098"/>
      <c r="EF287" s="1098"/>
      <c r="EG287" s="1098"/>
      <c r="EH287" s="1098"/>
      <c r="EI287" s="1098"/>
      <c r="EJ287" s="1098"/>
      <c r="EK287" s="1098"/>
      <c r="EL287" s="1098"/>
      <c r="EM287" s="1098"/>
      <c r="EN287" s="1098"/>
      <c r="EO287" s="1098"/>
      <c r="EP287" s="1098"/>
      <c r="EQ287" s="1098"/>
      <c r="ER287" s="1098"/>
      <c r="ES287" s="1098"/>
      <c r="ET287" s="1098"/>
      <c r="EU287" s="1098"/>
      <c r="EV287" s="1098"/>
      <c r="EW287" s="1098"/>
      <c r="EX287" s="1098"/>
      <c r="EY287" s="1098"/>
      <c r="EZ287" s="1098"/>
      <c r="FA287" s="1098"/>
      <c r="FB287" s="1098"/>
      <c r="FC287" s="1098"/>
      <c r="FD287" s="1098"/>
      <c r="FE287" s="1098"/>
      <c r="FF287" s="1098"/>
      <c r="FG287" s="1098"/>
      <c r="FH287" s="1098"/>
      <c r="FI287" s="1098"/>
      <c r="FJ287" s="1098"/>
      <c r="FK287" s="1098"/>
      <c r="FL287" s="1098"/>
      <c r="FM287" s="1098"/>
      <c r="FN287" s="1098"/>
      <c r="FO287" s="1098"/>
      <c r="FP287" s="1098"/>
      <c r="FQ287" s="1098"/>
      <c r="FR287" s="1098"/>
      <c r="FS287" s="1098"/>
      <c r="FT287" s="1098"/>
      <c r="FU287" s="1098"/>
      <c r="FV287" s="1098"/>
      <c r="FW287" s="1098"/>
      <c r="FX287" s="1098"/>
      <c r="FY287" s="1098"/>
      <c r="FZ287" s="1098"/>
      <c r="GA287" s="1098"/>
      <c r="GB287" s="1098"/>
      <c r="GC287" s="1098"/>
      <c r="GD287" s="1098"/>
      <c r="GE287" s="1098"/>
      <c r="GF287" s="1098"/>
      <c r="GG287" s="1098"/>
      <c r="GH287" s="1098"/>
      <c r="GI287" s="1098"/>
      <c r="GJ287" s="1098"/>
      <c r="GK287" s="1098"/>
      <c r="GL287" s="1098"/>
      <c r="GM287" s="1098"/>
      <c r="GN287" s="1098"/>
      <c r="GO287" s="1098"/>
      <c r="GP287" s="1098"/>
      <c r="GQ287" s="1098"/>
      <c r="GR287" s="1098"/>
      <c r="GS287" s="1098"/>
      <c r="GT287" s="1098"/>
      <c r="GU287" s="1098"/>
      <c r="GV287" s="1098"/>
      <c r="GW287" s="1098"/>
      <c r="GX287" s="1098"/>
      <c r="GY287" s="1098"/>
      <c r="GZ287" s="1098"/>
      <c r="HA287" s="1098"/>
      <c r="HB287" s="1098"/>
      <c r="HC287" s="1098"/>
      <c r="HD287" s="1098"/>
      <c r="HE287" s="1098"/>
      <c r="HF287" s="1098"/>
      <c r="HG287" s="1098"/>
      <c r="HH287" s="1098"/>
      <c r="HI287" s="1098"/>
      <c r="HJ287" s="1098"/>
      <c r="HK287" s="1098"/>
      <c r="HL287" s="1098"/>
      <c r="HM287" s="1098"/>
      <c r="HN287" s="1098"/>
      <c r="HO287" s="1098"/>
      <c r="HP287" s="1098"/>
      <c r="HQ287" s="1098"/>
      <c r="HR287" s="1098"/>
      <c r="HS287" s="1098"/>
      <c r="HT287" s="1098"/>
      <c r="HU287" s="1098"/>
      <c r="HV287" s="1098"/>
      <c r="HW287" s="1098"/>
      <c r="HX287" s="1098"/>
      <c r="HY287" s="1098"/>
      <c r="HZ287" s="1098"/>
      <c r="IA287" s="1098"/>
      <c r="IB287" s="1098"/>
      <c r="IC287" s="1098"/>
      <c r="ID287" s="1098"/>
      <c r="IE287" s="1098"/>
      <c r="IF287" s="1098"/>
      <c r="IG287" s="1098"/>
      <c r="IH287" s="1098"/>
      <c r="II287" s="1098"/>
      <c r="IJ287" s="1098"/>
      <c r="IK287" s="1098"/>
      <c r="IL287" s="1098"/>
      <c r="IM287" s="1098"/>
      <c r="IN287" s="1098"/>
      <c r="IO287" s="1098"/>
      <c r="IP287" s="1098"/>
      <c r="IQ287" s="1098"/>
      <c r="IR287" s="1098"/>
      <c r="IS287" s="1098"/>
      <c r="IT287" s="1098"/>
      <c r="IU287" s="1098"/>
      <c r="IV287" s="1098"/>
      <c r="IW287" s="1098"/>
      <c r="IX287" s="1098"/>
      <c r="IY287" s="1098"/>
      <c r="IZ287" s="1098"/>
      <c r="JA287" s="1098"/>
      <c r="JB287" s="1098"/>
      <c r="JC287" s="1098"/>
      <c r="JD287" s="1098"/>
      <c r="JE287" s="1098"/>
      <c r="JF287" s="1098"/>
      <c r="JG287" s="1098"/>
      <c r="JH287" s="1098"/>
      <c r="JI287" s="1098"/>
      <c r="JJ287" s="1098"/>
      <c r="JK287" s="1098"/>
      <c r="JL287" s="1098"/>
      <c r="JM287" s="1098"/>
      <c r="JN287" s="1098"/>
      <c r="JO287" s="1098"/>
      <c r="JP287" s="1098"/>
      <c r="JQ287" s="1098"/>
      <c r="JR287" s="1098"/>
      <c r="JS287" s="1098"/>
      <c r="JT287" s="1098"/>
      <c r="JU287" s="1098"/>
      <c r="JV287" s="1098"/>
      <c r="JW287" s="1098"/>
      <c r="JX287" s="1098"/>
      <c r="JY287" s="1098"/>
      <c r="JZ287" s="1098"/>
      <c r="KA287" s="1098"/>
      <c r="KB287" s="1098"/>
      <c r="KC287" s="1098"/>
      <c r="KD287" s="1098"/>
      <c r="KE287" s="1098"/>
      <c r="KF287" s="1098"/>
      <c r="KG287" s="1098"/>
      <c r="KH287" s="1098"/>
      <c r="KI287" s="1098"/>
      <c r="KJ287" s="1098"/>
      <c r="KK287" s="1098"/>
      <c r="KL287" s="1098"/>
      <c r="KM287" s="1098"/>
      <c r="KN287" s="1098"/>
      <c r="KO287" s="1098"/>
      <c r="KP287" s="1098"/>
      <c r="KQ287" s="1098"/>
      <c r="KR287" s="1098"/>
      <c r="KS287" s="1098"/>
      <c r="KT287" s="1098"/>
      <c r="KU287" s="1098"/>
      <c r="KV287" s="1098"/>
      <c r="KW287" s="1098"/>
      <c r="KX287" s="1098"/>
      <c r="KY287" s="1098"/>
      <c r="KZ287" s="1098"/>
      <c r="LA287" s="1098"/>
      <c r="LB287" s="1098"/>
      <c r="LC287" s="1098"/>
      <c r="LD287" s="1098"/>
      <c r="LE287" s="1098"/>
      <c r="LF287" s="1098"/>
      <c r="LG287" s="1098"/>
      <c r="LH287" s="1098"/>
      <c r="LI287" s="1098"/>
      <c r="LJ287" s="1098"/>
      <c r="LK287" s="1098"/>
      <c r="LL287" s="1098"/>
      <c r="LM287" s="1098"/>
      <c r="LN287" s="1098"/>
      <c r="LO287" s="1098"/>
      <c r="LP287" s="1098"/>
      <c r="LQ287" s="1098"/>
      <c r="LR287" s="1098"/>
      <c r="LS287" s="1098"/>
      <c r="LT287" s="1098"/>
      <c r="LU287" s="1098"/>
      <c r="LV287" s="1098"/>
      <c r="LW287" s="1098"/>
      <c r="LX287" s="1098"/>
      <c r="LY287" s="1098"/>
      <c r="LZ287" s="1098"/>
      <c r="MA287" s="1098"/>
      <c r="MB287" s="1098"/>
      <c r="MC287" s="1098"/>
      <c r="MD287" s="1098"/>
      <c r="ME287" s="1098"/>
      <c r="MF287" s="1098"/>
      <c r="MG287" s="1098"/>
      <c r="MH287" s="1098"/>
      <c r="MI287" s="1098"/>
      <c r="MJ287" s="1098"/>
      <c r="MK287" s="1098"/>
      <c r="ML287" s="1098"/>
      <c r="MM287" s="1098"/>
      <c r="MN287" s="1098"/>
      <c r="MO287" s="1098"/>
      <c r="MP287" s="1098"/>
      <c r="MQ287" s="1098"/>
      <c r="MR287" s="1098"/>
      <c r="MS287" s="1098"/>
      <c r="MT287" s="1098"/>
      <c r="MU287" s="1098"/>
      <c r="MV287" s="1098"/>
      <c r="MW287" s="1098"/>
      <c r="MX287" s="1098"/>
      <c r="MY287" s="1098"/>
      <c r="MZ287" s="1098"/>
      <c r="NA287" s="1098"/>
      <c r="NB287" s="1098"/>
      <c r="NC287" s="1098"/>
      <c r="ND287" s="1098"/>
      <c r="NE287" s="1098"/>
      <c r="NF287" s="1098"/>
      <c r="NG287" s="1098"/>
      <c r="NH287" s="1098"/>
      <c r="NI287" s="1098"/>
      <c r="NJ287" s="1098"/>
      <c r="NK287" s="1098"/>
      <c r="NL287" s="1098"/>
      <c r="NM287" s="1098"/>
      <c r="NN287" s="1098"/>
      <c r="NO287" s="1098"/>
      <c r="NP287" s="1098"/>
      <c r="NQ287" s="1098"/>
      <c r="NR287" s="1098"/>
      <c r="NS287" s="1098"/>
      <c r="NT287" s="1098"/>
      <c r="NU287" s="1098"/>
      <c r="NV287" s="1098"/>
      <c r="NW287" s="1098"/>
      <c r="NX287" s="1098"/>
      <c r="NY287" s="1098"/>
      <c r="NZ287" s="1098"/>
      <c r="OA287" s="1098"/>
      <c r="OB287" s="1098"/>
      <c r="OC287" s="1098"/>
      <c r="OD287" s="1098"/>
      <c r="OE287" s="1098"/>
      <c r="OF287" s="1098"/>
      <c r="OG287" s="1098"/>
      <c r="OH287" s="1098"/>
      <c r="OI287" s="1098"/>
      <c r="OJ287" s="1098"/>
      <c r="OK287" s="1098"/>
      <c r="OL287" s="1098"/>
      <c r="OM287" s="1098"/>
      <c r="ON287" s="1098"/>
      <c r="OO287" s="1098"/>
      <c r="OP287" s="1098"/>
      <c r="OQ287" s="1098"/>
      <c r="OR287" s="1098"/>
      <c r="OS287" s="1098"/>
      <c r="OT287" s="1098"/>
      <c r="OU287" s="1098"/>
      <c r="OV287" s="1098"/>
      <c r="OW287" s="1098"/>
      <c r="OX287" s="1098"/>
      <c r="OY287" s="1098"/>
      <c r="OZ287" s="1098"/>
      <c r="PA287" s="1098"/>
      <c r="PB287" s="1098"/>
      <c r="PC287" s="1098"/>
      <c r="PD287" s="1098"/>
      <c r="PE287" s="1098"/>
      <c r="PF287" s="1098"/>
      <c r="PG287" s="1098"/>
      <c r="PH287" s="1098"/>
      <c r="PI287" s="1098"/>
      <c r="PJ287" s="1098"/>
      <c r="PK287" s="1098"/>
      <c r="PL287" s="1098"/>
      <c r="PM287" s="1098"/>
      <c r="PN287" s="1098"/>
      <c r="PO287" s="1098"/>
      <c r="PP287" s="1098"/>
      <c r="PQ287" s="1098"/>
      <c r="PR287" s="1098"/>
      <c r="PS287" s="1098"/>
      <c r="PT287" s="1098"/>
      <c r="PU287" s="1098"/>
      <c r="PV287" s="1098"/>
      <c r="PW287" s="1098"/>
      <c r="PX287" s="1098"/>
      <c r="PY287" s="1098"/>
      <c r="PZ287" s="1098"/>
      <c r="QA287" s="1098"/>
      <c r="QB287" s="1098"/>
      <c r="QC287" s="1098"/>
      <c r="QD287" s="1098"/>
      <c r="QE287" s="1098"/>
      <c r="QF287" s="1098"/>
      <c r="QG287" s="1098"/>
      <c r="QH287" s="1098"/>
      <c r="QI287" s="1098"/>
      <c r="QJ287" s="1098"/>
      <c r="QK287" s="1098"/>
      <c r="QL287" s="1098"/>
      <c r="QM287" s="1098"/>
      <c r="QN287" s="1098"/>
      <c r="QO287" s="1098"/>
      <c r="QP287" s="1098"/>
      <c r="QQ287" s="1098"/>
      <c r="QR287" s="1098"/>
      <c r="QS287" s="1098"/>
      <c r="QT287" s="1098"/>
      <c r="QU287" s="1098"/>
      <c r="QV287" s="1098"/>
      <c r="QW287" s="1098"/>
      <c r="QX287" s="1098"/>
      <c r="QY287" s="1098"/>
      <c r="QZ287" s="1098"/>
      <c r="RA287" s="1098"/>
      <c r="RB287" s="1098"/>
      <c r="RC287" s="1098"/>
      <c r="RD287" s="1098"/>
      <c r="RE287" s="1098"/>
      <c r="RF287" s="1098"/>
      <c r="RG287" s="1098"/>
      <c r="RH287" s="1098"/>
      <c r="RI287" s="1098"/>
      <c r="RJ287" s="1098"/>
      <c r="RK287" s="1098"/>
      <c r="RL287" s="1098"/>
      <c r="RM287" s="1098"/>
      <c r="RN287" s="1098"/>
      <c r="RO287" s="1098"/>
      <c r="RP287" s="1098"/>
      <c r="RQ287" s="1098"/>
      <c r="RR287" s="1098"/>
      <c r="RS287" s="1098"/>
      <c r="RT287" s="1098"/>
      <c r="RU287" s="1098"/>
      <c r="RV287" s="1098"/>
      <c r="RW287" s="1098"/>
      <c r="RX287" s="1098"/>
      <c r="RY287" s="1098"/>
      <c r="RZ287" s="1098"/>
      <c r="SA287" s="1098"/>
      <c r="SB287" s="1098"/>
      <c r="SC287" s="1098"/>
      <c r="SD287" s="1098"/>
      <c r="SE287" s="1098"/>
      <c r="SF287" s="1098"/>
      <c r="SG287" s="1098"/>
      <c r="SH287" s="1098"/>
      <c r="SI287" s="1098"/>
      <c r="SJ287" s="1098"/>
      <c r="SK287" s="1098"/>
      <c r="SL287" s="1098"/>
      <c r="SM287" s="1098"/>
      <c r="SN287" s="1098"/>
      <c r="SO287" s="1098"/>
      <c r="SP287" s="1098"/>
      <c r="SQ287" s="1098"/>
      <c r="SR287" s="1098"/>
      <c r="SS287" s="1098"/>
      <c r="ST287" s="1098"/>
      <c r="SU287" s="1098"/>
      <c r="SV287" s="1098"/>
      <c r="SW287" s="1098"/>
      <c r="SX287" s="1098"/>
      <c r="SY287" s="1098"/>
      <c r="SZ287" s="1098"/>
      <c r="TA287" s="1098"/>
      <c r="TB287" s="1098"/>
      <c r="TC287" s="1098"/>
      <c r="TD287" s="1098"/>
      <c r="TE287" s="1098"/>
      <c r="TF287" s="1098"/>
      <c r="TG287" s="1098"/>
      <c r="TH287" s="1098"/>
      <c r="TI287" s="1098"/>
      <c r="TJ287" s="1098"/>
      <c r="TK287" s="1098"/>
      <c r="TL287" s="1098"/>
      <c r="TM287" s="1098"/>
      <c r="TN287" s="1098"/>
      <c r="TO287" s="1098"/>
      <c r="TP287" s="1098"/>
      <c r="TQ287" s="1098"/>
      <c r="TR287" s="1098"/>
      <c r="TS287" s="1098"/>
      <c r="TT287" s="1098"/>
      <c r="TU287" s="1098"/>
      <c r="TV287" s="1098"/>
      <c r="TW287" s="1098"/>
      <c r="TX287" s="1098"/>
      <c r="TY287" s="1098"/>
      <c r="TZ287" s="1098"/>
      <c r="UA287" s="1098"/>
      <c r="UB287" s="1098"/>
      <c r="UC287" s="1098"/>
      <c r="UD287" s="1098"/>
      <c r="UE287" s="1098"/>
      <c r="UF287" s="1098"/>
      <c r="UG287" s="1098"/>
      <c r="UH287" s="1098"/>
      <c r="UI287" s="1098"/>
      <c r="UJ287" s="1098"/>
      <c r="UK287" s="1098"/>
      <c r="UL287" s="1098"/>
      <c r="UM287" s="1098"/>
      <c r="UN287" s="1098"/>
      <c r="UO287" s="1098"/>
      <c r="UP287" s="1098"/>
      <c r="UQ287" s="1098"/>
      <c r="UR287" s="1098"/>
      <c r="US287" s="1098"/>
      <c r="UT287" s="1098"/>
      <c r="UU287" s="1098"/>
      <c r="UV287" s="1098"/>
      <c r="UW287" s="1098"/>
      <c r="UX287" s="1098"/>
      <c r="UY287" s="1098"/>
      <c r="UZ287" s="1098"/>
      <c r="VA287" s="1098"/>
      <c r="VB287" s="1098"/>
      <c r="VC287" s="1098"/>
      <c r="VD287" s="1098"/>
      <c r="VE287" s="1098"/>
      <c r="VF287" s="1098"/>
      <c r="VG287" s="1098"/>
      <c r="VH287" s="1098"/>
      <c r="VI287" s="1098"/>
      <c r="VJ287" s="1098"/>
      <c r="VK287" s="1098"/>
      <c r="VL287" s="1098"/>
      <c r="VM287" s="1098"/>
      <c r="VN287" s="1098"/>
      <c r="VO287" s="1098"/>
      <c r="VP287" s="1098"/>
      <c r="VQ287" s="1098"/>
      <c r="VR287" s="1098"/>
      <c r="VS287" s="1098"/>
      <c r="VT287" s="1098"/>
      <c r="VU287" s="1098"/>
      <c r="VV287" s="1098"/>
      <c r="VW287" s="1098"/>
      <c r="VX287" s="1098"/>
      <c r="VY287" s="1098"/>
      <c r="VZ287" s="1098"/>
      <c r="WA287" s="1098"/>
      <c r="WB287" s="1098"/>
      <c r="WC287" s="1098"/>
      <c r="WD287" s="1098"/>
      <c r="WE287" s="1098"/>
      <c r="WF287" s="1098"/>
      <c r="WG287" s="1098"/>
      <c r="WH287" s="1098"/>
      <c r="WI287" s="1098"/>
      <c r="WJ287" s="1098"/>
      <c r="WK287" s="1098"/>
      <c r="WL287" s="1098"/>
      <c r="WM287" s="1098"/>
      <c r="WN287" s="1098"/>
      <c r="WO287" s="1098"/>
      <c r="WP287" s="1098"/>
      <c r="WQ287" s="1098"/>
      <c r="WR287" s="1098"/>
      <c r="WS287" s="1098"/>
      <c r="WT287" s="1098"/>
      <c r="WU287" s="1098"/>
      <c r="WV287" s="1098"/>
      <c r="WW287" s="1098"/>
      <c r="WX287" s="1098"/>
      <c r="WY287" s="1098"/>
      <c r="WZ287" s="1098"/>
      <c r="XA287" s="1098"/>
      <c r="XB287" s="1098"/>
      <c r="XC287" s="1098"/>
      <c r="XD287" s="1098"/>
      <c r="XE287" s="1098"/>
      <c r="XF287" s="1098"/>
      <c r="XG287" s="1098"/>
      <c r="XH287" s="1098"/>
      <c r="XI287" s="1098"/>
      <c r="XJ287" s="1098"/>
      <c r="XK287" s="1098"/>
      <c r="XL287" s="1098"/>
      <c r="XM287" s="1098"/>
      <c r="XN287" s="1098"/>
      <c r="XO287" s="1098"/>
      <c r="XP287" s="1098"/>
      <c r="XQ287" s="1098"/>
      <c r="XR287" s="1098"/>
      <c r="XS287" s="1098"/>
      <c r="XT287" s="1098"/>
      <c r="XU287" s="1098"/>
      <c r="XV287" s="1098"/>
      <c r="XW287" s="1098"/>
      <c r="XX287" s="1098"/>
      <c r="XY287" s="1098"/>
      <c r="XZ287" s="1098"/>
      <c r="YA287" s="1098"/>
      <c r="YB287" s="1098"/>
      <c r="YC287" s="1098"/>
      <c r="YD287" s="1098"/>
      <c r="YE287" s="1098"/>
      <c r="YF287" s="1098"/>
      <c r="YG287" s="1098"/>
      <c r="YH287" s="1098"/>
      <c r="YI287" s="1098"/>
      <c r="YJ287" s="1098"/>
      <c r="YK287" s="1098"/>
      <c r="YL287" s="1098"/>
      <c r="YM287" s="1098"/>
      <c r="YN287" s="1098"/>
      <c r="YO287" s="1098"/>
      <c r="YP287" s="1098"/>
      <c r="YQ287" s="1098"/>
      <c r="YR287" s="1098"/>
      <c r="YS287" s="1098"/>
      <c r="YT287" s="1098"/>
      <c r="YU287" s="1098"/>
      <c r="YV287" s="1098"/>
      <c r="YW287" s="1098"/>
      <c r="YX287" s="1098"/>
      <c r="YY287" s="1098"/>
      <c r="YZ287" s="1098"/>
      <c r="ZA287" s="1098"/>
      <c r="ZB287" s="1098"/>
      <c r="ZC287" s="1098"/>
      <c r="ZD287" s="1098"/>
      <c r="ZE287" s="1098"/>
      <c r="ZF287" s="1098"/>
      <c r="ZG287" s="1098"/>
      <c r="ZH287" s="1098"/>
      <c r="ZI287" s="1098"/>
      <c r="ZJ287" s="1098"/>
      <c r="ZK287" s="1098"/>
      <c r="ZL287" s="1098"/>
      <c r="ZM287" s="1098"/>
      <c r="ZN287" s="1098"/>
      <c r="ZO287" s="1098"/>
      <c r="ZP287" s="1098"/>
      <c r="ZQ287" s="1098"/>
      <c r="ZR287" s="1098"/>
      <c r="ZS287" s="1098"/>
      <c r="ZT287" s="1098"/>
      <c r="ZU287" s="1098"/>
      <c r="ZV287" s="1098"/>
      <c r="ZW287" s="1098"/>
      <c r="ZX287" s="1098"/>
      <c r="ZY287" s="1098"/>
      <c r="ZZ287" s="1098"/>
      <c r="AAA287" s="1098"/>
      <c r="AAB287" s="1098"/>
      <c r="AAC287" s="1098"/>
      <c r="AAD287" s="1098"/>
      <c r="AAE287" s="1098"/>
      <c r="AAF287" s="1098"/>
      <c r="AAG287" s="1098"/>
      <c r="AAH287" s="1098"/>
      <c r="AAI287" s="1098"/>
      <c r="AAJ287" s="1098"/>
      <c r="AAK287" s="1098"/>
      <c r="AAL287" s="1098"/>
      <c r="AAM287" s="1098"/>
      <c r="AAN287" s="1098"/>
      <c r="AAO287" s="1098"/>
      <c r="AAP287" s="1098"/>
      <c r="AAQ287" s="1098"/>
      <c r="AAR287" s="1098"/>
      <c r="AAS287" s="1098"/>
      <c r="AAT287" s="1098"/>
      <c r="AAU287" s="1098"/>
      <c r="AAV287" s="1098"/>
      <c r="AAW287" s="1098"/>
      <c r="AAX287" s="1098"/>
      <c r="AAY287" s="1098"/>
      <c r="AAZ287" s="1098"/>
      <c r="ABA287" s="1098"/>
      <c r="ABB287" s="1098"/>
      <c r="ABC287" s="1098"/>
      <c r="ABD287" s="1098"/>
      <c r="ABE287" s="1098"/>
      <c r="ABF287" s="1098"/>
      <c r="ABG287" s="1098"/>
      <c r="ABH287" s="1098"/>
      <c r="ABI287" s="1098"/>
      <c r="ABJ287" s="1098"/>
      <c r="ABK287" s="1098"/>
      <c r="ABL287" s="1098"/>
      <c r="ABM287" s="1098"/>
      <c r="ABN287" s="1098"/>
      <c r="ABO287" s="1098"/>
      <c r="ABP287" s="1098"/>
      <c r="ABQ287" s="1098"/>
      <c r="ABR287" s="1098"/>
      <c r="ABS287" s="1098"/>
      <c r="ABT287" s="1098"/>
      <c r="ABU287" s="1098"/>
      <c r="ABV287" s="1098"/>
      <c r="ABW287" s="1098"/>
      <c r="ABX287" s="1098"/>
      <c r="ABY287" s="1098"/>
      <c r="ABZ287" s="1098"/>
      <c r="ACA287" s="1098"/>
      <c r="ACB287" s="1098"/>
      <c r="ACC287" s="1098"/>
      <c r="ACD287" s="1098"/>
      <c r="ACE287" s="1098"/>
      <c r="ACF287" s="1098"/>
      <c r="ACG287" s="1098"/>
      <c r="ACH287" s="1098"/>
      <c r="ACI287" s="1098"/>
      <c r="ACJ287" s="1098"/>
      <c r="ACK287" s="1098"/>
      <c r="ACL287" s="1098"/>
      <c r="ACM287" s="1098"/>
      <c r="ACN287" s="1098"/>
      <c r="ACO287" s="1098"/>
      <c r="ACP287" s="1098"/>
      <c r="ACQ287" s="1098"/>
      <c r="ACR287" s="1098"/>
      <c r="ACS287" s="1098"/>
      <c r="ACT287" s="1098"/>
      <c r="ACU287" s="1098"/>
      <c r="ACV287" s="1098"/>
      <c r="ACW287" s="1098"/>
      <c r="ACX287" s="1098"/>
      <c r="ACY287" s="1098"/>
      <c r="ACZ287" s="1098"/>
      <c r="ADA287" s="1098"/>
      <c r="ADB287" s="1098"/>
      <c r="ADC287" s="1098"/>
      <c r="ADD287" s="1098"/>
      <c r="ADE287" s="1098"/>
      <c r="ADF287" s="1098"/>
      <c r="ADG287" s="1098"/>
      <c r="ADH287" s="1098"/>
      <c r="ADI287" s="1098"/>
      <c r="ADJ287" s="1098"/>
      <c r="ADK287" s="1098"/>
      <c r="ADL287" s="1098"/>
      <c r="ADM287" s="1098"/>
      <c r="ADN287" s="1098"/>
      <c r="ADO287" s="1098"/>
      <c r="ADP287" s="1098"/>
      <c r="ADQ287" s="1098"/>
      <c r="ADR287" s="1098"/>
      <c r="ADS287" s="1098"/>
      <c r="ADT287" s="1098"/>
      <c r="ADU287" s="1098"/>
      <c r="ADV287" s="1098"/>
      <c r="ADW287" s="1098"/>
      <c r="ADX287" s="1098"/>
      <c r="ADY287" s="1098"/>
      <c r="ADZ287" s="1098"/>
      <c r="AEA287" s="1098"/>
      <c r="AEB287" s="1098"/>
      <c r="AEC287" s="1098"/>
      <c r="AED287" s="1098"/>
      <c r="AEE287" s="1098"/>
      <c r="AEF287" s="1098"/>
      <c r="AEG287" s="1098"/>
      <c r="AEH287" s="1098"/>
      <c r="AEI287" s="1098"/>
      <c r="AEJ287" s="1098"/>
      <c r="AEK287" s="1098"/>
      <c r="AEL287" s="1098"/>
      <c r="AEM287" s="1098"/>
      <c r="AEN287" s="1098"/>
      <c r="AEO287" s="1098"/>
      <c r="AEP287" s="1098"/>
      <c r="AEQ287" s="1098"/>
      <c r="AER287" s="1098"/>
      <c r="AES287" s="1098"/>
      <c r="AET287" s="1098"/>
      <c r="AEU287" s="1098"/>
      <c r="AEV287" s="1098"/>
      <c r="AEW287" s="1098"/>
      <c r="AEX287" s="1098"/>
      <c r="AEY287" s="1098"/>
      <c r="AEZ287" s="1098"/>
      <c r="AFA287" s="1098"/>
      <c r="AFB287" s="1098"/>
      <c r="AFC287" s="1098"/>
      <c r="AFD287" s="1098"/>
      <c r="AFE287" s="1098"/>
      <c r="AFF287" s="1098"/>
      <c r="AFG287" s="1098"/>
      <c r="AFH287" s="1098"/>
      <c r="AFI287" s="1098"/>
      <c r="AFJ287" s="1098"/>
      <c r="AFK287" s="1098"/>
      <c r="AFL287" s="1098"/>
      <c r="AFM287" s="1098"/>
      <c r="AFN287" s="1098"/>
      <c r="AFO287" s="1098"/>
      <c r="AFP287" s="1098"/>
      <c r="AFQ287" s="1098"/>
      <c r="AFR287" s="1098"/>
      <c r="AFS287" s="1098"/>
      <c r="AFT287" s="1098"/>
      <c r="AFU287" s="1098"/>
      <c r="AFV287" s="1098"/>
      <c r="AFW287" s="1098"/>
      <c r="AFX287" s="1098"/>
      <c r="AFY287" s="1098"/>
      <c r="AFZ287" s="1098"/>
      <c r="AGA287" s="1098"/>
      <c r="AGB287" s="1098"/>
      <c r="AGC287" s="1098"/>
      <c r="AGD287" s="1098"/>
      <c r="AGE287" s="1098"/>
      <c r="AGF287" s="1098"/>
      <c r="AGG287" s="1098"/>
      <c r="AGH287" s="1098"/>
      <c r="AGI287" s="1098"/>
      <c r="AGJ287" s="1098"/>
      <c r="AGK287" s="1098"/>
      <c r="AGL287" s="1098"/>
      <c r="AGM287" s="1098"/>
      <c r="AGN287" s="1098"/>
      <c r="AGO287" s="1098"/>
      <c r="AGP287" s="1098"/>
      <c r="AGQ287" s="1098"/>
      <c r="AGR287" s="1098"/>
      <c r="AGS287" s="1098"/>
      <c r="AGT287" s="1098"/>
      <c r="AGU287" s="1098"/>
      <c r="AGV287" s="1098"/>
      <c r="AGW287" s="1098"/>
      <c r="AGX287" s="1098"/>
      <c r="AGY287" s="1098"/>
      <c r="AGZ287" s="1098"/>
      <c r="AHA287" s="1098"/>
      <c r="AHB287" s="1098"/>
      <c r="AHC287" s="1098"/>
      <c r="AHD287" s="1098"/>
      <c r="AHE287" s="1098"/>
      <c r="AHF287" s="1098"/>
      <c r="AHG287" s="1098"/>
      <c r="AHH287" s="1098"/>
      <c r="AHI287" s="1098"/>
      <c r="AHJ287" s="1098"/>
      <c r="AHK287" s="1098"/>
      <c r="AHL287" s="1098"/>
      <c r="AHM287" s="1098"/>
      <c r="AHN287" s="1098"/>
      <c r="AHO287" s="1098"/>
      <c r="AHP287" s="1098"/>
      <c r="AHQ287" s="1098"/>
      <c r="AHR287" s="1098"/>
      <c r="AHS287" s="1098"/>
      <c r="AHT287" s="1098"/>
      <c r="AHU287" s="1098"/>
      <c r="AHV287" s="1098"/>
      <c r="AHW287" s="1098"/>
      <c r="AHX287" s="1098"/>
      <c r="AHY287" s="1098"/>
      <c r="AHZ287" s="1098"/>
      <c r="AIA287" s="1098"/>
      <c r="AIB287" s="1098"/>
      <c r="AIC287" s="1098"/>
      <c r="AID287" s="1098"/>
      <c r="AIE287" s="1098"/>
      <c r="AIF287" s="1098"/>
      <c r="AIG287" s="1098"/>
      <c r="AIH287" s="1098"/>
      <c r="AII287" s="1098"/>
      <c r="AIJ287" s="1098"/>
      <c r="AIK287" s="1098"/>
      <c r="AIL287" s="1098"/>
      <c r="AIM287" s="1098"/>
      <c r="AIN287" s="1098"/>
      <c r="AIO287" s="1098"/>
      <c r="AIP287" s="1098"/>
      <c r="AIQ287" s="1098"/>
      <c r="AIR287" s="1098"/>
      <c r="AIS287" s="1098"/>
      <c r="AIT287" s="1098"/>
      <c r="AIU287" s="1098"/>
      <c r="AIV287" s="1098"/>
      <c r="AIW287" s="1098"/>
      <c r="AIX287" s="1098"/>
      <c r="AIY287" s="1098"/>
      <c r="AIZ287" s="1098"/>
      <c r="AJA287" s="1098"/>
      <c r="AJB287" s="1098"/>
      <c r="AJC287" s="1098"/>
      <c r="AJD287" s="1098"/>
      <c r="AJE287" s="1098"/>
      <c r="AJF287" s="1098"/>
      <c r="AJG287" s="1098"/>
      <c r="AJH287" s="1098"/>
      <c r="AJI287" s="1098"/>
      <c r="AJJ287" s="1098"/>
      <c r="AJK287" s="1098"/>
      <c r="AJL287" s="1098"/>
      <c r="AJM287" s="1098"/>
      <c r="AJN287" s="1098"/>
      <c r="AJO287" s="1098"/>
      <c r="AJP287" s="1098"/>
      <c r="AJQ287" s="1098"/>
      <c r="AJR287" s="1098"/>
      <c r="AJS287" s="1098"/>
      <c r="AJT287" s="1098"/>
      <c r="AJU287" s="1098"/>
      <c r="AJV287" s="1098"/>
      <c r="AJW287" s="1098"/>
      <c r="AJX287" s="1098"/>
      <c r="AJY287" s="1098"/>
      <c r="AJZ287" s="1098"/>
      <c r="AKA287" s="1098"/>
      <c r="AKB287" s="1098"/>
      <c r="AKC287" s="1098"/>
      <c r="AKD287" s="1098"/>
      <c r="AKE287" s="1098"/>
      <c r="AKF287" s="1098"/>
      <c r="AKG287" s="1098"/>
      <c r="AKH287" s="1098"/>
      <c r="AKI287" s="1098"/>
      <c r="AKJ287" s="1098"/>
      <c r="AKK287" s="1098"/>
      <c r="AKL287" s="1098"/>
      <c r="AKM287" s="1098"/>
      <c r="AKN287" s="1098"/>
      <c r="AKO287" s="1098"/>
      <c r="AKP287" s="1098"/>
      <c r="AKQ287" s="1098"/>
      <c r="AKR287" s="1098"/>
      <c r="AKS287" s="1098"/>
      <c r="AKT287" s="1098"/>
      <c r="AKU287" s="1098"/>
      <c r="AKV287" s="1098"/>
      <c r="AKW287" s="1098"/>
      <c r="AKX287" s="1098"/>
      <c r="AKY287" s="1098"/>
      <c r="AKZ287" s="1098"/>
      <c r="ALA287" s="1098"/>
      <c r="ALB287" s="1098"/>
      <c r="ALC287" s="1098"/>
      <c r="ALD287" s="1098"/>
      <c r="ALE287" s="1098"/>
      <c r="ALF287" s="1098"/>
      <c r="ALG287" s="1098"/>
      <c r="ALH287" s="1098"/>
      <c r="ALI287" s="1098"/>
      <c r="ALJ287" s="1098"/>
      <c r="ALK287" s="1098"/>
      <c r="ALL287" s="1098"/>
      <c r="ALM287" s="1098"/>
      <c r="ALN287" s="1098"/>
      <c r="ALO287" s="1098"/>
      <c r="ALP287" s="1098"/>
      <c r="ALQ287" s="1098"/>
      <c r="ALR287" s="1098"/>
      <c r="ALS287" s="1098"/>
      <c r="ALT287" s="1098"/>
      <c r="ALU287" s="1098"/>
      <c r="ALV287" s="1098"/>
      <c r="ALW287" s="1098"/>
      <c r="ALX287" s="1098"/>
      <c r="ALY287" s="1098"/>
      <c r="ALZ287" s="1098"/>
      <c r="AMA287" s="1098"/>
      <c r="AMB287" s="1098"/>
      <c r="AMC287" s="1098"/>
      <c r="AMD287" s="1098"/>
      <c r="AME287" s="1098"/>
      <c r="AMF287" s="1098"/>
      <c r="AMG287" s="1098"/>
      <c r="AMH287" s="1098"/>
      <c r="AMI287" s="1098"/>
      <c r="AMJ287" s="1098"/>
      <c r="AMK287" s="1098"/>
      <c r="AML287" s="1098"/>
      <c r="AMM287" s="1098"/>
      <c r="AMN287" s="1098"/>
      <c r="AMO287" s="1098"/>
      <c r="AMP287" s="1098"/>
      <c r="AMQ287" s="1098"/>
      <c r="AMR287" s="1098"/>
      <c r="AMS287" s="1098"/>
      <c r="AMT287" s="1098"/>
      <c r="AMU287" s="1098"/>
      <c r="AMV287" s="1098"/>
      <c r="AMW287" s="1098"/>
      <c r="AMX287" s="1098"/>
      <c r="AMY287" s="1098"/>
      <c r="AMZ287" s="1098"/>
      <c r="ANA287" s="1098"/>
      <c r="ANB287" s="1098"/>
      <c r="ANC287" s="1098"/>
      <c r="AND287" s="1098"/>
      <c r="ANE287" s="1098"/>
      <c r="ANF287" s="1098"/>
      <c r="ANG287" s="1098"/>
      <c r="ANH287" s="1098"/>
      <c r="ANI287" s="1098"/>
      <c r="ANJ287" s="1098"/>
      <c r="ANK287" s="1098"/>
      <c r="ANL287" s="1098"/>
      <c r="ANM287" s="1098"/>
      <c r="ANN287" s="1098"/>
      <c r="ANO287" s="1098"/>
      <c r="ANP287" s="1098"/>
      <c r="ANQ287" s="1098"/>
      <c r="ANR287" s="1098"/>
      <c r="ANS287" s="1098"/>
      <c r="ANT287" s="1098"/>
      <c r="ANU287" s="1098"/>
      <c r="ANV287" s="1098"/>
      <c r="ANW287" s="1098"/>
      <c r="ANX287" s="1098"/>
      <c r="ANY287" s="1098"/>
      <c r="ANZ287" s="1098"/>
      <c r="AOA287" s="1098"/>
      <c r="AOB287" s="1098"/>
      <c r="AOC287" s="1098"/>
      <c r="AOD287" s="1098"/>
      <c r="AOE287" s="1098"/>
      <c r="AOF287" s="1098"/>
      <c r="AOG287" s="1098"/>
      <c r="AOH287" s="1098"/>
      <c r="AOI287" s="1098"/>
      <c r="AOJ287" s="1098"/>
      <c r="AOK287" s="1098"/>
      <c r="AOL287" s="1098"/>
      <c r="AOM287" s="1098"/>
      <c r="AON287" s="1098"/>
      <c r="AOO287" s="1098"/>
      <c r="AOP287" s="1098"/>
      <c r="AOQ287" s="1098"/>
      <c r="AOR287" s="1098"/>
      <c r="AOS287" s="1098"/>
      <c r="AOT287" s="1098"/>
      <c r="AOU287" s="1098"/>
      <c r="AOV287" s="1098"/>
      <c r="AOW287" s="1098"/>
      <c r="AOX287" s="1098"/>
      <c r="AOY287" s="1098"/>
      <c r="AOZ287" s="1098"/>
      <c r="APA287" s="1098"/>
      <c r="APB287" s="1098"/>
      <c r="APC287" s="1098"/>
      <c r="APD287" s="1098"/>
      <c r="APE287" s="1098"/>
      <c r="APF287" s="1098"/>
      <c r="APG287" s="1098"/>
      <c r="APH287" s="1098"/>
      <c r="API287" s="1098"/>
      <c r="APJ287" s="1098"/>
      <c r="APK287" s="1098"/>
      <c r="APL287" s="1098"/>
      <c r="APM287" s="1098"/>
      <c r="APN287" s="1098"/>
      <c r="APO287" s="1098"/>
      <c r="APP287" s="1098"/>
      <c r="APQ287" s="1098"/>
      <c r="APR287" s="1098"/>
      <c r="APS287" s="1098"/>
      <c r="APT287" s="1098"/>
      <c r="APU287" s="1098"/>
      <c r="APV287" s="1098"/>
      <c r="APW287" s="1098"/>
      <c r="APX287" s="1098"/>
      <c r="APY287" s="1098"/>
      <c r="APZ287" s="1098"/>
      <c r="AQA287" s="1098"/>
      <c r="AQB287" s="1098"/>
      <c r="AQC287" s="1098"/>
      <c r="AQD287" s="1098"/>
      <c r="AQE287" s="1098"/>
      <c r="AQF287" s="1098"/>
      <c r="AQG287" s="1098"/>
      <c r="AQH287" s="1098"/>
      <c r="AQI287" s="1098"/>
      <c r="AQJ287" s="1098"/>
      <c r="AQK287" s="1098"/>
      <c r="AQL287" s="1098"/>
      <c r="AQM287" s="1098"/>
      <c r="AQN287" s="1098"/>
      <c r="AQO287" s="1098"/>
      <c r="AQP287" s="1098"/>
      <c r="AQQ287" s="1098"/>
      <c r="AQR287" s="1098"/>
      <c r="AQS287" s="1098"/>
      <c r="AQT287" s="1098"/>
      <c r="AQU287" s="1098"/>
      <c r="AQV287" s="1098"/>
      <c r="AQW287" s="1098"/>
      <c r="AQX287" s="1098"/>
      <c r="AQY287" s="1098"/>
      <c r="AQZ287" s="1098"/>
      <c r="ARA287" s="1098"/>
      <c r="ARB287" s="1098"/>
      <c r="ARC287" s="1098"/>
      <c r="ARD287" s="1098"/>
      <c r="ARE287" s="1098"/>
      <c r="ARF287" s="1098"/>
      <c r="ARG287" s="1098"/>
      <c r="ARH287" s="1098"/>
      <c r="ARI287" s="1098"/>
      <c r="ARJ287" s="1098"/>
      <c r="ARK287" s="1098"/>
      <c r="ARL287" s="1098"/>
      <c r="ARM287" s="1098"/>
      <c r="ARN287" s="1098"/>
      <c r="ARO287" s="1098"/>
      <c r="ARP287" s="1098"/>
      <c r="ARQ287" s="1098"/>
      <c r="ARR287" s="1098"/>
      <c r="ARS287" s="1098"/>
      <c r="ART287" s="1098"/>
      <c r="ARU287" s="1098"/>
      <c r="ARV287" s="1098"/>
      <c r="ARW287" s="1098"/>
      <c r="ARX287" s="1098"/>
      <c r="ARY287" s="1098"/>
      <c r="ARZ287" s="1098"/>
      <c r="ASA287" s="1098"/>
      <c r="ASB287" s="1098"/>
      <c r="ASC287" s="1098"/>
      <c r="ASD287" s="1098"/>
      <c r="ASE287" s="1098"/>
      <c r="ASF287" s="1098"/>
      <c r="ASG287" s="1098"/>
      <c r="ASH287" s="1098"/>
      <c r="ASI287" s="1098"/>
      <c r="ASJ287" s="1098"/>
      <c r="ASK287" s="1098"/>
      <c r="ASL287" s="1098"/>
      <c r="ASM287" s="1098"/>
      <c r="ASN287" s="1098"/>
      <c r="ASO287" s="1098"/>
      <c r="ASP287" s="1098"/>
      <c r="ASQ287" s="1098"/>
      <c r="ASR287" s="1098"/>
      <c r="ASS287" s="1098"/>
      <c r="AST287" s="1098"/>
      <c r="ASU287" s="1098"/>
      <c r="ASV287" s="1098"/>
      <c r="ASW287" s="1098"/>
      <c r="ASX287" s="1098"/>
      <c r="ASY287" s="1098"/>
      <c r="ASZ287" s="1098"/>
      <c r="ATA287" s="1098"/>
      <c r="ATB287" s="1098"/>
      <c r="ATC287" s="1098"/>
      <c r="ATD287" s="1098"/>
      <c r="ATE287" s="1098"/>
      <c r="ATF287" s="1098"/>
      <c r="ATG287" s="1098"/>
      <c r="ATH287" s="1098"/>
      <c r="ATI287" s="1098"/>
      <c r="ATJ287" s="1098"/>
      <c r="ATK287" s="1098"/>
      <c r="ATL287" s="1098"/>
      <c r="ATM287" s="1098"/>
      <c r="ATN287" s="1098"/>
      <c r="ATO287" s="1098"/>
      <c r="ATP287" s="1098"/>
      <c r="ATQ287" s="1098"/>
      <c r="ATR287" s="1098"/>
      <c r="ATS287" s="1098"/>
      <c r="ATT287" s="1098"/>
      <c r="ATU287" s="1098"/>
      <c r="ATV287" s="1098"/>
      <c r="ATW287" s="1098"/>
      <c r="ATX287" s="1098"/>
      <c r="ATY287" s="1098"/>
      <c r="ATZ287" s="1098"/>
      <c r="AUA287" s="1098"/>
      <c r="AUB287" s="1098"/>
      <c r="AUC287" s="1098"/>
      <c r="AUD287" s="1098"/>
      <c r="AUE287" s="1098"/>
      <c r="AUF287" s="1098"/>
      <c r="AUG287" s="1098"/>
      <c r="AUH287" s="1098"/>
      <c r="AUI287" s="1098"/>
      <c r="AUJ287" s="1098"/>
      <c r="AUK287" s="1098"/>
      <c r="AUL287" s="1098"/>
      <c r="AUM287" s="1098"/>
      <c r="AUN287" s="1098"/>
      <c r="AUO287" s="1098"/>
      <c r="AUP287" s="1098"/>
      <c r="AUQ287" s="1098"/>
      <c r="AUR287" s="1098"/>
      <c r="AUS287" s="1098"/>
      <c r="AUT287" s="1098"/>
      <c r="AUU287" s="1098"/>
      <c r="AUV287" s="1098"/>
      <c r="AUW287" s="1098"/>
      <c r="AUX287" s="1098"/>
      <c r="AUY287" s="1098"/>
      <c r="AUZ287" s="1098"/>
      <c r="AVA287" s="1098"/>
      <c r="AVB287" s="1098"/>
      <c r="AVC287" s="1098"/>
      <c r="AVD287" s="1098"/>
      <c r="AVE287" s="1098"/>
      <c r="AVF287" s="1098"/>
      <c r="AVG287" s="1098"/>
      <c r="AVH287" s="1098"/>
      <c r="AVI287" s="1098"/>
      <c r="AVJ287" s="1098"/>
      <c r="AVK287" s="1098"/>
      <c r="AVL287" s="1098"/>
      <c r="AVM287" s="1098"/>
      <c r="AVN287" s="1098"/>
      <c r="AVO287" s="1098"/>
      <c r="AVP287" s="1098"/>
      <c r="AVQ287" s="1098"/>
      <c r="AVR287" s="1098"/>
      <c r="AVS287" s="1098"/>
      <c r="AVT287" s="1098"/>
      <c r="AVU287" s="1098"/>
      <c r="AVV287" s="1098"/>
      <c r="AVW287" s="1098"/>
      <c r="AVX287" s="1098"/>
      <c r="AVY287" s="1098"/>
      <c r="AVZ287" s="1098"/>
      <c r="AWA287" s="1098"/>
      <c r="AWB287" s="1098"/>
      <c r="AWC287" s="1098"/>
      <c r="AWD287" s="1098"/>
      <c r="AWE287" s="1098"/>
      <c r="AWF287" s="1098"/>
      <c r="AWG287" s="1098"/>
      <c r="AWH287" s="1098"/>
      <c r="AWI287" s="1098"/>
      <c r="AWJ287" s="1098"/>
      <c r="AWK287" s="1098"/>
      <c r="AWL287" s="1098"/>
      <c r="AWM287" s="1098"/>
      <c r="AWN287" s="1098"/>
      <c r="AWO287" s="1098"/>
      <c r="AWP287" s="1098"/>
      <c r="AWQ287" s="1098"/>
      <c r="AWR287" s="1098"/>
      <c r="AWS287" s="1098"/>
      <c r="AWT287" s="1098"/>
      <c r="AWU287" s="1098"/>
      <c r="AWV287" s="1098"/>
      <c r="AWW287" s="1098"/>
      <c r="AWX287" s="1098"/>
      <c r="AWY287" s="1098"/>
      <c r="AWZ287" s="1098"/>
      <c r="AXA287" s="1098"/>
      <c r="AXB287" s="1098"/>
      <c r="AXC287" s="1098"/>
      <c r="AXD287" s="1098"/>
      <c r="AXE287" s="1098"/>
      <c r="AXF287" s="1098"/>
      <c r="AXG287" s="1098"/>
      <c r="AXH287" s="1098"/>
      <c r="AXI287" s="1098"/>
      <c r="AXJ287" s="1098"/>
      <c r="AXK287" s="1098"/>
      <c r="AXL287" s="1098"/>
      <c r="AXM287" s="1098"/>
      <c r="AXN287" s="1098"/>
      <c r="AXO287" s="1098"/>
      <c r="AXP287" s="1098"/>
      <c r="AXQ287" s="1098"/>
      <c r="AXR287" s="1098"/>
      <c r="AXS287" s="1098"/>
      <c r="AXT287" s="1098"/>
      <c r="AXU287" s="1098"/>
      <c r="AXV287" s="1098"/>
      <c r="AXW287" s="1098"/>
      <c r="AXX287" s="1098"/>
      <c r="AXY287" s="1098"/>
      <c r="AXZ287" s="1098"/>
      <c r="AYA287" s="1098"/>
      <c r="AYB287" s="1098"/>
      <c r="AYC287" s="1098"/>
      <c r="AYD287" s="1098"/>
      <c r="AYE287" s="1098"/>
      <c r="AYF287" s="1098"/>
      <c r="AYG287" s="1098"/>
      <c r="AYH287" s="1098"/>
      <c r="AYI287" s="1098"/>
      <c r="AYJ287" s="1098"/>
      <c r="AYK287" s="1098"/>
      <c r="AYL287" s="1098"/>
      <c r="AYM287" s="1098"/>
      <c r="AYN287" s="1098"/>
      <c r="AYO287" s="1098"/>
      <c r="AYP287" s="1098"/>
      <c r="AYQ287" s="1098"/>
      <c r="AYR287" s="1098"/>
      <c r="AYS287" s="1098"/>
      <c r="AYT287" s="1098"/>
      <c r="AYU287" s="1098"/>
      <c r="AYV287" s="1098"/>
      <c r="AYW287" s="1098"/>
    </row>
    <row r="288" spans="1:1349" s="1766" customFormat="1" ht="14.25" customHeight="1" x14ac:dyDescent="0.25">
      <c r="A288" s="3584"/>
      <c r="B288" s="3567" t="s">
        <v>850</v>
      </c>
      <c r="C288" s="2724"/>
      <c r="D288" s="2998" t="s">
        <v>849</v>
      </c>
      <c r="E288" s="2998"/>
      <c r="F288" s="2999" t="s">
        <v>851</v>
      </c>
      <c r="G288" s="2999"/>
      <c r="H288" s="2725" t="s">
        <v>1008</v>
      </c>
      <c r="I288" s="2725"/>
      <c r="J288" s="3019"/>
      <c r="K288" s="3019"/>
      <c r="L288" s="3568" t="s">
        <v>970</v>
      </c>
      <c r="M288" s="3568"/>
      <c r="N288" s="3569" t="s">
        <v>911</v>
      </c>
      <c r="O288" s="3546" t="s">
        <v>984</v>
      </c>
      <c r="P288" s="3546"/>
      <c r="Q288" s="3547" t="s">
        <v>911</v>
      </c>
      <c r="R288" s="3575"/>
      <c r="S288" s="1098"/>
      <c r="W288" s="1098"/>
      <c r="X288" s="1098"/>
      <c r="Y288" s="1098"/>
      <c r="Z288" s="1098"/>
      <c r="AA288" s="1098"/>
      <c r="AB288" s="1098"/>
      <c r="AC288" s="1098"/>
      <c r="AD288" s="1098"/>
      <c r="AE288" s="1098"/>
      <c r="AF288" s="1098"/>
      <c r="AG288" s="1098"/>
      <c r="AH288" s="1098"/>
      <c r="AI288" s="1098"/>
      <c r="AJ288" s="1098"/>
      <c r="AK288" s="1098"/>
      <c r="AL288" s="1098"/>
      <c r="AM288" s="1098"/>
      <c r="AN288" s="1098"/>
      <c r="AO288" s="1098"/>
      <c r="AP288" s="1098"/>
      <c r="AQ288" s="1098"/>
      <c r="AR288" s="1098"/>
      <c r="AS288" s="1098"/>
      <c r="AT288" s="1098"/>
      <c r="AU288" s="1098"/>
      <c r="AV288" s="1098"/>
      <c r="AW288" s="1098"/>
      <c r="AX288" s="1098"/>
      <c r="AY288" s="1098"/>
      <c r="AZ288" s="1098"/>
      <c r="BA288" s="1098"/>
      <c r="BB288" s="1098"/>
      <c r="BC288" s="1098"/>
      <c r="BD288" s="1098"/>
      <c r="BE288" s="1098"/>
      <c r="BF288" s="1098"/>
      <c r="BG288" s="1098"/>
      <c r="BH288" s="1098"/>
      <c r="BI288" s="1098"/>
      <c r="BJ288" s="1098"/>
      <c r="BK288" s="1098"/>
      <c r="BL288" s="1098"/>
      <c r="BM288" s="1098"/>
      <c r="BN288" s="1098"/>
      <c r="BO288" s="1098"/>
      <c r="BP288" s="1098"/>
      <c r="BQ288" s="1098"/>
      <c r="BR288" s="1098"/>
      <c r="BS288" s="1098"/>
      <c r="BT288" s="1098"/>
      <c r="BU288" s="1098"/>
      <c r="BV288" s="1098"/>
      <c r="BW288" s="1098"/>
      <c r="BX288" s="1098"/>
      <c r="BY288" s="1098"/>
      <c r="BZ288" s="1098"/>
      <c r="CA288" s="1098"/>
      <c r="CB288" s="1098"/>
      <c r="CC288" s="1098"/>
      <c r="CD288" s="1098"/>
      <c r="CE288" s="1098"/>
      <c r="CF288" s="1098"/>
      <c r="CG288" s="1098"/>
      <c r="CH288" s="1098"/>
      <c r="CI288" s="1098"/>
      <c r="CJ288" s="1098"/>
      <c r="CK288" s="1098"/>
      <c r="CL288" s="1098"/>
      <c r="CM288" s="1098"/>
      <c r="CN288" s="1098"/>
      <c r="CO288" s="1098"/>
      <c r="CP288" s="1098"/>
      <c r="CQ288" s="1098"/>
      <c r="CR288" s="1098"/>
      <c r="CS288" s="1098"/>
      <c r="CT288" s="1098"/>
      <c r="CU288" s="1098"/>
      <c r="CV288" s="1098"/>
      <c r="CW288" s="1098"/>
      <c r="CX288" s="1098"/>
      <c r="CY288" s="1098"/>
      <c r="CZ288" s="1098"/>
      <c r="DA288" s="1098"/>
      <c r="DB288" s="1098"/>
      <c r="DC288" s="1098"/>
      <c r="DD288" s="1098"/>
      <c r="DE288" s="1098"/>
      <c r="DF288" s="1098"/>
      <c r="DG288" s="1098"/>
      <c r="DH288" s="1098"/>
      <c r="DI288" s="1098"/>
      <c r="DJ288" s="1098"/>
      <c r="DK288" s="1098"/>
      <c r="DL288" s="1098"/>
      <c r="DM288" s="1098"/>
      <c r="DN288" s="1098"/>
      <c r="DO288" s="1098"/>
      <c r="DP288" s="1098"/>
      <c r="DQ288" s="1098"/>
      <c r="DR288" s="1098"/>
      <c r="DS288" s="1098"/>
      <c r="DT288" s="1098"/>
      <c r="DU288" s="1098"/>
      <c r="DV288" s="1098"/>
      <c r="DW288" s="1098"/>
      <c r="DX288" s="1098"/>
      <c r="DY288" s="1098"/>
      <c r="DZ288" s="1098"/>
      <c r="EA288" s="1098"/>
      <c r="EB288" s="1098"/>
      <c r="EC288" s="1098"/>
      <c r="ED288" s="1098"/>
      <c r="EE288" s="1098"/>
      <c r="EF288" s="1098"/>
      <c r="EG288" s="1098"/>
      <c r="EH288" s="1098"/>
      <c r="EI288" s="1098"/>
      <c r="EJ288" s="1098"/>
      <c r="EK288" s="1098"/>
      <c r="EL288" s="1098"/>
      <c r="EM288" s="1098"/>
      <c r="EN288" s="1098"/>
      <c r="EO288" s="1098"/>
      <c r="EP288" s="1098"/>
      <c r="EQ288" s="1098"/>
      <c r="ER288" s="1098"/>
      <c r="ES288" s="1098"/>
      <c r="ET288" s="1098"/>
      <c r="EU288" s="1098"/>
      <c r="EV288" s="1098"/>
      <c r="EW288" s="1098"/>
      <c r="EX288" s="1098"/>
      <c r="EY288" s="1098"/>
      <c r="EZ288" s="1098"/>
      <c r="FA288" s="1098"/>
      <c r="FB288" s="1098"/>
      <c r="FC288" s="1098"/>
      <c r="FD288" s="1098"/>
      <c r="FE288" s="1098"/>
      <c r="FF288" s="1098"/>
      <c r="FG288" s="1098"/>
      <c r="FH288" s="1098"/>
      <c r="FI288" s="1098"/>
      <c r="FJ288" s="1098"/>
      <c r="FK288" s="1098"/>
      <c r="FL288" s="1098"/>
      <c r="FM288" s="1098"/>
      <c r="FN288" s="1098"/>
      <c r="FO288" s="1098"/>
      <c r="FP288" s="1098"/>
      <c r="FQ288" s="1098"/>
      <c r="FR288" s="1098"/>
      <c r="FS288" s="1098"/>
      <c r="FT288" s="1098"/>
      <c r="FU288" s="1098"/>
      <c r="FV288" s="1098"/>
      <c r="FW288" s="1098"/>
      <c r="FX288" s="1098"/>
      <c r="FY288" s="1098"/>
      <c r="FZ288" s="1098"/>
      <c r="GA288" s="1098"/>
      <c r="GB288" s="1098"/>
      <c r="GC288" s="1098"/>
      <c r="GD288" s="1098"/>
      <c r="GE288" s="1098"/>
      <c r="GF288" s="1098"/>
      <c r="GG288" s="1098"/>
      <c r="GH288" s="1098"/>
      <c r="GI288" s="1098"/>
      <c r="GJ288" s="1098"/>
      <c r="GK288" s="1098"/>
      <c r="GL288" s="1098"/>
      <c r="GM288" s="1098"/>
      <c r="GN288" s="1098"/>
      <c r="GO288" s="1098"/>
      <c r="GP288" s="1098"/>
      <c r="GQ288" s="1098"/>
      <c r="GR288" s="1098"/>
      <c r="GS288" s="1098"/>
      <c r="GT288" s="1098"/>
      <c r="GU288" s="1098"/>
      <c r="GV288" s="1098"/>
      <c r="GW288" s="1098"/>
      <c r="GX288" s="1098"/>
      <c r="GY288" s="1098"/>
      <c r="GZ288" s="1098"/>
      <c r="HA288" s="1098"/>
      <c r="HB288" s="1098"/>
      <c r="HC288" s="1098"/>
      <c r="HD288" s="1098"/>
      <c r="HE288" s="1098"/>
      <c r="HF288" s="1098"/>
      <c r="HG288" s="1098"/>
      <c r="HH288" s="1098"/>
      <c r="HI288" s="1098"/>
      <c r="HJ288" s="1098"/>
      <c r="HK288" s="1098"/>
      <c r="HL288" s="1098"/>
      <c r="HM288" s="1098"/>
      <c r="HN288" s="1098"/>
      <c r="HO288" s="1098"/>
      <c r="HP288" s="1098"/>
      <c r="HQ288" s="1098"/>
      <c r="HR288" s="1098"/>
      <c r="HS288" s="1098"/>
      <c r="HT288" s="1098"/>
      <c r="HU288" s="1098"/>
      <c r="HV288" s="1098"/>
      <c r="HW288" s="1098"/>
      <c r="HX288" s="1098"/>
      <c r="HY288" s="1098"/>
      <c r="HZ288" s="1098"/>
      <c r="IA288" s="1098"/>
      <c r="IB288" s="1098"/>
      <c r="IC288" s="1098"/>
      <c r="ID288" s="1098"/>
      <c r="IE288" s="1098"/>
      <c r="IF288" s="1098"/>
      <c r="IG288" s="1098"/>
      <c r="IH288" s="1098"/>
      <c r="II288" s="1098"/>
      <c r="IJ288" s="1098"/>
      <c r="IK288" s="1098"/>
      <c r="IL288" s="1098"/>
      <c r="IM288" s="1098"/>
      <c r="IN288" s="1098"/>
      <c r="IO288" s="1098"/>
      <c r="IP288" s="1098"/>
      <c r="IQ288" s="1098"/>
      <c r="IR288" s="1098"/>
      <c r="IS288" s="1098"/>
      <c r="IT288" s="1098"/>
      <c r="IU288" s="1098"/>
      <c r="IV288" s="1098"/>
      <c r="IW288" s="1098"/>
      <c r="IX288" s="1098"/>
      <c r="IY288" s="1098"/>
      <c r="IZ288" s="1098"/>
      <c r="JA288" s="1098"/>
      <c r="JB288" s="1098"/>
      <c r="JC288" s="1098"/>
      <c r="JD288" s="1098"/>
      <c r="JE288" s="1098"/>
      <c r="JF288" s="1098"/>
      <c r="JG288" s="1098"/>
      <c r="JH288" s="1098"/>
      <c r="JI288" s="1098"/>
      <c r="JJ288" s="1098"/>
      <c r="JK288" s="1098"/>
      <c r="JL288" s="1098"/>
      <c r="JM288" s="1098"/>
      <c r="JN288" s="1098"/>
      <c r="JO288" s="1098"/>
      <c r="JP288" s="1098"/>
      <c r="JQ288" s="1098"/>
      <c r="JR288" s="1098"/>
      <c r="JS288" s="1098"/>
      <c r="JT288" s="1098"/>
      <c r="JU288" s="1098"/>
      <c r="JV288" s="1098"/>
      <c r="JW288" s="1098"/>
      <c r="JX288" s="1098"/>
      <c r="JY288" s="1098"/>
      <c r="JZ288" s="1098"/>
      <c r="KA288" s="1098"/>
      <c r="KB288" s="1098"/>
      <c r="KC288" s="1098"/>
      <c r="KD288" s="1098"/>
      <c r="KE288" s="1098"/>
      <c r="KF288" s="1098"/>
      <c r="KG288" s="1098"/>
      <c r="KH288" s="1098"/>
      <c r="KI288" s="1098"/>
      <c r="KJ288" s="1098"/>
      <c r="KK288" s="1098"/>
      <c r="KL288" s="1098"/>
      <c r="KM288" s="1098"/>
      <c r="KN288" s="1098"/>
      <c r="KO288" s="1098"/>
      <c r="KP288" s="1098"/>
      <c r="KQ288" s="1098"/>
      <c r="KR288" s="1098"/>
      <c r="KS288" s="1098"/>
      <c r="KT288" s="1098"/>
      <c r="KU288" s="1098"/>
      <c r="KV288" s="1098"/>
      <c r="KW288" s="1098"/>
      <c r="KX288" s="1098"/>
      <c r="KY288" s="1098"/>
      <c r="KZ288" s="1098"/>
      <c r="LA288" s="1098"/>
      <c r="LB288" s="1098"/>
      <c r="LC288" s="1098"/>
      <c r="LD288" s="1098"/>
      <c r="LE288" s="1098"/>
      <c r="LF288" s="1098"/>
      <c r="LG288" s="1098"/>
      <c r="LH288" s="1098"/>
      <c r="LI288" s="1098"/>
      <c r="LJ288" s="1098"/>
      <c r="LK288" s="1098"/>
      <c r="LL288" s="1098"/>
      <c r="LM288" s="1098"/>
      <c r="LN288" s="1098"/>
      <c r="LO288" s="1098"/>
      <c r="LP288" s="1098"/>
      <c r="LQ288" s="1098"/>
      <c r="LR288" s="1098"/>
      <c r="LS288" s="1098"/>
      <c r="LT288" s="1098"/>
      <c r="LU288" s="1098"/>
      <c r="LV288" s="1098"/>
      <c r="LW288" s="1098"/>
      <c r="LX288" s="1098"/>
      <c r="LY288" s="1098"/>
      <c r="LZ288" s="1098"/>
      <c r="MA288" s="1098"/>
      <c r="MB288" s="1098"/>
      <c r="MC288" s="1098"/>
      <c r="MD288" s="1098"/>
      <c r="ME288" s="1098"/>
      <c r="MF288" s="1098"/>
      <c r="MG288" s="1098"/>
      <c r="MH288" s="1098"/>
      <c r="MI288" s="1098"/>
      <c r="MJ288" s="1098"/>
      <c r="MK288" s="1098"/>
      <c r="ML288" s="1098"/>
      <c r="MM288" s="1098"/>
      <c r="MN288" s="1098"/>
      <c r="MO288" s="1098"/>
      <c r="MP288" s="1098"/>
      <c r="MQ288" s="1098"/>
      <c r="MR288" s="1098"/>
      <c r="MS288" s="1098"/>
      <c r="MT288" s="1098"/>
      <c r="MU288" s="1098"/>
      <c r="MV288" s="1098"/>
      <c r="MW288" s="1098"/>
      <c r="MX288" s="1098"/>
      <c r="MY288" s="1098"/>
      <c r="MZ288" s="1098"/>
      <c r="NA288" s="1098"/>
      <c r="NB288" s="1098"/>
      <c r="NC288" s="1098"/>
      <c r="ND288" s="1098"/>
      <c r="NE288" s="1098"/>
      <c r="NF288" s="1098"/>
      <c r="NG288" s="1098"/>
      <c r="NH288" s="1098"/>
      <c r="NI288" s="1098"/>
      <c r="NJ288" s="1098"/>
      <c r="NK288" s="1098"/>
      <c r="NL288" s="1098"/>
      <c r="NM288" s="1098"/>
      <c r="NN288" s="1098"/>
      <c r="NO288" s="1098"/>
      <c r="NP288" s="1098"/>
      <c r="NQ288" s="1098"/>
      <c r="NR288" s="1098"/>
      <c r="NS288" s="1098"/>
      <c r="NT288" s="1098"/>
      <c r="NU288" s="1098"/>
      <c r="NV288" s="1098"/>
      <c r="NW288" s="1098"/>
      <c r="NX288" s="1098"/>
      <c r="NY288" s="1098"/>
      <c r="NZ288" s="1098"/>
      <c r="OA288" s="1098"/>
      <c r="OB288" s="1098"/>
      <c r="OC288" s="1098"/>
      <c r="OD288" s="1098"/>
      <c r="OE288" s="1098"/>
      <c r="OF288" s="1098"/>
      <c r="OG288" s="1098"/>
      <c r="OH288" s="1098"/>
      <c r="OI288" s="1098"/>
      <c r="OJ288" s="1098"/>
      <c r="OK288" s="1098"/>
      <c r="OL288" s="1098"/>
      <c r="OM288" s="1098"/>
      <c r="ON288" s="1098"/>
      <c r="OO288" s="1098"/>
      <c r="OP288" s="1098"/>
      <c r="OQ288" s="1098"/>
      <c r="OR288" s="1098"/>
      <c r="OS288" s="1098"/>
      <c r="OT288" s="1098"/>
      <c r="OU288" s="1098"/>
      <c r="OV288" s="1098"/>
      <c r="OW288" s="1098"/>
      <c r="OX288" s="1098"/>
      <c r="OY288" s="1098"/>
      <c r="OZ288" s="1098"/>
      <c r="PA288" s="1098"/>
      <c r="PB288" s="1098"/>
      <c r="PC288" s="1098"/>
      <c r="PD288" s="1098"/>
      <c r="PE288" s="1098"/>
      <c r="PF288" s="1098"/>
      <c r="PG288" s="1098"/>
      <c r="PH288" s="1098"/>
      <c r="PI288" s="1098"/>
      <c r="PJ288" s="1098"/>
      <c r="PK288" s="1098"/>
      <c r="PL288" s="1098"/>
      <c r="PM288" s="1098"/>
      <c r="PN288" s="1098"/>
      <c r="PO288" s="1098"/>
      <c r="PP288" s="1098"/>
      <c r="PQ288" s="1098"/>
      <c r="PR288" s="1098"/>
      <c r="PS288" s="1098"/>
      <c r="PT288" s="1098"/>
      <c r="PU288" s="1098"/>
      <c r="PV288" s="1098"/>
      <c r="PW288" s="1098"/>
      <c r="PX288" s="1098"/>
      <c r="PY288" s="1098"/>
      <c r="PZ288" s="1098"/>
      <c r="QA288" s="1098"/>
      <c r="QB288" s="1098"/>
      <c r="QC288" s="1098"/>
      <c r="QD288" s="1098"/>
      <c r="QE288" s="1098"/>
      <c r="QF288" s="1098"/>
      <c r="QG288" s="1098"/>
      <c r="QH288" s="1098"/>
      <c r="QI288" s="1098"/>
      <c r="QJ288" s="1098"/>
      <c r="QK288" s="1098"/>
      <c r="QL288" s="1098"/>
      <c r="QM288" s="1098"/>
      <c r="QN288" s="1098"/>
      <c r="QO288" s="1098"/>
      <c r="QP288" s="1098"/>
      <c r="QQ288" s="1098"/>
      <c r="QR288" s="1098"/>
      <c r="QS288" s="1098"/>
      <c r="QT288" s="1098"/>
      <c r="QU288" s="1098"/>
      <c r="QV288" s="1098"/>
      <c r="QW288" s="1098"/>
      <c r="QX288" s="1098"/>
      <c r="QY288" s="1098"/>
      <c r="QZ288" s="1098"/>
      <c r="RA288" s="1098"/>
      <c r="RB288" s="1098"/>
      <c r="RC288" s="1098"/>
      <c r="RD288" s="1098"/>
      <c r="RE288" s="1098"/>
      <c r="RF288" s="1098"/>
      <c r="RG288" s="1098"/>
      <c r="RH288" s="1098"/>
      <c r="RI288" s="1098"/>
      <c r="RJ288" s="1098"/>
      <c r="RK288" s="1098"/>
      <c r="RL288" s="1098"/>
      <c r="RM288" s="1098"/>
      <c r="RN288" s="1098"/>
      <c r="RO288" s="1098"/>
      <c r="RP288" s="1098"/>
      <c r="RQ288" s="1098"/>
      <c r="RR288" s="1098"/>
      <c r="RS288" s="1098"/>
      <c r="RT288" s="1098"/>
      <c r="RU288" s="1098"/>
      <c r="RV288" s="1098"/>
      <c r="RW288" s="1098"/>
      <c r="RX288" s="1098"/>
      <c r="RY288" s="1098"/>
      <c r="RZ288" s="1098"/>
      <c r="SA288" s="1098"/>
      <c r="SB288" s="1098"/>
      <c r="SC288" s="1098"/>
      <c r="SD288" s="1098"/>
      <c r="SE288" s="1098"/>
      <c r="SF288" s="1098"/>
      <c r="SG288" s="1098"/>
      <c r="SH288" s="1098"/>
      <c r="SI288" s="1098"/>
      <c r="SJ288" s="1098"/>
      <c r="SK288" s="1098"/>
      <c r="SL288" s="1098"/>
      <c r="SM288" s="1098"/>
      <c r="SN288" s="1098"/>
      <c r="SO288" s="1098"/>
      <c r="SP288" s="1098"/>
      <c r="SQ288" s="1098"/>
      <c r="SR288" s="1098"/>
      <c r="SS288" s="1098"/>
      <c r="ST288" s="1098"/>
      <c r="SU288" s="1098"/>
      <c r="SV288" s="1098"/>
      <c r="SW288" s="1098"/>
      <c r="SX288" s="1098"/>
      <c r="SY288" s="1098"/>
      <c r="SZ288" s="1098"/>
      <c r="TA288" s="1098"/>
      <c r="TB288" s="1098"/>
      <c r="TC288" s="1098"/>
      <c r="TD288" s="1098"/>
      <c r="TE288" s="1098"/>
      <c r="TF288" s="1098"/>
      <c r="TG288" s="1098"/>
      <c r="TH288" s="1098"/>
      <c r="TI288" s="1098"/>
      <c r="TJ288" s="1098"/>
      <c r="TK288" s="1098"/>
      <c r="TL288" s="1098"/>
      <c r="TM288" s="1098"/>
      <c r="TN288" s="1098"/>
      <c r="TO288" s="1098"/>
      <c r="TP288" s="1098"/>
      <c r="TQ288" s="1098"/>
      <c r="TR288" s="1098"/>
      <c r="TS288" s="1098"/>
      <c r="TT288" s="1098"/>
      <c r="TU288" s="1098"/>
      <c r="TV288" s="1098"/>
      <c r="TW288" s="1098"/>
      <c r="TX288" s="1098"/>
      <c r="TY288" s="1098"/>
      <c r="TZ288" s="1098"/>
      <c r="UA288" s="1098"/>
      <c r="UB288" s="1098"/>
      <c r="UC288" s="1098"/>
      <c r="UD288" s="1098"/>
      <c r="UE288" s="1098"/>
      <c r="UF288" s="1098"/>
      <c r="UG288" s="1098"/>
      <c r="UH288" s="1098"/>
      <c r="UI288" s="1098"/>
      <c r="UJ288" s="1098"/>
      <c r="UK288" s="1098"/>
      <c r="UL288" s="1098"/>
      <c r="UM288" s="1098"/>
      <c r="UN288" s="1098"/>
      <c r="UO288" s="1098"/>
      <c r="UP288" s="1098"/>
      <c r="UQ288" s="1098"/>
      <c r="UR288" s="1098"/>
      <c r="US288" s="1098"/>
      <c r="UT288" s="1098"/>
      <c r="UU288" s="1098"/>
      <c r="UV288" s="1098"/>
      <c r="UW288" s="1098"/>
      <c r="UX288" s="1098"/>
      <c r="UY288" s="1098"/>
      <c r="UZ288" s="1098"/>
      <c r="VA288" s="1098"/>
      <c r="VB288" s="1098"/>
      <c r="VC288" s="1098"/>
      <c r="VD288" s="1098"/>
      <c r="VE288" s="1098"/>
      <c r="VF288" s="1098"/>
      <c r="VG288" s="1098"/>
      <c r="VH288" s="1098"/>
      <c r="VI288" s="1098"/>
      <c r="VJ288" s="1098"/>
      <c r="VK288" s="1098"/>
      <c r="VL288" s="1098"/>
      <c r="VM288" s="1098"/>
      <c r="VN288" s="1098"/>
      <c r="VO288" s="1098"/>
      <c r="VP288" s="1098"/>
      <c r="VQ288" s="1098"/>
      <c r="VR288" s="1098"/>
      <c r="VS288" s="1098"/>
      <c r="VT288" s="1098"/>
      <c r="VU288" s="1098"/>
      <c r="VV288" s="1098"/>
      <c r="VW288" s="1098"/>
      <c r="VX288" s="1098"/>
      <c r="VY288" s="1098"/>
      <c r="VZ288" s="1098"/>
      <c r="WA288" s="1098"/>
      <c r="WB288" s="1098"/>
      <c r="WC288" s="1098"/>
      <c r="WD288" s="1098"/>
      <c r="WE288" s="1098"/>
      <c r="WF288" s="1098"/>
      <c r="WG288" s="1098"/>
      <c r="WH288" s="1098"/>
      <c r="WI288" s="1098"/>
      <c r="WJ288" s="1098"/>
      <c r="WK288" s="1098"/>
      <c r="WL288" s="1098"/>
      <c r="WM288" s="1098"/>
      <c r="WN288" s="1098"/>
      <c r="WO288" s="1098"/>
      <c r="WP288" s="1098"/>
      <c r="WQ288" s="1098"/>
      <c r="WR288" s="1098"/>
      <c r="WS288" s="1098"/>
      <c r="WT288" s="1098"/>
      <c r="WU288" s="1098"/>
      <c r="WV288" s="1098"/>
      <c r="WW288" s="1098"/>
      <c r="WX288" s="1098"/>
      <c r="WY288" s="1098"/>
      <c r="WZ288" s="1098"/>
      <c r="XA288" s="1098"/>
      <c r="XB288" s="1098"/>
      <c r="XC288" s="1098"/>
      <c r="XD288" s="1098"/>
      <c r="XE288" s="1098"/>
      <c r="XF288" s="1098"/>
      <c r="XG288" s="1098"/>
      <c r="XH288" s="1098"/>
      <c r="XI288" s="1098"/>
      <c r="XJ288" s="1098"/>
      <c r="XK288" s="1098"/>
      <c r="XL288" s="1098"/>
      <c r="XM288" s="1098"/>
      <c r="XN288" s="1098"/>
      <c r="XO288" s="1098"/>
      <c r="XP288" s="1098"/>
      <c r="XQ288" s="1098"/>
      <c r="XR288" s="1098"/>
      <c r="XS288" s="1098"/>
      <c r="XT288" s="1098"/>
      <c r="XU288" s="1098"/>
      <c r="XV288" s="1098"/>
      <c r="XW288" s="1098"/>
      <c r="XX288" s="1098"/>
      <c r="XY288" s="1098"/>
      <c r="XZ288" s="1098"/>
      <c r="YA288" s="1098"/>
      <c r="YB288" s="1098"/>
      <c r="YC288" s="1098"/>
      <c r="YD288" s="1098"/>
      <c r="YE288" s="1098"/>
      <c r="YF288" s="1098"/>
      <c r="YG288" s="1098"/>
      <c r="YH288" s="1098"/>
      <c r="YI288" s="1098"/>
      <c r="YJ288" s="1098"/>
      <c r="YK288" s="1098"/>
      <c r="YL288" s="1098"/>
      <c r="YM288" s="1098"/>
      <c r="YN288" s="1098"/>
      <c r="YO288" s="1098"/>
      <c r="YP288" s="1098"/>
      <c r="YQ288" s="1098"/>
      <c r="YR288" s="1098"/>
      <c r="YS288" s="1098"/>
      <c r="YT288" s="1098"/>
      <c r="YU288" s="1098"/>
      <c r="YV288" s="1098"/>
      <c r="YW288" s="1098"/>
      <c r="YX288" s="1098"/>
      <c r="YY288" s="1098"/>
      <c r="YZ288" s="1098"/>
      <c r="ZA288" s="1098"/>
      <c r="ZB288" s="1098"/>
      <c r="ZC288" s="1098"/>
      <c r="ZD288" s="1098"/>
      <c r="ZE288" s="1098"/>
      <c r="ZF288" s="1098"/>
      <c r="ZG288" s="1098"/>
      <c r="ZH288" s="1098"/>
      <c r="ZI288" s="1098"/>
      <c r="ZJ288" s="1098"/>
      <c r="ZK288" s="1098"/>
      <c r="ZL288" s="1098"/>
      <c r="ZM288" s="1098"/>
      <c r="ZN288" s="1098"/>
      <c r="ZO288" s="1098"/>
      <c r="ZP288" s="1098"/>
      <c r="ZQ288" s="1098"/>
      <c r="ZR288" s="1098"/>
      <c r="ZS288" s="1098"/>
      <c r="ZT288" s="1098"/>
      <c r="ZU288" s="1098"/>
      <c r="ZV288" s="1098"/>
      <c r="ZW288" s="1098"/>
      <c r="ZX288" s="1098"/>
      <c r="ZY288" s="1098"/>
      <c r="ZZ288" s="1098"/>
      <c r="AAA288" s="1098"/>
      <c r="AAB288" s="1098"/>
      <c r="AAC288" s="1098"/>
      <c r="AAD288" s="1098"/>
      <c r="AAE288" s="1098"/>
      <c r="AAF288" s="1098"/>
      <c r="AAG288" s="1098"/>
      <c r="AAH288" s="1098"/>
      <c r="AAI288" s="1098"/>
      <c r="AAJ288" s="1098"/>
      <c r="AAK288" s="1098"/>
      <c r="AAL288" s="1098"/>
      <c r="AAM288" s="1098"/>
      <c r="AAN288" s="1098"/>
      <c r="AAO288" s="1098"/>
      <c r="AAP288" s="1098"/>
      <c r="AAQ288" s="1098"/>
      <c r="AAR288" s="1098"/>
      <c r="AAS288" s="1098"/>
      <c r="AAT288" s="1098"/>
      <c r="AAU288" s="1098"/>
      <c r="AAV288" s="1098"/>
      <c r="AAW288" s="1098"/>
      <c r="AAX288" s="1098"/>
      <c r="AAY288" s="1098"/>
      <c r="AAZ288" s="1098"/>
      <c r="ABA288" s="1098"/>
      <c r="ABB288" s="1098"/>
      <c r="ABC288" s="1098"/>
      <c r="ABD288" s="1098"/>
      <c r="ABE288" s="1098"/>
      <c r="ABF288" s="1098"/>
      <c r="ABG288" s="1098"/>
      <c r="ABH288" s="1098"/>
      <c r="ABI288" s="1098"/>
      <c r="ABJ288" s="1098"/>
      <c r="ABK288" s="1098"/>
      <c r="ABL288" s="1098"/>
      <c r="ABM288" s="1098"/>
      <c r="ABN288" s="1098"/>
      <c r="ABO288" s="1098"/>
      <c r="ABP288" s="1098"/>
      <c r="ABQ288" s="1098"/>
      <c r="ABR288" s="1098"/>
      <c r="ABS288" s="1098"/>
      <c r="ABT288" s="1098"/>
      <c r="ABU288" s="1098"/>
      <c r="ABV288" s="1098"/>
      <c r="ABW288" s="1098"/>
      <c r="ABX288" s="1098"/>
      <c r="ABY288" s="1098"/>
      <c r="ABZ288" s="1098"/>
      <c r="ACA288" s="1098"/>
      <c r="ACB288" s="1098"/>
      <c r="ACC288" s="1098"/>
      <c r="ACD288" s="1098"/>
      <c r="ACE288" s="1098"/>
      <c r="ACF288" s="1098"/>
      <c r="ACG288" s="1098"/>
      <c r="ACH288" s="1098"/>
      <c r="ACI288" s="1098"/>
      <c r="ACJ288" s="1098"/>
      <c r="ACK288" s="1098"/>
      <c r="ACL288" s="1098"/>
      <c r="ACM288" s="1098"/>
      <c r="ACN288" s="1098"/>
      <c r="ACO288" s="1098"/>
      <c r="ACP288" s="1098"/>
      <c r="ACQ288" s="1098"/>
      <c r="ACR288" s="1098"/>
      <c r="ACS288" s="1098"/>
      <c r="ACT288" s="1098"/>
      <c r="ACU288" s="1098"/>
      <c r="ACV288" s="1098"/>
      <c r="ACW288" s="1098"/>
      <c r="ACX288" s="1098"/>
      <c r="ACY288" s="1098"/>
      <c r="ACZ288" s="1098"/>
      <c r="ADA288" s="1098"/>
      <c r="ADB288" s="1098"/>
      <c r="ADC288" s="1098"/>
      <c r="ADD288" s="1098"/>
      <c r="ADE288" s="1098"/>
      <c r="ADF288" s="1098"/>
      <c r="ADG288" s="1098"/>
      <c r="ADH288" s="1098"/>
      <c r="ADI288" s="1098"/>
      <c r="ADJ288" s="1098"/>
      <c r="ADK288" s="1098"/>
      <c r="ADL288" s="1098"/>
      <c r="ADM288" s="1098"/>
      <c r="ADN288" s="1098"/>
      <c r="ADO288" s="1098"/>
      <c r="ADP288" s="1098"/>
      <c r="ADQ288" s="1098"/>
      <c r="ADR288" s="1098"/>
      <c r="ADS288" s="1098"/>
      <c r="ADT288" s="1098"/>
      <c r="ADU288" s="1098"/>
      <c r="ADV288" s="1098"/>
      <c r="ADW288" s="1098"/>
      <c r="ADX288" s="1098"/>
      <c r="ADY288" s="1098"/>
      <c r="ADZ288" s="1098"/>
      <c r="AEA288" s="1098"/>
      <c r="AEB288" s="1098"/>
      <c r="AEC288" s="1098"/>
      <c r="AED288" s="1098"/>
      <c r="AEE288" s="1098"/>
      <c r="AEF288" s="1098"/>
      <c r="AEG288" s="1098"/>
      <c r="AEH288" s="1098"/>
      <c r="AEI288" s="1098"/>
      <c r="AEJ288" s="1098"/>
      <c r="AEK288" s="1098"/>
      <c r="AEL288" s="1098"/>
      <c r="AEM288" s="1098"/>
      <c r="AEN288" s="1098"/>
      <c r="AEO288" s="1098"/>
      <c r="AEP288" s="1098"/>
      <c r="AEQ288" s="1098"/>
      <c r="AER288" s="1098"/>
      <c r="AES288" s="1098"/>
      <c r="AET288" s="1098"/>
      <c r="AEU288" s="1098"/>
      <c r="AEV288" s="1098"/>
      <c r="AEW288" s="1098"/>
      <c r="AEX288" s="1098"/>
      <c r="AEY288" s="1098"/>
      <c r="AEZ288" s="1098"/>
      <c r="AFA288" s="1098"/>
      <c r="AFB288" s="1098"/>
      <c r="AFC288" s="1098"/>
      <c r="AFD288" s="1098"/>
      <c r="AFE288" s="1098"/>
      <c r="AFF288" s="1098"/>
      <c r="AFG288" s="1098"/>
      <c r="AFH288" s="1098"/>
      <c r="AFI288" s="1098"/>
      <c r="AFJ288" s="1098"/>
      <c r="AFK288" s="1098"/>
      <c r="AFL288" s="1098"/>
      <c r="AFM288" s="1098"/>
      <c r="AFN288" s="1098"/>
      <c r="AFO288" s="1098"/>
      <c r="AFP288" s="1098"/>
      <c r="AFQ288" s="1098"/>
      <c r="AFR288" s="1098"/>
      <c r="AFS288" s="1098"/>
      <c r="AFT288" s="1098"/>
      <c r="AFU288" s="1098"/>
      <c r="AFV288" s="1098"/>
      <c r="AFW288" s="1098"/>
      <c r="AFX288" s="1098"/>
      <c r="AFY288" s="1098"/>
      <c r="AFZ288" s="1098"/>
      <c r="AGA288" s="1098"/>
      <c r="AGB288" s="1098"/>
      <c r="AGC288" s="1098"/>
      <c r="AGD288" s="1098"/>
      <c r="AGE288" s="1098"/>
      <c r="AGF288" s="1098"/>
      <c r="AGG288" s="1098"/>
      <c r="AGH288" s="1098"/>
      <c r="AGI288" s="1098"/>
      <c r="AGJ288" s="1098"/>
      <c r="AGK288" s="1098"/>
      <c r="AGL288" s="1098"/>
      <c r="AGM288" s="1098"/>
      <c r="AGN288" s="1098"/>
      <c r="AGO288" s="1098"/>
      <c r="AGP288" s="1098"/>
      <c r="AGQ288" s="1098"/>
      <c r="AGR288" s="1098"/>
      <c r="AGS288" s="1098"/>
      <c r="AGT288" s="1098"/>
      <c r="AGU288" s="1098"/>
      <c r="AGV288" s="1098"/>
      <c r="AGW288" s="1098"/>
      <c r="AGX288" s="1098"/>
      <c r="AGY288" s="1098"/>
      <c r="AGZ288" s="1098"/>
      <c r="AHA288" s="1098"/>
      <c r="AHB288" s="1098"/>
      <c r="AHC288" s="1098"/>
      <c r="AHD288" s="1098"/>
      <c r="AHE288" s="1098"/>
      <c r="AHF288" s="1098"/>
      <c r="AHG288" s="1098"/>
      <c r="AHH288" s="1098"/>
      <c r="AHI288" s="1098"/>
      <c r="AHJ288" s="1098"/>
      <c r="AHK288" s="1098"/>
      <c r="AHL288" s="1098"/>
      <c r="AHM288" s="1098"/>
      <c r="AHN288" s="1098"/>
      <c r="AHO288" s="1098"/>
      <c r="AHP288" s="1098"/>
      <c r="AHQ288" s="1098"/>
      <c r="AHR288" s="1098"/>
      <c r="AHS288" s="1098"/>
      <c r="AHT288" s="1098"/>
      <c r="AHU288" s="1098"/>
      <c r="AHV288" s="1098"/>
      <c r="AHW288" s="1098"/>
      <c r="AHX288" s="1098"/>
      <c r="AHY288" s="1098"/>
      <c r="AHZ288" s="1098"/>
      <c r="AIA288" s="1098"/>
      <c r="AIB288" s="1098"/>
      <c r="AIC288" s="1098"/>
      <c r="AID288" s="1098"/>
      <c r="AIE288" s="1098"/>
      <c r="AIF288" s="1098"/>
      <c r="AIG288" s="1098"/>
      <c r="AIH288" s="1098"/>
      <c r="AII288" s="1098"/>
      <c r="AIJ288" s="1098"/>
      <c r="AIK288" s="1098"/>
      <c r="AIL288" s="1098"/>
      <c r="AIM288" s="1098"/>
      <c r="AIN288" s="1098"/>
      <c r="AIO288" s="1098"/>
      <c r="AIP288" s="1098"/>
      <c r="AIQ288" s="1098"/>
      <c r="AIR288" s="1098"/>
      <c r="AIS288" s="1098"/>
      <c r="AIT288" s="1098"/>
      <c r="AIU288" s="1098"/>
      <c r="AIV288" s="1098"/>
      <c r="AIW288" s="1098"/>
      <c r="AIX288" s="1098"/>
      <c r="AIY288" s="1098"/>
      <c r="AIZ288" s="1098"/>
      <c r="AJA288" s="1098"/>
      <c r="AJB288" s="1098"/>
      <c r="AJC288" s="1098"/>
      <c r="AJD288" s="1098"/>
      <c r="AJE288" s="1098"/>
      <c r="AJF288" s="1098"/>
      <c r="AJG288" s="1098"/>
      <c r="AJH288" s="1098"/>
      <c r="AJI288" s="1098"/>
      <c r="AJJ288" s="1098"/>
      <c r="AJK288" s="1098"/>
      <c r="AJL288" s="1098"/>
      <c r="AJM288" s="1098"/>
      <c r="AJN288" s="1098"/>
      <c r="AJO288" s="1098"/>
      <c r="AJP288" s="1098"/>
      <c r="AJQ288" s="1098"/>
      <c r="AJR288" s="1098"/>
      <c r="AJS288" s="1098"/>
      <c r="AJT288" s="1098"/>
      <c r="AJU288" s="1098"/>
      <c r="AJV288" s="1098"/>
      <c r="AJW288" s="1098"/>
      <c r="AJX288" s="1098"/>
      <c r="AJY288" s="1098"/>
      <c r="AJZ288" s="1098"/>
      <c r="AKA288" s="1098"/>
      <c r="AKB288" s="1098"/>
      <c r="AKC288" s="1098"/>
      <c r="AKD288" s="1098"/>
      <c r="AKE288" s="1098"/>
      <c r="AKF288" s="1098"/>
      <c r="AKG288" s="1098"/>
      <c r="AKH288" s="1098"/>
      <c r="AKI288" s="1098"/>
      <c r="AKJ288" s="1098"/>
      <c r="AKK288" s="1098"/>
      <c r="AKL288" s="1098"/>
      <c r="AKM288" s="1098"/>
      <c r="AKN288" s="1098"/>
      <c r="AKO288" s="1098"/>
      <c r="AKP288" s="1098"/>
      <c r="AKQ288" s="1098"/>
      <c r="AKR288" s="1098"/>
      <c r="AKS288" s="1098"/>
      <c r="AKT288" s="1098"/>
      <c r="AKU288" s="1098"/>
      <c r="AKV288" s="1098"/>
      <c r="AKW288" s="1098"/>
      <c r="AKX288" s="1098"/>
      <c r="AKY288" s="1098"/>
      <c r="AKZ288" s="1098"/>
      <c r="ALA288" s="1098"/>
      <c r="ALB288" s="1098"/>
      <c r="ALC288" s="1098"/>
      <c r="ALD288" s="1098"/>
      <c r="ALE288" s="1098"/>
      <c r="ALF288" s="1098"/>
      <c r="ALG288" s="1098"/>
      <c r="ALH288" s="1098"/>
      <c r="ALI288" s="1098"/>
      <c r="ALJ288" s="1098"/>
      <c r="ALK288" s="1098"/>
      <c r="ALL288" s="1098"/>
      <c r="ALM288" s="1098"/>
      <c r="ALN288" s="1098"/>
      <c r="ALO288" s="1098"/>
      <c r="ALP288" s="1098"/>
      <c r="ALQ288" s="1098"/>
      <c r="ALR288" s="1098"/>
      <c r="ALS288" s="1098"/>
      <c r="ALT288" s="1098"/>
      <c r="ALU288" s="1098"/>
      <c r="ALV288" s="1098"/>
      <c r="ALW288" s="1098"/>
      <c r="ALX288" s="1098"/>
      <c r="ALY288" s="1098"/>
      <c r="ALZ288" s="1098"/>
      <c r="AMA288" s="1098"/>
      <c r="AMB288" s="1098"/>
      <c r="AMC288" s="1098"/>
      <c r="AMD288" s="1098"/>
      <c r="AME288" s="1098"/>
      <c r="AMF288" s="1098"/>
      <c r="AMG288" s="1098"/>
      <c r="AMH288" s="1098"/>
      <c r="AMI288" s="1098"/>
      <c r="AMJ288" s="1098"/>
      <c r="AMK288" s="1098"/>
      <c r="AML288" s="1098"/>
      <c r="AMM288" s="1098"/>
      <c r="AMN288" s="1098"/>
      <c r="AMO288" s="1098"/>
      <c r="AMP288" s="1098"/>
      <c r="AMQ288" s="1098"/>
      <c r="AMR288" s="1098"/>
      <c r="AMS288" s="1098"/>
      <c r="AMT288" s="1098"/>
      <c r="AMU288" s="1098"/>
      <c r="AMV288" s="1098"/>
      <c r="AMW288" s="1098"/>
      <c r="AMX288" s="1098"/>
      <c r="AMY288" s="1098"/>
      <c r="AMZ288" s="1098"/>
      <c r="ANA288" s="1098"/>
      <c r="ANB288" s="1098"/>
      <c r="ANC288" s="1098"/>
      <c r="AND288" s="1098"/>
      <c r="ANE288" s="1098"/>
      <c r="ANF288" s="1098"/>
      <c r="ANG288" s="1098"/>
      <c r="ANH288" s="1098"/>
      <c r="ANI288" s="1098"/>
      <c r="ANJ288" s="1098"/>
      <c r="ANK288" s="1098"/>
      <c r="ANL288" s="1098"/>
      <c r="ANM288" s="1098"/>
      <c r="ANN288" s="1098"/>
      <c r="ANO288" s="1098"/>
      <c r="ANP288" s="1098"/>
      <c r="ANQ288" s="1098"/>
      <c r="ANR288" s="1098"/>
      <c r="ANS288" s="1098"/>
      <c r="ANT288" s="1098"/>
      <c r="ANU288" s="1098"/>
      <c r="ANV288" s="1098"/>
      <c r="ANW288" s="1098"/>
      <c r="ANX288" s="1098"/>
      <c r="ANY288" s="1098"/>
      <c r="ANZ288" s="1098"/>
      <c r="AOA288" s="1098"/>
      <c r="AOB288" s="1098"/>
      <c r="AOC288" s="1098"/>
      <c r="AOD288" s="1098"/>
      <c r="AOE288" s="1098"/>
      <c r="AOF288" s="1098"/>
      <c r="AOG288" s="1098"/>
      <c r="AOH288" s="1098"/>
      <c r="AOI288" s="1098"/>
      <c r="AOJ288" s="1098"/>
      <c r="AOK288" s="1098"/>
      <c r="AOL288" s="1098"/>
      <c r="AOM288" s="1098"/>
      <c r="AON288" s="1098"/>
      <c r="AOO288" s="1098"/>
      <c r="AOP288" s="1098"/>
      <c r="AOQ288" s="1098"/>
      <c r="AOR288" s="1098"/>
      <c r="AOS288" s="1098"/>
      <c r="AOT288" s="1098"/>
      <c r="AOU288" s="1098"/>
      <c r="AOV288" s="1098"/>
      <c r="AOW288" s="1098"/>
      <c r="AOX288" s="1098"/>
      <c r="AOY288" s="1098"/>
      <c r="AOZ288" s="1098"/>
      <c r="APA288" s="1098"/>
      <c r="APB288" s="1098"/>
      <c r="APC288" s="1098"/>
      <c r="APD288" s="1098"/>
      <c r="APE288" s="1098"/>
      <c r="APF288" s="1098"/>
      <c r="APG288" s="1098"/>
      <c r="APH288" s="1098"/>
      <c r="API288" s="1098"/>
      <c r="APJ288" s="1098"/>
      <c r="APK288" s="1098"/>
      <c r="APL288" s="1098"/>
      <c r="APM288" s="1098"/>
      <c r="APN288" s="1098"/>
      <c r="APO288" s="1098"/>
      <c r="APP288" s="1098"/>
      <c r="APQ288" s="1098"/>
      <c r="APR288" s="1098"/>
      <c r="APS288" s="1098"/>
      <c r="APT288" s="1098"/>
      <c r="APU288" s="1098"/>
      <c r="APV288" s="1098"/>
      <c r="APW288" s="1098"/>
      <c r="APX288" s="1098"/>
      <c r="APY288" s="1098"/>
      <c r="APZ288" s="1098"/>
      <c r="AQA288" s="1098"/>
      <c r="AQB288" s="1098"/>
      <c r="AQC288" s="1098"/>
      <c r="AQD288" s="1098"/>
      <c r="AQE288" s="1098"/>
      <c r="AQF288" s="1098"/>
      <c r="AQG288" s="1098"/>
      <c r="AQH288" s="1098"/>
      <c r="AQI288" s="1098"/>
      <c r="AQJ288" s="1098"/>
      <c r="AQK288" s="1098"/>
      <c r="AQL288" s="1098"/>
      <c r="AQM288" s="1098"/>
      <c r="AQN288" s="1098"/>
      <c r="AQO288" s="1098"/>
      <c r="AQP288" s="1098"/>
      <c r="AQQ288" s="1098"/>
      <c r="AQR288" s="1098"/>
      <c r="AQS288" s="1098"/>
      <c r="AQT288" s="1098"/>
      <c r="AQU288" s="1098"/>
      <c r="AQV288" s="1098"/>
      <c r="AQW288" s="1098"/>
      <c r="AQX288" s="1098"/>
      <c r="AQY288" s="1098"/>
      <c r="AQZ288" s="1098"/>
      <c r="ARA288" s="1098"/>
      <c r="ARB288" s="1098"/>
      <c r="ARC288" s="1098"/>
      <c r="ARD288" s="1098"/>
      <c r="ARE288" s="1098"/>
      <c r="ARF288" s="1098"/>
      <c r="ARG288" s="1098"/>
      <c r="ARH288" s="1098"/>
      <c r="ARI288" s="1098"/>
      <c r="ARJ288" s="1098"/>
      <c r="ARK288" s="1098"/>
      <c r="ARL288" s="1098"/>
      <c r="ARM288" s="1098"/>
      <c r="ARN288" s="1098"/>
      <c r="ARO288" s="1098"/>
      <c r="ARP288" s="1098"/>
      <c r="ARQ288" s="1098"/>
      <c r="ARR288" s="1098"/>
      <c r="ARS288" s="1098"/>
      <c r="ART288" s="1098"/>
      <c r="ARU288" s="1098"/>
      <c r="ARV288" s="1098"/>
      <c r="ARW288" s="1098"/>
      <c r="ARX288" s="1098"/>
      <c r="ARY288" s="1098"/>
      <c r="ARZ288" s="1098"/>
      <c r="ASA288" s="1098"/>
      <c r="ASB288" s="1098"/>
      <c r="ASC288" s="1098"/>
      <c r="ASD288" s="1098"/>
      <c r="ASE288" s="1098"/>
      <c r="ASF288" s="1098"/>
      <c r="ASG288" s="1098"/>
      <c r="ASH288" s="1098"/>
      <c r="ASI288" s="1098"/>
      <c r="ASJ288" s="1098"/>
      <c r="ASK288" s="1098"/>
      <c r="ASL288" s="1098"/>
      <c r="ASM288" s="1098"/>
      <c r="ASN288" s="1098"/>
      <c r="ASO288" s="1098"/>
      <c r="ASP288" s="1098"/>
      <c r="ASQ288" s="1098"/>
      <c r="ASR288" s="1098"/>
      <c r="ASS288" s="1098"/>
      <c r="AST288" s="1098"/>
      <c r="ASU288" s="1098"/>
      <c r="ASV288" s="1098"/>
      <c r="ASW288" s="1098"/>
      <c r="ASX288" s="1098"/>
      <c r="ASY288" s="1098"/>
      <c r="ASZ288" s="1098"/>
      <c r="ATA288" s="1098"/>
      <c r="ATB288" s="1098"/>
      <c r="ATC288" s="1098"/>
      <c r="ATD288" s="1098"/>
      <c r="ATE288" s="1098"/>
      <c r="ATF288" s="1098"/>
      <c r="ATG288" s="1098"/>
      <c r="ATH288" s="1098"/>
      <c r="ATI288" s="1098"/>
      <c r="ATJ288" s="1098"/>
      <c r="ATK288" s="1098"/>
      <c r="ATL288" s="1098"/>
      <c r="ATM288" s="1098"/>
      <c r="ATN288" s="1098"/>
      <c r="ATO288" s="1098"/>
      <c r="ATP288" s="1098"/>
      <c r="ATQ288" s="1098"/>
      <c r="ATR288" s="1098"/>
      <c r="ATS288" s="1098"/>
      <c r="ATT288" s="1098"/>
      <c r="ATU288" s="1098"/>
      <c r="ATV288" s="1098"/>
      <c r="ATW288" s="1098"/>
      <c r="ATX288" s="1098"/>
      <c r="ATY288" s="1098"/>
      <c r="ATZ288" s="1098"/>
      <c r="AUA288" s="1098"/>
      <c r="AUB288" s="1098"/>
      <c r="AUC288" s="1098"/>
      <c r="AUD288" s="1098"/>
      <c r="AUE288" s="1098"/>
      <c r="AUF288" s="1098"/>
      <c r="AUG288" s="1098"/>
      <c r="AUH288" s="1098"/>
      <c r="AUI288" s="1098"/>
      <c r="AUJ288" s="1098"/>
      <c r="AUK288" s="1098"/>
      <c r="AUL288" s="1098"/>
      <c r="AUM288" s="1098"/>
      <c r="AUN288" s="1098"/>
      <c r="AUO288" s="1098"/>
      <c r="AUP288" s="1098"/>
      <c r="AUQ288" s="1098"/>
      <c r="AUR288" s="1098"/>
      <c r="AUS288" s="1098"/>
      <c r="AUT288" s="1098"/>
      <c r="AUU288" s="1098"/>
      <c r="AUV288" s="1098"/>
      <c r="AUW288" s="1098"/>
      <c r="AUX288" s="1098"/>
      <c r="AUY288" s="1098"/>
      <c r="AUZ288" s="1098"/>
      <c r="AVA288" s="1098"/>
      <c r="AVB288" s="1098"/>
      <c r="AVC288" s="1098"/>
      <c r="AVD288" s="1098"/>
      <c r="AVE288" s="1098"/>
      <c r="AVF288" s="1098"/>
      <c r="AVG288" s="1098"/>
      <c r="AVH288" s="1098"/>
      <c r="AVI288" s="1098"/>
      <c r="AVJ288" s="1098"/>
      <c r="AVK288" s="1098"/>
      <c r="AVL288" s="1098"/>
      <c r="AVM288" s="1098"/>
      <c r="AVN288" s="1098"/>
      <c r="AVO288" s="1098"/>
      <c r="AVP288" s="1098"/>
      <c r="AVQ288" s="1098"/>
      <c r="AVR288" s="1098"/>
      <c r="AVS288" s="1098"/>
      <c r="AVT288" s="1098"/>
      <c r="AVU288" s="1098"/>
      <c r="AVV288" s="1098"/>
      <c r="AVW288" s="1098"/>
      <c r="AVX288" s="1098"/>
      <c r="AVY288" s="1098"/>
      <c r="AVZ288" s="1098"/>
      <c r="AWA288" s="1098"/>
      <c r="AWB288" s="1098"/>
      <c r="AWC288" s="1098"/>
      <c r="AWD288" s="1098"/>
      <c r="AWE288" s="1098"/>
      <c r="AWF288" s="1098"/>
      <c r="AWG288" s="1098"/>
      <c r="AWH288" s="1098"/>
      <c r="AWI288" s="1098"/>
      <c r="AWJ288" s="1098"/>
      <c r="AWK288" s="1098"/>
      <c r="AWL288" s="1098"/>
      <c r="AWM288" s="1098"/>
      <c r="AWN288" s="1098"/>
      <c r="AWO288" s="1098"/>
      <c r="AWP288" s="1098"/>
      <c r="AWQ288" s="1098"/>
      <c r="AWR288" s="1098"/>
      <c r="AWS288" s="1098"/>
      <c r="AWT288" s="1098"/>
      <c r="AWU288" s="1098"/>
      <c r="AWV288" s="1098"/>
      <c r="AWW288" s="1098"/>
      <c r="AWX288" s="1098"/>
      <c r="AWY288" s="1098"/>
      <c r="AWZ288" s="1098"/>
      <c r="AXA288" s="1098"/>
      <c r="AXB288" s="1098"/>
      <c r="AXC288" s="1098"/>
      <c r="AXD288" s="1098"/>
      <c r="AXE288" s="1098"/>
      <c r="AXF288" s="1098"/>
      <c r="AXG288" s="1098"/>
      <c r="AXH288" s="1098"/>
      <c r="AXI288" s="1098"/>
      <c r="AXJ288" s="1098"/>
      <c r="AXK288" s="1098"/>
      <c r="AXL288" s="1098"/>
      <c r="AXM288" s="1098"/>
      <c r="AXN288" s="1098"/>
      <c r="AXO288" s="1098"/>
      <c r="AXP288" s="1098"/>
      <c r="AXQ288" s="1098"/>
      <c r="AXR288" s="1098"/>
      <c r="AXS288" s="1098"/>
      <c r="AXT288" s="1098"/>
      <c r="AXU288" s="1098"/>
      <c r="AXV288" s="1098"/>
      <c r="AXW288" s="1098"/>
      <c r="AXX288" s="1098"/>
      <c r="AXY288" s="1098"/>
      <c r="AXZ288" s="1098"/>
      <c r="AYA288" s="1098"/>
      <c r="AYB288" s="1098"/>
      <c r="AYC288" s="1098"/>
      <c r="AYD288" s="1098"/>
      <c r="AYE288" s="1098"/>
      <c r="AYF288" s="1098"/>
      <c r="AYG288" s="1098"/>
      <c r="AYH288" s="1098"/>
      <c r="AYI288" s="1098"/>
      <c r="AYJ288" s="1098"/>
      <c r="AYK288" s="1098"/>
      <c r="AYL288" s="1098"/>
      <c r="AYM288" s="1098"/>
      <c r="AYN288" s="1098"/>
      <c r="AYO288" s="1098"/>
      <c r="AYP288" s="1098"/>
      <c r="AYQ288" s="1098"/>
      <c r="AYR288" s="1098"/>
      <c r="AYS288" s="1098"/>
      <c r="AYT288" s="1098"/>
      <c r="AYU288" s="1098"/>
      <c r="AYV288" s="1098"/>
      <c r="AYW288" s="1098"/>
    </row>
    <row r="289" spans="1:1349" s="1766" customFormat="1" ht="14.25" customHeight="1" x14ac:dyDescent="0.25">
      <c r="A289" s="1769"/>
      <c r="B289" s="3567"/>
      <c r="C289" s="2724"/>
      <c r="D289" s="2998"/>
      <c r="E289" s="2998"/>
      <c r="F289" s="2999"/>
      <c r="G289" s="2999"/>
      <c r="H289" s="2725"/>
      <c r="I289" s="2725"/>
      <c r="J289" s="3019"/>
      <c r="K289" s="3019"/>
      <c r="L289" s="3568"/>
      <c r="M289" s="3568"/>
      <c r="N289" s="3569"/>
      <c r="O289" s="3546"/>
      <c r="P289" s="3546"/>
      <c r="Q289" s="3547"/>
      <c r="R289" s="3575"/>
      <c r="S289" s="1098"/>
      <c r="W289" s="1098"/>
      <c r="X289" s="1098"/>
      <c r="Y289" s="1098"/>
      <c r="Z289" s="1098"/>
      <c r="AA289" s="1098"/>
      <c r="AB289" s="1098"/>
      <c r="AC289" s="1098"/>
      <c r="AD289" s="1098"/>
      <c r="AE289" s="1098"/>
      <c r="AF289" s="1098"/>
      <c r="AG289" s="1098"/>
      <c r="AH289" s="1098"/>
      <c r="AI289" s="1098"/>
      <c r="AJ289" s="1098"/>
      <c r="AK289" s="1098"/>
      <c r="AL289" s="1098"/>
      <c r="AM289" s="1098"/>
      <c r="AN289" s="1098"/>
      <c r="AO289" s="1098"/>
      <c r="AP289" s="1098"/>
      <c r="AQ289" s="1098"/>
      <c r="AR289" s="1098"/>
      <c r="AS289" s="1098"/>
      <c r="AT289" s="1098"/>
      <c r="AU289" s="1098"/>
      <c r="AV289" s="1098"/>
      <c r="AW289" s="1098"/>
      <c r="AX289" s="1098"/>
      <c r="AY289" s="1098"/>
      <c r="AZ289" s="1098"/>
      <c r="BA289" s="1098"/>
      <c r="BB289" s="1098"/>
      <c r="BC289" s="1098"/>
      <c r="BD289" s="1098"/>
      <c r="BE289" s="1098"/>
      <c r="BF289" s="1098"/>
      <c r="BG289" s="1098"/>
      <c r="BH289" s="1098"/>
      <c r="BI289" s="1098"/>
      <c r="BJ289" s="1098"/>
      <c r="BK289" s="1098"/>
      <c r="BL289" s="1098"/>
      <c r="BM289" s="1098"/>
      <c r="BN289" s="1098"/>
      <c r="BO289" s="1098"/>
      <c r="BP289" s="1098"/>
      <c r="BQ289" s="1098"/>
      <c r="BR289" s="1098"/>
      <c r="BS289" s="1098"/>
      <c r="BT289" s="1098"/>
      <c r="BU289" s="1098"/>
      <c r="BV289" s="1098"/>
      <c r="BW289" s="1098"/>
      <c r="BX289" s="1098"/>
      <c r="BY289" s="1098"/>
      <c r="BZ289" s="1098"/>
      <c r="CA289" s="1098"/>
      <c r="CB289" s="1098"/>
      <c r="CC289" s="1098"/>
      <c r="CD289" s="1098"/>
      <c r="CE289" s="1098"/>
      <c r="CF289" s="1098"/>
      <c r="CG289" s="1098"/>
      <c r="CH289" s="1098"/>
      <c r="CI289" s="1098"/>
      <c r="CJ289" s="1098"/>
      <c r="CK289" s="1098"/>
      <c r="CL289" s="1098"/>
      <c r="CM289" s="1098"/>
      <c r="CN289" s="1098"/>
      <c r="CO289" s="1098"/>
      <c r="CP289" s="1098"/>
      <c r="CQ289" s="1098"/>
      <c r="CR289" s="1098"/>
      <c r="CS289" s="1098"/>
      <c r="CT289" s="1098"/>
      <c r="CU289" s="1098"/>
      <c r="CV289" s="1098"/>
      <c r="CW289" s="1098"/>
      <c r="CX289" s="1098"/>
      <c r="CY289" s="1098"/>
      <c r="CZ289" s="1098"/>
      <c r="DA289" s="1098"/>
      <c r="DB289" s="1098"/>
      <c r="DC289" s="1098"/>
      <c r="DD289" s="1098"/>
      <c r="DE289" s="1098"/>
      <c r="DF289" s="1098"/>
      <c r="DG289" s="1098"/>
      <c r="DH289" s="1098"/>
      <c r="DI289" s="1098"/>
      <c r="DJ289" s="1098"/>
      <c r="DK289" s="1098"/>
      <c r="DL289" s="1098"/>
      <c r="DM289" s="1098"/>
      <c r="DN289" s="1098"/>
      <c r="DO289" s="1098"/>
      <c r="DP289" s="1098"/>
      <c r="DQ289" s="1098"/>
      <c r="DR289" s="1098"/>
      <c r="DS289" s="1098"/>
      <c r="DT289" s="1098"/>
      <c r="DU289" s="1098"/>
      <c r="DV289" s="1098"/>
      <c r="DW289" s="1098"/>
      <c r="DX289" s="1098"/>
      <c r="DY289" s="1098"/>
      <c r="DZ289" s="1098"/>
      <c r="EA289" s="1098"/>
      <c r="EB289" s="1098"/>
      <c r="EC289" s="1098"/>
      <c r="ED289" s="1098"/>
      <c r="EE289" s="1098"/>
      <c r="EF289" s="1098"/>
      <c r="EG289" s="1098"/>
      <c r="EH289" s="1098"/>
      <c r="EI289" s="1098"/>
      <c r="EJ289" s="1098"/>
      <c r="EK289" s="1098"/>
      <c r="EL289" s="1098"/>
      <c r="EM289" s="1098"/>
      <c r="EN289" s="1098"/>
      <c r="EO289" s="1098"/>
      <c r="EP289" s="1098"/>
      <c r="EQ289" s="1098"/>
      <c r="ER289" s="1098"/>
      <c r="ES289" s="1098"/>
      <c r="ET289" s="1098"/>
      <c r="EU289" s="1098"/>
      <c r="EV289" s="1098"/>
      <c r="EW289" s="1098"/>
      <c r="EX289" s="1098"/>
      <c r="EY289" s="1098"/>
      <c r="EZ289" s="1098"/>
      <c r="FA289" s="1098"/>
      <c r="FB289" s="1098"/>
      <c r="FC289" s="1098"/>
      <c r="FD289" s="1098"/>
      <c r="FE289" s="1098"/>
      <c r="FF289" s="1098"/>
      <c r="FG289" s="1098"/>
      <c r="FH289" s="1098"/>
      <c r="FI289" s="1098"/>
      <c r="FJ289" s="1098"/>
      <c r="FK289" s="1098"/>
      <c r="FL289" s="1098"/>
      <c r="FM289" s="1098"/>
      <c r="FN289" s="1098"/>
      <c r="FO289" s="1098"/>
      <c r="FP289" s="1098"/>
      <c r="FQ289" s="1098"/>
      <c r="FR289" s="1098"/>
      <c r="FS289" s="1098"/>
      <c r="FT289" s="1098"/>
      <c r="FU289" s="1098"/>
      <c r="FV289" s="1098"/>
      <c r="FW289" s="1098"/>
      <c r="FX289" s="1098"/>
      <c r="FY289" s="1098"/>
      <c r="FZ289" s="1098"/>
      <c r="GA289" s="1098"/>
      <c r="GB289" s="1098"/>
      <c r="GC289" s="1098"/>
      <c r="GD289" s="1098"/>
      <c r="GE289" s="1098"/>
      <c r="GF289" s="1098"/>
      <c r="GG289" s="1098"/>
      <c r="GH289" s="1098"/>
      <c r="GI289" s="1098"/>
      <c r="GJ289" s="1098"/>
      <c r="GK289" s="1098"/>
      <c r="GL289" s="1098"/>
      <c r="GM289" s="1098"/>
      <c r="GN289" s="1098"/>
      <c r="GO289" s="1098"/>
      <c r="GP289" s="1098"/>
      <c r="GQ289" s="1098"/>
      <c r="GR289" s="1098"/>
      <c r="GS289" s="1098"/>
      <c r="GT289" s="1098"/>
      <c r="GU289" s="1098"/>
      <c r="GV289" s="1098"/>
      <c r="GW289" s="1098"/>
      <c r="GX289" s="1098"/>
      <c r="GY289" s="1098"/>
      <c r="GZ289" s="1098"/>
      <c r="HA289" s="1098"/>
      <c r="HB289" s="1098"/>
      <c r="HC289" s="1098"/>
      <c r="HD289" s="1098"/>
      <c r="HE289" s="1098"/>
      <c r="HF289" s="1098"/>
      <c r="HG289" s="1098"/>
      <c r="HH289" s="1098"/>
      <c r="HI289" s="1098"/>
      <c r="HJ289" s="1098"/>
      <c r="HK289" s="1098"/>
      <c r="HL289" s="1098"/>
      <c r="HM289" s="1098"/>
      <c r="HN289" s="1098"/>
      <c r="HO289" s="1098"/>
      <c r="HP289" s="1098"/>
      <c r="HQ289" s="1098"/>
      <c r="HR289" s="1098"/>
      <c r="HS289" s="1098"/>
      <c r="HT289" s="1098"/>
      <c r="HU289" s="1098"/>
      <c r="HV289" s="1098"/>
      <c r="HW289" s="1098"/>
      <c r="HX289" s="1098"/>
      <c r="HY289" s="1098"/>
      <c r="HZ289" s="1098"/>
      <c r="IA289" s="1098"/>
      <c r="IB289" s="1098"/>
      <c r="IC289" s="1098"/>
      <c r="ID289" s="1098"/>
      <c r="IE289" s="1098"/>
      <c r="IF289" s="1098"/>
      <c r="IG289" s="1098"/>
      <c r="IH289" s="1098"/>
      <c r="II289" s="1098"/>
      <c r="IJ289" s="1098"/>
      <c r="IK289" s="1098"/>
      <c r="IL289" s="1098"/>
      <c r="IM289" s="1098"/>
      <c r="IN289" s="1098"/>
      <c r="IO289" s="1098"/>
      <c r="IP289" s="1098"/>
      <c r="IQ289" s="1098"/>
      <c r="IR289" s="1098"/>
      <c r="IS289" s="1098"/>
      <c r="IT289" s="1098"/>
      <c r="IU289" s="1098"/>
      <c r="IV289" s="1098"/>
      <c r="IW289" s="1098"/>
      <c r="IX289" s="1098"/>
      <c r="IY289" s="1098"/>
      <c r="IZ289" s="1098"/>
      <c r="JA289" s="1098"/>
      <c r="JB289" s="1098"/>
      <c r="JC289" s="1098"/>
      <c r="JD289" s="1098"/>
      <c r="JE289" s="1098"/>
      <c r="JF289" s="1098"/>
      <c r="JG289" s="1098"/>
      <c r="JH289" s="1098"/>
      <c r="JI289" s="1098"/>
      <c r="JJ289" s="1098"/>
      <c r="JK289" s="1098"/>
      <c r="JL289" s="1098"/>
      <c r="JM289" s="1098"/>
      <c r="JN289" s="1098"/>
      <c r="JO289" s="1098"/>
      <c r="JP289" s="1098"/>
      <c r="JQ289" s="1098"/>
      <c r="JR289" s="1098"/>
      <c r="JS289" s="1098"/>
      <c r="JT289" s="1098"/>
      <c r="JU289" s="1098"/>
      <c r="JV289" s="1098"/>
      <c r="JW289" s="1098"/>
      <c r="JX289" s="1098"/>
      <c r="JY289" s="1098"/>
      <c r="JZ289" s="1098"/>
      <c r="KA289" s="1098"/>
      <c r="KB289" s="1098"/>
      <c r="KC289" s="1098"/>
      <c r="KD289" s="1098"/>
      <c r="KE289" s="1098"/>
      <c r="KF289" s="1098"/>
      <c r="KG289" s="1098"/>
      <c r="KH289" s="1098"/>
      <c r="KI289" s="1098"/>
      <c r="KJ289" s="1098"/>
      <c r="KK289" s="1098"/>
      <c r="KL289" s="1098"/>
      <c r="KM289" s="1098"/>
      <c r="KN289" s="1098"/>
      <c r="KO289" s="1098"/>
      <c r="KP289" s="1098"/>
      <c r="KQ289" s="1098"/>
      <c r="KR289" s="1098"/>
      <c r="KS289" s="1098"/>
      <c r="KT289" s="1098"/>
      <c r="KU289" s="1098"/>
      <c r="KV289" s="1098"/>
      <c r="KW289" s="1098"/>
      <c r="KX289" s="1098"/>
      <c r="KY289" s="1098"/>
      <c r="KZ289" s="1098"/>
      <c r="LA289" s="1098"/>
      <c r="LB289" s="1098"/>
      <c r="LC289" s="1098"/>
      <c r="LD289" s="1098"/>
      <c r="LE289" s="1098"/>
      <c r="LF289" s="1098"/>
      <c r="LG289" s="1098"/>
      <c r="LH289" s="1098"/>
      <c r="LI289" s="1098"/>
      <c r="LJ289" s="1098"/>
      <c r="LK289" s="1098"/>
      <c r="LL289" s="1098"/>
      <c r="LM289" s="1098"/>
      <c r="LN289" s="1098"/>
      <c r="LO289" s="1098"/>
      <c r="LP289" s="1098"/>
      <c r="LQ289" s="1098"/>
      <c r="LR289" s="1098"/>
      <c r="LS289" s="1098"/>
      <c r="LT289" s="1098"/>
      <c r="LU289" s="1098"/>
      <c r="LV289" s="1098"/>
      <c r="LW289" s="1098"/>
      <c r="LX289" s="1098"/>
      <c r="LY289" s="1098"/>
      <c r="LZ289" s="1098"/>
      <c r="MA289" s="1098"/>
      <c r="MB289" s="1098"/>
      <c r="MC289" s="1098"/>
      <c r="MD289" s="1098"/>
      <c r="ME289" s="1098"/>
      <c r="MF289" s="1098"/>
      <c r="MG289" s="1098"/>
      <c r="MH289" s="1098"/>
      <c r="MI289" s="1098"/>
      <c r="MJ289" s="1098"/>
      <c r="MK289" s="1098"/>
      <c r="ML289" s="1098"/>
      <c r="MM289" s="1098"/>
      <c r="MN289" s="1098"/>
      <c r="MO289" s="1098"/>
      <c r="MP289" s="1098"/>
      <c r="MQ289" s="1098"/>
      <c r="MR289" s="1098"/>
      <c r="MS289" s="1098"/>
      <c r="MT289" s="1098"/>
      <c r="MU289" s="1098"/>
      <c r="MV289" s="1098"/>
      <c r="MW289" s="1098"/>
      <c r="MX289" s="1098"/>
      <c r="MY289" s="1098"/>
      <c r="MZ289" s="1098"/>
      <c r="NA289" s="1098"/>
      <c r="NB289" s="1098"/>
      <c r="NC289" s="1098"/>
      <c r="ND289" s="1098"/>
      <c r="NE289" s="1098"/>
      <c r="NF289" s="1098"/>
      <c r="NG289" s="1098"/>
      <c r="NH289" s="1098"/>
      <c r="NI289" s="1098"/>
      <c r="NJ289" s="1098"/>
      <c r="NK289" s="1098"/>
      <c r="NL289" s="1098"/>
      <c r="NM289" s="1098"/>
      <c r="NN289" s="1098"/>
      <c r="NO289" s="1098"/>
      <c r="NP289" s="1098"/>
      <c r="NQ289" s="1098"/>
      <c r="NR289" s="1098"/>
      <c r="NS289" s="1098"/>
      <c r="NT289" s="1098"/>
      <c r="NU289" s="1098"/>
      <c r="NV289" s="1098"/>
      <c r="NW289" s="1098"/>
      <c r="NX289" s="1098"/>
      <c r="NY289" s="1098"/>
      <c r="NZ289" s="1098"/>
      <c r="OA289" s="1098"/>
      <c r="OB289" s="1098"/>
      <c r="OC289" s="1098"/>
      <c r="OD289" s="1098"/>
      <c r="OE289" s="1098"/>
      <c r="OF289" s="1098"/>
      <c r="OG289" s="1098"/>
      <c r="OH289" s="1098"/>
      <c r="OI289" s="1098"/>
      <c r="OJ289" s="1098"/>
      <c r="OK289" s="1098"/>
      <c r="OL289" s="1098"/>
      <c r="OM289" s="1098"/>
      <c r="ON289" s="1098"/>
      <c r="OO289" s="1098"/>
      <c r="OP289" s="1098"/>
      <c r="OQ289" s="1098"/>
      <c r="OR289" s="1098"/>
      <c r="OS289" s="1098"/>
      <c r="OT289" s="1098"/>
      <c r="OU289" s="1098"/>
      <c r="OV289" s="1098"/>
      <c r="OW289" s="1098"/>
      <c r="OX289" s="1098"/>
      <c r="OY289" s="1098"/>
      <c r="OZ289" s="1098"/>
      <c r="PA289" s="1098"/>
      <c r="PB289" s="1098"/>
      <c r="PC289" s="1098"/>
      <c r="PD289" s="1098"/>
      <c r="PE289" s="1098"/>
      <c r="PF289" s="1098"/>
      <c r="PG289" s="1098"/>
      <c r="PH289" s="1098"/>
      <c r="PI289" s="1098"/>
      <c r="PJ289" s="1098"/>
      <c r="PK289" s="1098"/>
      <c r="PL289" s="1098"/>
      <c r="PM289" s="1098"/>
      <c r="PN289" s="1098"/>
      <c r="PO289" s="1098"/>
      <c r="PP289" s="1098"/>
      <c r="PQ289" s="1098"/>
      <c r="PR289" s="1098"/>
      <c r="PS289" s="1098"/>
      <c r="PT289" s="1098"/>
      <c r="PU289" s="1098"/>
      <c r="PV289" s="1098"/>
      <c r="PW289" s="1098"/>
      <c r="PX289" s="1098"/>
      <c r="PY289" s="1098"/>
      <c r="PZ289" s="1098"/>
      <c r="QA289" s="1098"/>
      <c r="QB289" s="1098"/>
      <c r="QC289" s="1098"/>
      <c r="QD289" s="1098"/>
      <c r="QE289" s="1098"/>
      <c r="QF289" s="1098"/>
      <c r="QG289" s="1098"/>
      <c r="QH289" s="1098"/>
      <c r="QI289" s="1098"/>
      <c r="QJ289" s="1098"/>
      <c r="QK289" s="1098"/>
      <c r="QL289" s="1098"/>
      <c r="QM289" s="1098"/>
      <c r="QN289" s="1098"/>
      <c r="QO289" s="1098"/>
      <c r="QP289" s="1098"/>
      <c r="QQ289" s="1098"/>
      <c r="QR289" s="1098"/>
      <c r="QS289" s="1098"/>
      <c r="QT289" s="1098"/>
      <c r="QU289" s="1098"/>
      <c r="QV289" s="1098"/>
      <c r="QW289" s="1098"/>
      <c r="QX289" s="1098"/>
      <c r="QY289" s="1098"/>
      <c r="QZ289" s="1098"/>
      <c r="RA289" s="1098"/>
      <c r="RB289" s="1098"/>
      <c r="RC289" s="1098"/>
      <c r="RD289" s="1098"/>
      <c r="RE289" s="1098"/>
      <c r="RF289" s="1098"/>
      <c r="RG289" s="1098"/>
      <c r="RH289" s="1098"/>
      <c r="RI289" s="1098"/>
      <c r="RJ289" s="1098"/>
      <c r="RK289" s="1098"/>
      <c r="RL289" s="1098"/>
      <c r="RM289" s="1098"/>
      <c r="RN289" s="1098"/>
      <c r="RO289" s="1098"/>
      <c r="RP289" s="1098"/>
      <c r="RQ289" s="1098"/>
      <c r="RR289" s="1098"/>
      <c r="RS289" s="1098"/>
      <c r="RT289" s="1098"/>
      <c r="RU289" s="1098"/>
      <c r="RV289" s="1098"/>
      <c r="RW289" s="1098"/>
      <c r="RX289" s="1098"/>
      <c r="RY289" s="1098"/>
      <c r="RZ289" s="1098"/>
      <c r="SA289" s="1098"/>
      <c r="SB289" s="1098"/>
      <c r="SC289" s="1098"/>
      <c r="SD289" s="1098"/>
      <c r="SE289" s="1098"/>
      <c r="SF289" s="1098"/>
      <c r="SG289" s="1098"/>
      <c r="SH289" s="1098"/>
      <c r="SI289" s="1098"/>
      <c r="SJ289" s="1098"/>
      <c r="SK289" s="1098"/>
      <c r="SL289" s="1098"/>
      <c r="SM289" s="1098"/>
      <c r="SN289" s="1098"/>
      <c r="SO289" s="1098"/>
      <c r="SP289" s="1098"/>
      <c r="SQ289" s="1098"/>
      <c r="SR289" s="1098"/>
      <c r="SS289" s="1098"/>
      <c r="ST289" s="1098"/>
      <c r="SU289" s="1098"/>
      <c r="SV289" s="1098"/>
      <c r="SW289" s="1098"/>
      <c r="SX289" s="1098"/>
      <c r="SY289" s="1098"/>
      <c r="SZ289" s="1098"/>
      <c r="TA289" s="1098"/>
      <c r="TB289" s="1098"/>
      <c r="TC289" s="1098"/>
      <c r="TD289" s="1098"/>
      <c r="TE289" s="1098"/>
      <c r="TF289" s="1098"/>
      <c r="TG289" s="1098"/>
      <c r="TH289" s="1098"/>
      <c r="TI289" s="1098"/>
      <c r="TJ289" s="1098"/>
      <c r="TK289" s="1098"/>
      <c r="TL289" s="1098"/>
      <c r="TM289" s="1098"/>
      <c r="TN289" s="1098"/>
      <c r="TO289" s="1098"/>
      <c r="TP289" s="1098"/>
      <c r="TQ289" s="1098"/>
      <c r="TR289" s="1098"/>
      <c r="TS289" s="1098"/>
      <c r="TT289" s="1098"/>
      <c r="TU289" s="1098"/>
      <c r="TV289" s="1098"/>
      <c r="TW289" s="1098"/>
      <c r="TX289" s="1098"/>
      <c r="TY289" s="1098"/>
      <c r="TZ289" s="1098"/>
      <c r="UA289" s="1098"/>
      <c r="UB289" s="1098"/>
      <c r="UC289" s="1098"/>
      <c r="UD289" s="1098"/>
      <c r="UE289" s="1098"/>
      <c r="UF289" s="1098"/>
      <c r="UG289" s="1098"/>
      <c r="UH289" s="1098"/>
      <c r="UI289" s="1098"/>
      <c r="UJ289" s="1098"/>
      <c r="UK289" s="1098"/>
      <c r="UL289" s="1098"/>
      <c r="UM289" s="1098"/>
      <c r="UN289" s="1098"/>
      <c r="UO289" s="1098"/>
      <c r="UP289" s="1098"/>
      <c r="UQ289" s="1098"/>
      <c r="UR289" s="1098"/>
      <c r="US289" s="1098"/>
      <c r="UT289" s="1098"/>
      <c r="UU289" s="1098"/>
      <c r="UV289" s="1098"/>
      <c r="UW289" s="1098"/>
      <c r="UX289" s="1098"/>
      <c r="UY289" s="1098"/>
      <c r="UZ289" s="1098"/>
      <c r="VA289" s="1098"/>
      <c r="VB289" s="1098"/>
      <c r="VC289" s="1098"/>
      <c r="VD289" s="1098"/>
      <c r="VE289" s="1098"/>
      <c r="VF289" s="1098"/>
      <c r="VG289" s="1098"/>
      <c r="VH289" s="1098"/>
      <c r="VI289" s="1098"/>
      <c r="VJ289" s="1098"/>
      <c r="VK289" s="1098"/>
      <c r="VL289" s="1098"/>
      <c r="VM289" s="1098"/>
      <c r="VN289" s="1098"/>
      <c r="VO289" s="1098"/>
      <c r="VP289" s="1098"/>
      <c r="VQ289" s="1098"/>
      <c r="VR289" s="1098"/>
      <c r="VS289" s="1098"/>
      <c r="VT289" s="1098"/>
      <c r="VU289" s="1098"/>
      <c r="VV289" s="1098"/>
      <c r="VW289" s="1098"/>
      <c r="VX289" s="1098"/>
      <c r="VY289" s="1098"/>
      <c r="VZ289" s="1098"/>
      <c r="WA289" s="1098"/>
      <c r="WB289" s="1098"/>
      <c r="WC289" s="1098"/>
      <c r="WD289" s="1098"/>
      <c r="WE289" s="1098"/>
      <c r="WF289" s="1098"/>
      <c r="WG289" s="1098"/>
      <c r="WH289" s="1098"/>
      <c r="WI289" s="1098"/>
      <c r="WJ289" s="1098"/>
      <c r="WK289" s="1098"/>
      <c r="WL289" s="1098"/>
      <c r="WM289" s="1098"/>
      <c r="WN289" s="1098"/>
      <c r="WO289" s="1098"/>
      <c r="WP289" s="1098"/>
      <c r="WQ289" s="1098"/>
      <c r="WR289" s="1098"/>
      <c r="WS289" s="1098"/>
      <c r="WT289" s="1098"/>
      <c r="WU289" s="1098"/>
      <c r="WV289" s="1098"/>
      <c r="WW289" s="1098"/>
      <c r="WX289" s="1098"/>
      <c r="WY289" s="1098"/>
      <c r="WZ289" s="1098"/>
      <c r="XA289" s="1098"/>
      <c r="XB289" s="1098"/>
      <c r="XC289" s="1098"/>
      <c r="XD289" s="1098"/>
      <c r="XE289" s="1098"/>
      <c r="XF289" s="1098"/>
      <c r="XG289" s="1098"/>
      <c r="XH289" s="1098"/>
      <c r="XI289" s="1098"/>
      <c r="XJ289" s="1098"/>
      <c r="XK289" s="1098"/>
      <c r="XL289" s="1098"/>
      <c r="XM289" s="1098"/>
      <c r="XN289" s="1098"/>
      <c r="XO289" s="1098"/>
      <c r="XP289" s="1098"/>
      <c r="XQ289" s="1098"/>
      <c r="XR289" s="1098"/>
      <c r="XS289" s="1098"/>
      <c r="XT289" s="1098"/>
      <c r="XU289" s="1098"/>
      <c r="XV289" s="1098"/>
      <c r="XW289" s="1098"/>
      <c r="XX289" s="1098"/>
      <c r="XY289" s="1098"/>
      <c r="XZ289" s="1098"/>
      <c r="YA289" s="1098"/>
      <c r="YB289" s="1098"/>
      <c r="YC289" s="1098"/>
      <c r="YD289" s="1098"/>
      <c r="YE289" s="1098"/>
      <c r="YF289" s="1098"/>
      <c r="YG289" s="1098"/>
      <c r="YH289" s="1098"/>
      <c r="YI289" s="1098"/>
      <c r="YJ289" s="1098"/>
      <c r="YK289" s="1098"/>
      <c r="YL289" s="1098"/>
      <c r="YM289" s="1098"/>
      <c r="YN289" s="1098"/>
      <c r="YO289" s="1098"/>
      <c r="YP289" s="1098"/>
      <c r="YQ289" s="1098"/>
      <c r="YR289" s="1098"/>
      <c r="YS289" s="1098"/>
      <c r="YT289" s="1098"/>
      <c r="YU289" s="1098"/>
      <c r="YV289" s="1098"/>
      <c r="YW289" s="1098"/>
      <c r="YX289" s="1098"/>
      <c r="YY289" s="1098"/>
      <c r="YZ289" s="1098"/>
      <c r="ZA289" s="1098"/>
      <c r="ZB289" s="1098"/>
      <c r="ZC289" s="1098"/>
      <c r="ZD289" s="1098"/>
      <c r="ZE289" s="1098"/>
      <c r="ZF289" s="1098"/>
      <c r="ZG289" s="1098"/>
      <c r="ZH289" s="1098"/>
      <c r="ZI289" s="1098"/>
      <c r="ZJ289" s="1098"/>
      <c r="ZK289" s="1098"/>
      <c r="ZL289" s="1098"/>
      <c r="ZM289" s="1098"/>
      <c r="ZN289" s="1098"/>
      <c r="ZO289" s="1098"/>
      <c r="ZP289" s="1098"/>
      <c r="ZQ289" s="1098"/>
      <c r="ZR289" s="1098"/>
      <c r="ZS289" s="1098"/>
      <c r="ZT289" s="1098"/>
      <c r="ZU289" s="1098"/>
      <c r="ZV289" s="1098"/>
      <c r="ZW289" s="1098"/>
      <c r="ZX289" s="1098"/>
      <c r="ZY289" s="1098"/>
      <c r="ZZ289" s="1098"/>
      <c r="AAA289" s="1098"/>
      <c r="AAB289" s="1098"/>
      <c r="AAC289" s="1098"/>
      <c r="AAD289" s="1098"/>
      <c r="AAE289" s="1098"/>
      <c r="AAF289" s="1098"/>
      <c r="AAG289" s="1098"/>
      <c r="AAH289" s="1098"/>
      <c r="AAI289" s="1098"/>
      <c r="AAJ289" s="1098"/>
      <c r="AAK289" s="1098"/>
      <c r="AAL289" s="1098"/>
      <c r="AAM289" s="1098"/>
      <c r="AAN289" s="1098"/>
      <c r="AAO289" s="1098"/>
      <c r="AAP289" s="1098"/>
      <c r="AAQ289" s="1098"/>
      <c r="AAR289" s="1098"/>
      <c r="AAS289" s="1098"/>
      <c r="AAT289" s="1098"/>
      <c r="AAU289" s="1098"/>
      <c r="AAV289" s="1098"/>
      <c r="AAW289" s="1098"/>
      <c r="AAX289" s="1098"/>
      <c r="AAY289" s="1098"/>
      <c r="AAZ289" s="1098"/>
      <c r="ABA289" s="1098"/>
      <c r="ABB289" s="1098"/>
      <c r="ABC289" s="1098"/>
      <c r="ABD289" s="1098"/>
      <c r="ABE289" s="1098"/>
      <c r="ABF289" s="1098"/>
      <c r="ABG289" s="1098"/>
      <c r="ABH289" s="1098"/>
      <c r="ABI289" s="1098"/>
      <c r="ABJ289" s="1098"/>
      <c r="ABK289" s="1098"/>
      <c r="ABL289" s="1098"/>
      <c r="ABM289" s="1098"/>
      <c r="ABN289" s="1098"/>
      <c r="ABO289" s="1098"/>
      <c r="ABP289" s="1098"/>
      <c r="ABQ289" s="1098"/>
      <c r="ABR289" s="1098"/>
      <c r="ABS289" s="1098"/>
      <c r="ABT289" s="1098"/>
      <c r="ABU289" s="1098"/>
      <c r="ABV289" s="1098"/>
      <c r="ABW289" s="1098"/>
      <c r="ABX289" s="1098"/>
      <c r="ABY289" s="1098"/>
      <c r="ABZ289" s="1098"/>
      <c r="ACA289" s="1098"/>
      <c r="ACB289" s="1098"/>
      <c r="ACC289" s="1098"/>
      <c r="ACD289" s="1098"/>
      <c r="ACE289" s="1098"/>
      <c r="ACF289" s="1098"/>
      <c r="ACG289" s="1098"/>
      <c r="ACH289" s="1098"/>
      <c r="ACI289" s="1098"/>
      <c r="ACJ289" s="1098"/>
      <c r="ACK289" s="1098"/>
      <c r="ACL289" s="1098"/>
      <c r="ACM289" s="1098"/>
      <c r="ACN289" s="1098"/>
      <c r="ACO289" s="1098"/>
      <c r="ACP289" s="1098"/>
      <c r="ACQ289" s="1098"/>
      <c r="ACR289" s="1098"/>
      <c r="ACS289" s="1098"/>
      <c r="ACT289" s="1098"/>
      <c r="ACU289" s="1098"/>
      <c r="ACV289" s="1098"/>
      <c r="ACW289" s="1098"/>
      <c r="ACX289" s="1098"/>
      <c r="ACY289" s="1098"/>
      <c r="ACZ289" s="1098"/>
      <c r="ADA289" s="1098"/>
      <c r="ADB289" s="1098"/>
      <c r="ADC289" s="1098"/>
      <c r="ADD289" s="1098"/>
      <c r="ADE289" s="1098"/>
      <c r="ADF289" s="1098"/>
      <c r="ADG289" s="1098"/>
      <c r="ADH289" s="1098"/>
      <c r="ADI289" s="1098"/>
      <c r="ADJ289" s="1098"/>
      <c r="ADK289" s="1098"/>
      <c r="ADL289" s="1098"/>
      <c r="ADM289" s="1098"/>
      <c r="ADN289" s="1098"/>
      <c r="ADO289" s="1098"/>
      <c r="ADP289" s="1098"/>
      <c r="ADQ289" s="1098"/>
      <c r="ADR289" s="1098"/>
      <c r="ADS289" s="1098"/>
      <c r="ADT289" s="1098"/>
      <c r="ADU289" s="1098"/>
      <c r="ADV289" s="1098"/>
      <c r="ADW289" s="1098"/>
      <c r="ADX289" s="1098"/>
      <c r="ADY289" s="1098"/>
      <c r="ADZ289" s="1098"/>
      <c r="AEA289" s="1098"/>
      <c r="AEB289" s="1098"/>
      <c r="AEC289" s="1098"/>
      <c r="AED289" s="1098"/>
      <c r="AEE289" s="1098"/>
      <c r="AEF289" s="1098"/>
      <c r="AEG289" s="1098"/>
      <c r="AEH289" s="1098"/>
      <c r="AEI289" s="1098"/>
      <c r="AEJ289" s="1098"/>
      <c r="AEK289" s="1098"/>
      <c r="AEL289" s="1098"/>
      <c r="AEM289" s="1098"/>
      <c r="AEN289" s="1098"/>
      <c r="AEO289" s="1098"/>
      <c r="AEP289" s="1098"/>
      <c r="AEQ289" s="1098"/>
      <c r="AER289" s="1098"/>
      <c r="AES289" s="1098"/>
      <c r="AET289" s="1098"/>
      <c r="AEU289" s="1098"/>
      <c r="AEV289" s="1098"/>
      <c r="AEW289" s="1098"/>
      <c r="AEX289" s="1098"/>
      <c r="AEY289" s="1098"/>
      <c r="AEZ289" s="1098"/>
      <c r="AFA289" s="1098"/>
      <c r="AFB289" s="1098"/>
      <c r="AFC289" s="1098"/>
      <c r="AFD289" s="1098"/>
      <c r="AFE289" s="1098"/>
      <c r="AFF289" s="1098"/>
      <c r="AFG289" s="1098"/>
      <c r="AFH289" s="1098"/>
      <c r="AFI289" s="1098"/>
      <c r="AFJ289" s="1098"/>
      <c r="AFK289" s="1098"/>
      <c r="AFL289" s="1098"/>
      <c r="AFM289" s="1098"/>
      <c r="AFN289" s="1098"/>
      <c r="AFO289" s="1098"/>
      <c r="AFP289" s="1098"/>
      <c r="AFQ289" s="1098"/>
      <c r="AFR289" s="1098"/>
      <c r="AFS289" s="1098"/>
      <c r="AFT289" s="1098"/>
      <c r="AFU289" s="1098"/>
      <c r="AFV289" s="1098"/>
      <c r="AFW289" s="1098"/>
      <c r="AFX289" s="1098"/>
      <c r="AFY289" s="1098"/>
      <c r="AFZ289" s="1098"/>
      <c r="AGA289" s="1098"/>
      <c r="AGB289" s="1098"/>
      <c r="AGC289" s="1098"/>
      <c r="AGD289" s="1098"/>
      <c r="AGE289" s="1098"/>
      <c r="AGF289" s="1098"/>
      <c r="AGG289" s="1098"/>
      <c r="AGH289" s="1098"/>
      <c r="AGI289" s="1098"/>
      <c r="AGJ289" s="1098"/>
      <c r="AGK289" s="1098"/>
      <c r="AGL289" s="1098"/>
      <c r="AGM289" s="1098"/>
      <c r="AGN289" s="1098"/>
      <c r="AGO289" s="1098"/>
      <c r="AGP289" s="1098"/>
      <c r="AGQ289" s="1098"/>
      <c r="AGR289" s="1098"/>
      <c r="AGS289" s="1098"/>
      <c r="AGT289" s="1098"/>
      <c r="AGU289" s="1098"/>
      <c r="AGV289" s="1098"/>
      <c r="AGW289" s="1098"/>
      <c r="AGX289" s="1098"/>
      <c r="AGY289" s="1098"/>
      <c r="AGZ289" s="1098"/>
      <c r="AHA289" s="1098"/>
      <c r="AHB289" s="1098"/>
      <c r="AHC289" s="1098"/>
      <c r="AHD289" s="1098"/>
      <c r="AHE289" s="1098"/>
      <c r="AHF289" s="1098"/>
      <c r="AHG289" s="1098"/>
      <c r="AHH289" s="1098"/>
      <c r="AHI289" s="1098"/>
      <c r="AHJ289" s="1098"/>
      <c r="AHK289" s="1098"/>
      <c r="AHL289" s="1098"/>
      <c r="AHM289" s="1098"/>
      <c r="AHN289" s="1098"/>
      <c r="AHO289" s="1098"/>
      <c r="AHP289" s="1098"/>
      <c r="AHQ289" s="1098"/>
      <c r="AHR289" s="1098"/>
      <c r="AHS289" s="1098"/>
      <c r="AHT289" s="1098"/>
      <c r="AHU289" s="1098"/>
      <c r="AHV289" s="1098"/>
      <c r="AHW289" s="1098"/>
      <c r="AHX289" s="1098"/>
      <c r="AHY289" s="1098"/>
      <c r="AHZ289" s="1098"/>
      <c r="AIA289" s="1098"/>
      <c r="AIB289" s="1098"/>
      <c r="AIC289" s="1098"/>
      <c r="AID289" s="1098"/>
      <c r="AIE289" s="1098"/>
      <c r="AIF289" s="1098"/>
      <c r="AIG289" s="1098"/>
      <c r="AIH289" s="1098"/>
      <c r="AII289" s="1098"/>
      <c r="AIJ289" s="1098"/>
      <c r="AIK289" s="1098"/>
      <c r="AIL289" s="1098"/>
      <c r="AIM289" s="1098"/>
      <c r="AIN289" s="1098"/>
      <c r="AIO289" s="1098"/>
      <c r="AIP289" s="1098"/>
      <c r="AIQ289" s="1098"/>
      <c r="AIR289" s="1098"/>
      <c r="AIS289" s="1098"/>
      <c r="AIT289" s="1098"/>
      <c r="AIU289" s="1098"/>
      <c r="AIV289" s="1098"/>
      <c r="AIW289" s="1098"/>
      <c r="AIX289" s="1098"/>
      <c r="AIY289" s="1098"/>
      <c r="AIZ289" s="1098"/>
      <c r="AJA289" s="1098"/>
      <c r="AJB289" s="1098"/>
      <c r="AJC289" s="1098"/>
      <c r="AJD289" s="1098"/>
      <c r="AJE289" s="1098"/>
      <c r="AJF289" s="1098"/>
      <c r="AJG289" s="1098"/>
      <c r="AJH289" s="1098"/>
      <c r="AJI289" s="1098"/>
      <c r="AJJ289" s="1098"/>
      <c r="AJK289" s="1098"/>
      <c r="AJL289" s="1098"/>
      <c r="AJM289" s="1098"/>
      <c r="AJN289" s="1098"/>
      <c r="AJO289" s="1098"/>
      <c r="AJP289" s="1098"/>
      <c r="AJQ289" s="1098"/>
      <c r="AJR289" s="1098"/>
      <c r="AJS289" s="1098"/>
      <c r="AJT289" s="1098"/>
      <c r="AJU289" s="1098"/>
      <c r="AJV289" s="1098"/>
      <c r="AJW289" s="1098"/>
      <c r="AJX289" s="1098"/>
      <c r="AJY289" s="1098"/>
      <c r="AJZ289" s="1098"/>
      <c r="AKA289" s="1098"/>
      <c r="AKB289" s="1098"/>
      <c r="AKC289" s="1098"/>
      <c r="AKD289" s="1098"/>
      <c r="AKE289" s="1098"/>
      <c r="AKF289" s="1098"/>
      <c r="AKG289" s="1098"/>
      <c r="AKH289" s="1098"/>
      <c r="AKI289" s="1098"/>
      <c r="AKJ289" s="1098"/>
      <c r="AKK289" s="1098"/>
      <c r="AKL289" s="1098"/>
      <c r="AKM289" s="1098"/>
      <c r="AKN289" s="1098"/>
      <c r="AKO289" s="1098"/>
      <c r="AKP289" s="1098"/>
      <c r="AKQ289" s="1098"/>
      <c r="AKR289" s="1098"/>
      <c r="AKS289" s="1098"/>
      <c r="AKT289" s="1098"/>
      <c r="AKU289" s="1098"/>
      <c r="AKV289" s="1098"/>
      <c r="AKW289" s="1098"/>
      <c r="AKX289" s="1098"/>
      <c r="AKY289" s="1098"/>
      <c r="AKZ289" s="1098"/>
      <c r="ALA289" s="1098"/>
      <c r="ALB289" s="1098"/>
      <c r="ALC289" s="1098"/>
      <c r="ALD289" s="1098"/>
      <c r="ALE289" s="1098"/>
      <c r="ALF289" s="1098"/>
      <c r="ALG289" s="1098"/>
      <c r="ALH289" s="1098"/>
      <c r="ALI289" s="1098"/>
      <c r="ALJ289" s="1098"/>
      <c r="ALK289" s="1098"/>
      <c r="ALL289" s="1098"/>
      <c r="ALM289" s="1098"/>
      <c r="ALN289" s="1098"/>
      <c r="ALO289" s="1098"/>
      <c r="ALP289" s="1098"/>
      <c r="ALQ289" s="1098"/>
      <c r="ALR289" s="1098"/>
      <c r="ALS289" s="1098"/>
      <c r="ALT289" s="1098"/>
      <c r="ALU289" s="1098"/>
      <c r="ALV289" s="1098"/>
      <c r="ALW289" s="1098"/>
      <c r="ALX289" s="1098"/>
      <c r="ALY289" s="1098"/>
      <c r="ALZ289" s="1098"/>
      <c r="AMA289" s="1098"/>
      <c r="AMB289" s="1098"/>
      <c r="AMC289" s="1098"/>
      <c r="AMD289" s="1098"/>
      <c r="AME289" s="1098"/>
      <c r="AMF289" s="1098"/>
      <c r="AMG289" s="1098"/>
      <c r="AMH289" s="1098"/>
      <c r="AMI289" s="1098"/>
      <c r="AMJ289" s="1098"/>
      <c r="AMK289" s="1098"/>
      <c r="AML289" s="1098"/>
      <c r="AMM289" s="1098"/>
      <c r="AMN289" s="1098"/>
      <c r="AMO289" s="1098"/>
      <c r="AMP289" s="1098"/>
      <c r="AMQ289" s="1098"/>
      <c r="AMR289" s="1098"/>
      <c r="AMS289" s="1098"/>
      <c r="AMT289" s="1098"/>
      <c r="AMU289" s="1098"/>
      <c r="AMV289" s="1098"/>
      <c r="AMW289" s="1098"/>
      <c r="AMX289" s="1098"/>
      <c r="AMY289" s="1098"/>
      <c r="AMZ289" s="1098"/>
      <c r="ANA289" s="1098"/>
      <c r="ANB289" s="1098"/>
      <c r="ANC289" s="1098"/>
      <c r="AND289" s="1098"/>
      <c r="ANE289" s="1098"/>
      <c r="ANF289" s="1098"/>
      <c r="ANG289" s="1098"/>
      <c r="ANH289" s="1098"/>
      <c r="ANI289" s="1098"/>
      <c r="ANJ289" s="1098"/>
      <c r="ANK289" s="1098"/>
      <c r="ANL289" s="1098"/>
      <c r="ANM289" s="1098"/>
      <c r="ANN289" s="1098"/>
      <c r="ANO289" s="1098"/>
      <c r="ANP289" s="1098"/>
      <c r="ANQ289" s="1098"/>
      <c r="ANR289" s="1098"/>
      <c r="ANS289" s="1098"/>
      <c r="ANT289" s="1098"/>
      <c r="ANU289" s="1098"/>
      <c r="ANV289" s="1098"/>
      <c r="ANW289" s="1098"/>
      <c r="ANX289" s="1098"/>
      <c r="ANY289" s="1098"/>
      <c r="ANZ289" s="1098"/>
      <c r="AOA289" s="1098"/>
      <c r="AOB289" s="1098"/>
      <c r="AOC289" s="1098"/>
      <c r="AOD289" s="1098"/>
      <c r="AOE289" s="1098"/>
      <c r="AOF289" s="1098"/>
      <c r="AOG289" s="1098"/>
      <c r="AOH289" s="1098"/>
      <c r="AOI289" s="1098"/>
      <c r="AOJ289" s="1098"/>
      <c r="AOK289" s="1098"/>
      <c r="AOL289" s="1098"/>
      <c r="AOM289" s="1098"/>
      <c r="AON289" s="1098"/>
      <c r="AOO289" s="1098"/>
      <c r="AOP289" s="1098"/>
      <c r="AOQ289" s="1098"/>
      <c r="AOR289" s="1098"/>
      <c r="AOS289" s="1098"/>
      <c r="AOT289" s="1098"/>
      <c r="AOU289" s="1098"/>
      <c r="AOV289" s="1098"/>
      <c r="AOW289" s="1098"/>
      <c r="AOX289" s="1098"/>
      <c r="AOY289" s="1098"/>
      <c r="AOZ289" s="1098"/>
      <c r="APA289" s="1098"/>
      <c r="APB289" s="1098"/>
      <c r="APC289" s="1098"/>
      <c r="APD289" s="1098"/>
      <c r="APE289" s="1098"/>
      <c r="APF289" s="1098"/>
      <c r="APG289" s="1098"/>
      <c r="APH289" s="1098"/>
      <c r="API289" s="1098"/>
      <c r="APJ289" s="1098"/>
      <c r="APK289" s="1098"/>
      <c r="APL289" s="1098"/>
      <c r="APM289" s="1098"/>
      <c r="APN289" s="1098"/>
      <c r="APO289" s="1098"/>
      <c r="APP289" s="1098"/>
      <c r="APQ289" s="1098"/>
      <c r="APR289" s="1098"/>
      <c r="APS289" s="1098"/>
      <c r="APT289" s="1098"/>
      <c r="APU289" s="1098"/>
      <c r="APV289" s="1098"/>
      <c r="APW289" s="1098"/>
      <c r="APX289" s="1098"/>
      <c r="APY289" s="1098"/>
      <c r="APZ289" s="1098"/>
      <c r="AQA289" s="1098"/>
      <c r="AQB289" s="1098"/>
      <c r="AQC289" s="1098"/>
      <c r="AQD289" s="1098"/>
      <c r="AQE289" s="1098"/>
      <c r="AQF289" s="1098"/>
      <c r="AQG289" s="1098"/>
      <c r="AQH289" s="1098"/>
      <c r="AQI289" s="1098"/>
      <c r="AQJ289" s="1098"/>
      <c r="AQK289" s="1098"/>
      <c r="AQL289" s="1098"/>
      <c r="AQM289" s="1098"/>
      <c r="AQN289" s="1098"/>
      <c r="AQO289" s="1098"/>
      <c r="AQP289" s="1098"/>
      <c r="AQQ289" s="1098"/>
      <c r="AQR289" s="1098"/>
      <c r="AQS289" s="1098"/>
      <c r="AQT289" s="1098"/>
      <c r="AQU289" s="1098"/>
      <c r="AQV289" s="1098"/>
      <c r="AQW289" s="1098"/>
      <c r="AQX289" s="1098"/>
      <c r="AQY289" s="1098"/>
      <c r="AQZ289" s="1098"/>
      <c r="ARA289" s="1098"/>
      <c r="ARB289" s="1098"/>
      <c r="ARC289" s="1098"/>
      <c r="ARD289" s="1098"/>
      <c r="ARE289" s="1098"/>
      <c r="ARF289" s="1098"/>
      <c r="ARG289" s="1098"/>
      <c r="ARH289" s="1098"/>
      <c r="ARI289" s="1098"/>
      <c r="ARJ289" s="1098"/>
      <c r="ARK289" s="1098"/>
      <c r="ARL289" s="1098"/>
      <c r="ARM289" s="1098"/>
      <c r="ARN289" s="1098"/>
      <c r="ARO289" s="1098"/>
      <c r="ARP289" s="1098"/>
      <c r="ARQ289" s="1098"/>
      <c r="ARR289" s="1098"/>
      <c r="ARS289" s="1098"/>
      <c r="ART289" s="1098"/>
      <c r="ARU289" s="1098"/>
      <c r="ARV289" s="1098"/>
      <c r="ARW289" s="1098"/>
      <c r="ARX289" s="1098"/>
      <c r="ARY289" s="1098"/>
      <c r="ARZ289" s="1098"/>
      <c r="ASA289" s="1098"/>
      <c r="ASB289" s="1098"/>
      <c r="ASC289" s="1098"/>
      <c r="ASD289" s="1098"/>
      <c r="ASE289" s="1098"/>
      <c r="ASF289" s="1098"/>
      <c r="ASG289" s="1098"/>
      <c r="ASH289" s="1098"/>
      <c r="ASI289" s="1098"/>
      <c r="ASJ289" s="1098"/>
      <c r="ASK289" s="1098"/>
      <c r="ASL289" s="1098"/>
      <c r="ASM289" s="1098"/>
      <c r="ASN289" s="1098"/>
      <c r="ASO289" s="1098"/>
      <c r="ASP289" s="1098"/>
      <c r="ASQ289" s="1098"/>
      <c r="ASR289" s="1098"/>
      <c r="ASS289" s="1098"/>
      <c r="AST289" s="1098"/>
      <c r="ASU289" s="1098"/>
      <c r="ASV289" s="1098"/>
      <c r="ASW289" s="1098"/>
      <c r="ASX289" s="1098"/>
      <c r="ASY289" s="1098"/>
      <c r="ASZ289" s="1098"/>
      <c r="ATA289" s="1098"/>
      <c r="ATB289" s="1098"/>
      <c r="ATC289" s="1098"/>
      <c r="ATD289" s="1098"/>
      <c r="ATE289" s="1098"/>
      <c r="ATF289" s="1098"/>
      <c r="ATG289" s="1098"/>
      <c r="ATH289" s="1098"/>
      <c r="ATI289" s="1098"/>
      <c r="ATJ289" s="1098"/>
      <c r="ATK289" s="1098"/>
      <c r="ATL289" s="1098"/>
      <c r="ATM289" s="1098"/>
      <c r="ATN289" s="1098"/>
      <c r="ATO289" s="1098"/>
      <c r="ATP289" s="1098"/>
      <c r="ATQ289" s="1098"/>
      <c r="ATR289" s="1098"/>
      <c r="ATS289" s="1098"/>
      <c r="ATT289" s="1098"/>
      <c r="ATU289" s="1098"/>
      <c r="ATV289" s="1098"/>
      <c r="ATW289" s="1098"/>
      <c r="ATX289" s="1098"/>
      <c r="ATY289" s="1098"/>
      <c r="ATZ289" s="1098"/>
      <c r="AUA289" s="1098"/>
      <c r="AUB289" s="1098"/>
      <c r="AUC289" s="1098"/>
      <c r="AUD289" s="1098"/>
      <c r="AUE289" s="1098"/>
      <c r="AUF289" s="1098"/>
      <c r="AUG289" s="1098"/>
      <c r="AUH289" s="1098"/>
      <c r="AUI289" s="1098"/>
      <c r="AUJ289" s="1098"/>
      <c r="AUK289" s="1098"/>
      <c r="AUL289" s="1098"/>
      <c r="AUM289" s="1098"/>
      <c r="AUN289" s="1098"/>
      <c r="AUO289" s="1098"/>
      <c r="AUP289" s="1098"/>
      <c r="AUQ289" s="1098"/>
      <c r="AUR289" s="1098"/>
      <c r="AUS289" s="1098"/>
      <c r="AUT289" s="1098"/>
      <c r="AUU289" s="1098"/>
      <c r="AUV289" s="1098"/>
      <c r="AUW289" s="1098"/>
      <c r="AUX289" s="1098"/>
      <c r="AUY289" s="1098"/>
      <c r="AUZ289" s="1098"/>
      <c r="AVA289" s="1098"/>
      <c r="AVB289" s="1098"/>
      <c r="AVC289" s="1098"/>
      <c r="AVD289" s="1098"/>
      <c r="AVE289" s="1098"/>
      <c r="AVF289" s="1098"/>
      <c r="AVG289" s="1098"/>
      <c r="AVH289" s="1098"/>
      <c r="AVI289" s="1098"/>
      <c r="AVJ289" s="1098"/>
      <c r="AVK289" s="1098"/>
      <c r="AVL289" s="1098"/>
      <c r="AVM289" s="1098"/>
      <c r="AVN289" s="1098"/>
      <c r="AVO289" s="1098"/>
      <c r="AVP289" s="1098"/>
      <c r="AVQ289" s="1098"/>
      <c r="AVR289" s="1098"/>
      <c r="AVS289" s="1098"/>
      <c r="AVT289" s="1098"/>
      <c r="AVU289" s="1098"/>
      <c r="AVV289" s="1098"/>
      <c r="AVW289" s="1098"/>
      <c r="AVX289" s="1098"/>
      <c r="AVY289" s="1098"/>
      <c r="AVZ289" s="1098"/>
      <c r="AWA289" s="1098"/>
      <c r="AWB289" s="1098"/>
      <c r="AWC289" s="1098"/>
      <c r="AWD289" s="1098"/>
      <c r="AWE289" s="1098"/>
      <c r="AWF289" s="1098"/>
      <c r="AWG289" s="1098"/>
      <c r="AWH289" s="1098"/>
      <c r="AWI289" s="1098"/>
      <c r="AWJ289" s="1098"/>
      <c r="AWK289" s="1098"/>
      <c r="AWL289" s="1098"/>
      <c r="AWM289" s="1098"/>
      <c r="AWN289" s="1098"/>
      <c r="AWO289" s="1098"/>
      <c r="AWP289" s="1098"/>
      <c r="AWQ289" s="1098"/>
      <c r="AWR289" s="1098"/>
      <c r="AWS289" s="1098"/>
      <c r="AWT289" s="1098"/>
      <c r="AWU289" s="1098"/>
      <c r="AWV289" s="1098"/>
      <c r="AWW289" s="1098"/>
      <c r="AWX289" s="1098"/>
      <c r="AWY289" s="1098"/>
      <c r="AWZ289" s="1098"/>
      <c r="AXA289" s="1098"/>
      <c r="AXB289" s="1098"/>
      <c r="AXC289" s="1098"/>
      <c r="AXD289" s="1098"/>
      <c r="AXE289" s="1098"/>
      <c r="AXF289" s="1098"/>
      <c r="AXG289" s="1098"/>
      <c r="AXH289" s="1098"/>
      <c r="AXI289" s="1098"/>
      <c r="AXJ289" s="1098"/>
      <c r="AXK289" s="1098"/>
      <c r="AXL289" s="1098"/>
      <c r="AXM289" s="1098"/>
      <c r="AXN289" s="1098"/>
      <c r="AXO289" s="1098"/>
      <c r="AXP289" s="1098"/>
      <c r="AXQ289" s="1098"/>
      <c r="AXR289" s="1098"/>
      <c r="AXS289" s="1098"/>
      <c r="AXT289" s="1098"/>
      <c r="AXU289" s="1098"/>
      <c r="AXV289" s="1098"/>
      <c r="AXW289" s="1098"/>
      <c r="AXX289" s="1098"/>
      <c r="AXY289" s="1098"/>
      <c r="AXZ289" s="1098"/>
      <c r="AYA289" s="1098"/>
      <c r="AYB289" s="1098"/>
      <c r="AYC289" s="1098"/>
      <c r="AYD289" s="1098"/>
      <c r="AYE289" s="1098"/>
      <c r="AYF289" s="1098"/>
      <c r="AYG289" s="1098"/>
      <c r="AYH289" s="1098"/>
      <c r="AYI289" s="1098"/>
      <c r="AYJ289" s="1098"/>
      <c r="AYK289" s="1098"/>
      <c r="AYL289" s="1098"/>
      <c r="AYM289" s="1098"/>
      <c r="AYN289" s="1098"/>
      <c r="AYO289" s="1098"/>
      <c r="AYP289" s="1098"/>
      <c r="AYQ289" s="1098"/>
      <c r="AYR289" s="1098"/>
      <c r="AYS289" s="1098"/>
      <c r="AYT289" s="1098"/>
      <c r="AYU289" s="1098"/>
      <c r="AYV289" s="1098"/>
      <c r="AYW289" s="1098"/>
    </row>
    <row r="290" spans="1:1349" s="1766" customFormat="1" ht="14.25" customHeight="1" x14ac:dyDescent="0.25">
      <c r="A290" s="1770">
        <f>ROW()</f>
        <v>290</v>
      </c>
      <c r="B290" s="3457">
        <v>1</v>
      </c>
      <c r="C290" s="3457"/>
      <c r="D290" s="2997">
        <v>20</v>
      </c>
      <c r="E290" s="2997"/>
      <c r="F290" s="2997">
        <v>1</v>
      </c>
      <c r="G290" s="2997"/>
      <c r="H290" s="3550">
        <v>2.5</v>
      </c>
      <c r="I290" s="3550"/>
      <c r="J290" s="3552"/>
      <c r="K290" s="3552"/>
      <c r="L290" s="3554">
        <v>1</v>
      </c>
      <c r="M290" s="3555"/>
      <c r="N290" s="3558">
        <v>2</v>
      </c>
      <c r="O290" s="3560">
        <f>H290/N290</f>
        <v>1.25</v>
      </c>
      <c r="P290" s="3537">
        <v>0.1</v>
      </c>
      <c r="Q290" s="3539">
        <f>H290/P290</f>
        <v>25</v>
      </c>
      <c r="R290" s="3575"/>
      <c r="S290" s="1098"/>
      <c r="W290" s="1098"/>
      <c r="X290" s="1098"/>
      <c r="Y290" s="1098"/>
      <c r="Z290" s="1098"/>
      <c r="AA290" s="1098"/>
      <c r="AB290" s="1098"/>
      <c r="AC290" s="1098"/>
      <c r="AD290" s="1098"/>
      <c r="AE290" s="1098"/>
      <c r="AF290" s="1098"/>
      <c r="AG290" s="1098"/>
      <c r="AH290" s="1098"/>
      <c r="AI290" s="1098"/>
      <c r="AJ290" s="1098"/>
      <c r="AK290" s="1098"/>
      <c r="AL290" s="1098"/>
      <c r="AM290" s="1098"/>
      <c r="AN290" s="1098"/>
      <c r="AO290" s="1098"/>
      <c r="AP290" s="1098"/>
      <c r="AQ290" s="1098"/>
      <c r="AR290" s="1098"/>
      <c r="AS290" s="1098"/>
      <c r="AT290" s="1098"/>
      <c r="AU290" s="1098"/>
      <c r="AV290" s="1098"/>
      <c r="AW290" s="1098"/>
      <c r="AX290" s="1098"/>
      <c r="AY290" s="1098"/>
      <c r="AZ290" s="1098"/>
      <c r="BA290" s="1098"/>
      <c r="BB290" s="1098"/>
      <c r="BC290" s="1098"/>
      <c r="BD290" s="1098"/>
      <c r="BE290" s="1098"/>
      <c r="BF290" s="1098"/>
      <c r="BG290" s="1098"/>
      <c r="BH290" s="1098"/>
      <c r="BI290" s="1098"/>
      <c r="BJ290" s="1098"/>
      <c r="BK290" s="1098"/>
      <c r="BL290" s="1098"/>
      <c r="BM290" s="1098"/>
      <c r="BN290" s="1098"/>
      <c r="BO290" s="1098"/>
      <c r="BP290" s="1098"/>
      <c r="BQ290" s="1098"/>
      <c r="BR290" s="1098"/>
      <c r="BS290" s="1098"/>
      <c r="BT290" s="1098"/>
      <c r="BU290" s="1098"/>
      <c r="BV290" s="1098"/>
      <c r="BW290" s="1098"/>
      <c r="BX290" s="1098"/>
      <c r="BY290" s="1098"/>
      <c r="BZ290" s="1098"/>
      <c r="CA290" s="1098"/>
      <c r="CB290" s="1098"/>
      <c r="CC290" s="1098"/>
      <c r="CD290" s="1098"/>
      <c r="CE290" s="1098"/>
      <c r="CF290" s="1098"/>
      <c r="CG290" s="1098"/>
      <c r="CH290" s="1098"/>
      <c r="CI290" s="1098"/>
      <c r="CJ290" s="1098"/>
      <c r="CK290" s="1098"/>
      <c r="CL290" s="1098"/>
      <c r="CM290" s="1098"/>
      <c r="CN290" s="1098"/>
      <c r="CO290" s="1098"/>
      <c r="CP290" s="1098"/>
      <c r="CQ290" s="1098"/>
      <c r="CR290" s="1098"/>
      <c r="CS290" s="1098"/>
      <c r="CT290" s="1098"/>
      <c r="CU290" s="1098"/>
      <c r="CV290" s="1098"/>
      <c r="CW290" s="1098"/>
      <c r="CX290" s="1098"/>
      <c r="CY290" s="1098"/>
      <c r="CZ290" s="1098"/>
      <c r="DA290" s="1098"/>
      <c r="DB290" s="1098"/>
      <c r="DC290" s="1098"/>
      <c r="DD290" s="1098"/>
      <c r="DE290" s="1098"/>
      <c r="DF290" s="1098"/>
      <c r="DG290" s="1098"/>
      <c r="DH290" s="1098"/>
      <c r="DI290" s="1098"/>
      <c r="DJ290" s="1098"/>
      <c r="DK290" s="1098"/>
      <c r="DL290" s="1098"/>
      <c r="DM290" s="1098"/>
      <c r="DN290" s="1098"/>
      <c r="DO290" s="1098"/>
      <c r="DP290" s="1098"/>
      <c r="DQ290" s="1098"/>
      <c r="DR290" s="1098"/>
      <c r="DS290" s="1098"/>
      <c r="DT290" s="1098"/>
      <c r="DU290" s="1098"/>
      <c r="DV290" s="1098"/>
      <c r="DW290" s="1098"/>
      <c r="DX290" s="1098"/>
      <c r="DY290" s="1098"/>
      <c r="DZ290" s="1098"/>
      <c r="EA290" s="1098"/>
      <c r="EB290" s="1098"/>
      <c r="EC290" s="1098"/>
      <c r="ED290" s="1098"/>
      <c r="EE290" s="1098"/>
      <c r="EF290" s="1098"/>
      <c r="EG290" s="1098"/>
      <c r="EH290" s="1098"/>
      <c r="EI290" s="1098"/>
      <c r="EJ290" s="1098"/>
      <c r="EK290" s="1098"/>
      <c r="EL290" s="1098"/>
      <c r="EM290" s="1098"/>
      <c r="EN290" s="1098"/>
      <c r="EO290" s="1098"/>
      <c r="EP290" s="1098"/>
      <c r="EQ290" s="1098"/>
      <c r="ER290" s="1098"/>
      <c r="ES290" s="1098"/>
      <c r="ET290" s="1098"/>
      <c r="EU290" s="1098"/>
      <c r="EV290" s="1098"/>
      <c r="EW290" s="1098"/>
      <c r="EX290" s="1098"/>
      <c r="EY290" s="1098"/>
      <c r="EZ290" s="1098"/>
      <c r="FA290" s="1098"/>
      <c r="FB290" s="1098"/>
      <c r="FC290" s="1098"/>
      <c r="FD290" s="1098"/>
      <c r="FE290" s="1098"/>
      <c r="FF290" s="1098"/>
      <c r="FG290" s="1098"/>
      <c r="FH290" s="1098"/>
      <c r="FI290" s="1098"/>
      <c r="FJ290" s="1098"/>
      <c r="FK290" s="1098"/>
      <c r="FL290" s="1098"/>
      <c r="FM290" s="1098"/>
      <c r="FN290" s="1098"/>
      <c r="FO290" s="1098"/>
      <c r="FP290" s="1098"/>
      <c r="FQ290" s="1098"/>
      <c r="FR290" s="1098"/>
      <c r="FS290" s="1098"/>
      <c r="FT290" s="1098"/>
      <c r="FU290" s="1098"/>
      <c r="FV290" s="1098"/>
      <c r="FW290" s="1098"/>
      <c r="FX290" s="1098"/>
      <c r="FY290" s="1098"/>
      <c r="FZ290" s="1098"/>
      <c r="GA290" s="1098"/>
      <c r="GB290" s="1098"/>
      <c r="GC290" s="1098"/>
      <c r="GD290" s="1098"/>
      <c r="GE290" s="1098"/>
      <c r="GF290" s="1098"/>
      <c r="GG290" s="1098"/>
      <c r="GH290" s="1098"/>
      <c r="GI290" s="1098"/>
      <c r="GJ290" s="1098"/>
      <c r="GK290" s="1098"/>
      <c r="GL290" s="1098"/>
      <c r="GM290" s="1098"/>
      <c r="GN290" s="1098"/>
      <c r="GO290" s="1098"/>
      <c r="GP290" s="1098"/>
      <c r="GQ290" s="1098"/>
      <c r="GR290" s="1098"/>
      <c r="GS290" s="1098"/>
      <c r="GT290" s="1098"/>
      <c r="GU290" s="1098"/>
      <c r="GV290" s="1098"/>
      <c r="GW290" s="1098"/>
      <c r="GX290" s="1098"/>
      <c r="GY290" s="1098"/>
      <c r="GZ290" s="1098"/>
      <c r="HA290" s="1098"/>
      <c r="HB290" s="1098"/>
      <c r="HC290" s="1098"/>
      <c r="HD290" s="1098"/>
      <c r="HE290" s="1098"/>
      <c r="HF290" s="1098"/>
      <c r="HG290" s="1098"/>
      <c r="HH290" s="1098"/>
      <c r="HI290" s="1098"/>
      <c r="HJ290" s="1098"/>
      <c r="HK290" s="1098"/>
      <c r="HL290" s="1098"/>
      <c r="HM290" s="1098"/>
      <c r="HN290" s="1098"/>
      <c r="HO290" s="1098"/>
      <c r="HP290" s="1098"/>
      <c r="HQ290" s="1098"/>
      <c r="HR290" s="1098"/>
      <c r="HS290" s="1098"/>
      <c r="HT290" s="1098"/>
      <c r="HU290" s="1098"/>
      <c r="HV290" s="1098"/>
      <c r="HW290" s="1098"/>
      <c r="HX290" s="1098"/>
      <c r="HY290" s="1098"/>
      <c r="HZ290" s="1098"/>
      <c r="IA290" s="1098"/>
      <c r="IB290" s="1098"/>
      <c r="IC290" s="1098"/>
      <c r="ID290" s="1098"/>
      <c r="IE290" s="1098"/>
      <c r="IF290" s="1098"/>
      <c r="IG290" s="1098"/>
      <c r="IH290" s="1098"/>
      <c r="II290" s="1098"/>
      <c r="IJ290" s="1098"/>
      <c r="IK290" s="1098"/>
      <c r="IL290" s="1098"/>
      <c r="IM290" s="1098"/>
      <c r="IN290" s="1098"/>
      <c r="IO290" s="1098"/>
      <c r="IP290" s="1098"/>
      <c r="IQ290" s="1098"/>
      <c r="IR290" s="1098"/>
      <c r="IS290" s="1098"/>
      <c r="IT290" s="1098"/>
      <c r="IU290" s="1098"/>
      <c r="IV290" s="1098"/>
      <c r="IW290" s="1098"/>
      <c r="IX290" s="1098"/>
      <c r="IY290" s="1098"/>
      <c r="IZ290" s="1098"/>
      <c r="JA290" s="1098"/>
      <c r="JB290" s="1098"/>
      <c r="JC290" s="1098"/>
      <c r="JD290" s="1098"/>
      <c r="JE290" s="1098"/>
      <c r="JF290" s="1098"/>
      <c r="JG290" s="1098"/>
      <c r="JH290" s="1098"/>
      <c r="JI290" s="1098"/>
      <c r="JJ290" s="1098"/>
      <c r="JK290" s="1098"/>
      <c r="JL290" s="1098"/>
      <c r="JM290" s="1098"/>
      <c r="JN290" s="1098"/>
      <c r="JO290" s="1098"/>
      <c r="JP290" s="1098"/>
      <c r="JQ290" s="1098"/>
      <c r="JR290" s="1098"/>
      <c r="JS290" s="1098"/>
      <c r="JT290" s="1098"/>
      <c r="JU290" s="1098"/>
      <c r="JV290" s="1098"/>
      <c r="JW290" s="1098"/>
      <c r="JX290" s="1098"/>
      <c r="JY290" s="1098"/>
      <c r="JZ290" s="1098"/>
      <c r="KA290" s="1098"/>
      <c r="KB290" s="1098"/>
      <c r="KC290" s="1098"/>
      <c r="KD290" s="1098"/>
      <c r="KE290" s="1098"/>
      <c r="KF290" s="1098"/>
      <c r="KG290" s="1098"/>
      <c r="KH290" s="1098"/>
      <c r="KI290" s="1098"/>
      <c r="KJ290" s="1098"/>
      <c r="KK290" s="1098"/>
      <c r="KL290" s="1098"/>
      <c r="KM290" s="1098"/>
      <c r="KN290" s="1098"/>
      <c r="KO290" s="1098"/>
      <c r="KP290" s="1098"/>
      <c r="KQ290" s="1098"/>
      <c r="KR290" s="1098"/>
      <c r="KS290" s="1098"/>
      <c r="KT290" s="1098"/>
      <c r="KU290" s="1098"/>
      <c r="KV290" s="1098"/>
      <c r="KW290" s="1098"/>
      <c r="KX290" s="1098"/>
      <c r="KY290" s="1098"/>
      <c r="KZ290" s="1098"/>
      <c r="LA290" s="1098"/>
      <c r="LB290" s="1098"/>
      <c r="LC290" s="1098"/>
      <c r="LD290" s="1098"/>
      <c r="LE290" s="1098"/>
      <c r="LF290" s="1098"/>
      <c r="LG290" s="1098"/>
      <c r="LH290" s="1098"/>
      <c r="LI290" s="1098"/>
      <c r="LJ290" s="1098"/>
      <c r="LK290" s="1098"/>
      <c r="LL290" s="1098"/>
      <c r="LM290" s="1098"/>
      <c r="LN290" s="1098"/>
      <c r="LO290" s="1098"/>
      <c r="LP290" s="1098"/>
      <c r="LQ290" s="1098"/>
      <c r="LR290" s="1098"/>
      <c r="LS290" s="1098"/>
      <c r="LT290" s="1098"/>
      <c r="LU290" s="1098"/>
      <c r="LV290" s="1098"/>
      <c r="LW290" s="1098"/>
      <c r="LX290" s="1098"/>
      <c r="LY290" s="1098"/>
      <c r="LZ290" s="1098"/>
      <c r="MA290" s="1098"/>
      <c r="MB290" s="1098"/>
      <c r="MC290" s="1098"/>
      <c r="MD290" s="1098"/>
      <c r="ME290" s="1098"/>
      <c r="MF290" s="1098"/>
      <c r="MG290" s="1098"/>
      <c r="MH290" s="1098"/>
      <c r="MI290" s="1098"/>
      <c r="MJ290" s="1098"/>
      <c r="MK290" s="1098"/>
      <c r="ML290" s="1098"/>
      <c r="MM290" s="1098"/>
      <c r="MN290" s="1098"/>
      <c r="MO290" s="1098"/>
      <c r="MP290" s="1098"/>
      <c r="MQ290" s="1098"/>
      <c r="MR290" s="1098"/>
      <c r="MS290" s="1098"/>
      <c r="MT290" s="1098"/>
      <c r="MU290" s="1098"/>
      <c r="MV290" s="1098"/>
      <c r="MW290" s="1098"/>
      <c r="MX290" s="1098"/>
      <c r="MY290" s="1098"/>
      <c r="MZ290" s="1098"/>
      <c r="NA290" s="1098"/>
      <c r="NB290" s="1098"/>
      <c r="NC290" s="1098"/>
      <c r="ND290" s="1098"/>
      <c r="NE290" s="1098"/>
      <c r="NF290" s="1098"/>
      <c r="NG290" s="1098"/>
      <c r="NH290" s="1098"/>
      <c r="NI290" s="1098"/>
      <c r="NJ290" s="1098"/>
      <c r="NK290" s="1098"/>
      <c r="NL290" s="1098"/>
      <c r="NM290" s="1098"/>
      <c r="NN290" s="1098"/>
      <c r="NO290" s="1098"/>
      <c r="NP290" s="1098"/>
      <c r="NQ290" s="1098"/>
      <c r="NR290" s="1098"/>
      <c r="NS290" s="1098"/>
      <c r="NT290" s="1098"/>
      <c r="NU290" s="1098"/>
      <c r="NV290" s="1098"/>
      <c r="NW290" s="1098"/>
      <c r="NX290" s="1098"/>
      <c r="NY290" s="1098"/>
      <c r="NZ290" s="1098"/>
      <c r="OA290" s="1098"/>
      <c r="OB290" s="1098"/>
      <c r="OC290" s="1098"/>
      <c r="OD290" s="1098"/>
      <c r="OE290" s="1098"/>
      <c r="OF290" s="1098"/>
      <c r="OG290" s="1098"/>
      <c r="OH290" s="1098"/>
      <c r="OI290" s="1098"/>
      <c r="OJ290" s="1098"/>
      <c r="OK290" s="1098"/>
      <c r="OL290" s="1098"/>
      <c r="OM290" s="1098"/>
      <c r="ON290" s="1098"/>
      <c r="OO290" s="1098"/>
      <c r="OP290" s="1098"/>
      <c r="OQ290" s="1098"/>
      <c r="OR290" s="1098"/>
      <c r="OS290" s="1098"/>
      <c r="OT290" s="1098"/>
      <c r="OU290" s="1098"/>
      <c r="OV290" s="1098"/>
      <c r="OW290" s="1098"/>
      <c r="OX290" s="1098"/>
      <c r="OY290" s="1098"/>
      <c r="OZ290" s="1098"/>
      <c r="PA290" s="1098"/>
      <c r="PB290" s="1098"/>
      <c r="PC290" s="1098"/>
      <c r="PD290" s="1098"/>
      <c r="PE290" s="1098"/>
      <c r="PF290" s="1098"/>
      <c r="PG290" s="1098"/>
      <c r="PH290" s="1098"/>
      <c r="PI290" s="1098"/>
      <c r="PJ290" s="1098"/>
      <c r="PK290" s="1098"/>
      <c r="PL290" s="1098"/>
      <c r="PM290" s="1098"/>
      <c r="PN290" s="1098"/>
      <c r="PO290" s="1098"/>
      <c r="PP290" s="1098"/>
      <c r="PQ290" s="1098"/>
      <c r="PR290" s="1098"/>
      <c r="PS290" s="1098"/>
      <c r="PT290" s="1098"/>
      <c r="PU290" s="1098"/>
      <c r="PV290" s="1098"/>
      <c r="PW290" s="1098"/>
      <c r="PX290" s="1098"/>
      <c r="PY290" s="1098"/>
      <c r="PZ290" s="1098"/>
      <c r="QA290" s="1098"/>
      <c r="QB290" s="1098"/>
      <c r="QC290" s="1098"/>
      <c r="QD290" s="1098"/>
      <c r="QE290" s="1098"/>
      <c r="QF290" s="1098"/>
      <c r="QG290" s="1098"/>
      <c r="QH290" s="1098"/>
      <c r="QI290" s="1098"/>
      <c r="QJ290" s="1098"/>
      <c r="QK290" s="1098"/>
      <c r="QL290" s="1098"/>
      <c r="QM290" s="1098"/>
      <c r="QN290" s="1098"/>
      <c r="QO290" s="1098"/>
      <c r="QP290" s="1098"/>
      <c r="QQ290" s="1098"/>
      <c r="QR290" s="1098"/>
      <c r="QS290" s="1098"/>
      <c r="QT290" s="1098"/>
      <c r="QU290" s="1098"/>
      <c r="QV290" s="1098"/>
      <c r="QW290" s="1098"/>
      <c r="QX290" s="1098"/>
      <c r="QY290" s="1098"/>
      <c r="QZ290" s="1098"/>
      <c r="RA290" s="1098"/>
      <c r="RB290" s="1098"/>
      <c r="RC290" s="1098"/>
      <c r="RD290" s="1098"/>
      <c r="RE290" s="1098"/>
      <c r="RF290" s="1098"/>
      <c r="RG290" s="1098"/>
      <c r="RH290" s="1098"/>
      <c r="RI290" s="1098"/>
      <c r="RJ290" s="1098"/>
      <c r="RK290" s="1098"/>
      <c r="RL290" s="1098"/>
      <c r="RM290" s="1098"/>
      <c r="RN290" s="1098"/>
      <c r="RO290" s="1098"/>
      <c r="RP290" s="1098"/>
      <c r="RQ290" s="1098"/>
      <c r="RR290" s="1098"/>
      <c r="RS290" s="1098"/>
      <c r="RT290" s="1098"/>
      <c r="RU290" s="1098"/>
      <c r="RV290" s="1098"/>
      <c r="RW290" s="1098"/>
      <c r="RX290" s="1098"/>
      <c r="RY290" s="1098"/>
      <c r="RZ290" s="1098"/>
      <c r="SA290" s="1098"/>
      <c r="SB290" s="1098"/>
      <c r="SC290" s="1098"/>
      <c r="SD290" s="1098"/>
      <c r="SE290" s="1098"/>
      <c r="SF290" s="1098"/>
      <c r="SG290" s="1098"/>
      <c r="SH290" s="1098"/>
      <c r="SI290" s="1098"/>
      <c r="SJ290" s="1098"/>
      <c r="SK290" s="1098"/>
      <c r="SL290" s="1098"/>
      <c r="SM290" s="1098"/>
      <c r="SN290" s="1098"/>
      <c r="SO290" s="1098"/>
      <c r="SP290" s="1098"/>
      <c r="SQ290" s="1098"/>
      <c r="SR290" s="1098"/>
      <c r="SS290" s="1098"/>
      <c r="ST290" s="1098"/>
      <c r="SU290" s="1098"/>
      <c r="SV290" s="1098"/>
      <c r="SW290" s="1098"/>
      <c r="SX290" s="1098"/>
      <c r="SY290" s="1098"/>
      <c r="SZ290" s="1098"/>
      <c r="TA290" s="1098"/>
      <c r="TB290" s="1098"/>
      <c r="TC290" s="1098"/>
      <c r="TD290" s="1098"/>
      <c r="TE290" s="1098"/>
      <c r="TF290" s="1098"/>
      <c r="TG290" s="1098"/>
      <c r="TH290" s="1098"/>
      <c r="TI290" s="1098"/>
      <c r="TJ290" s="1098"/>
      <c r="TK290" s="1098"/>
      <c r="TL290" s="1098"/>
      <c r="TM290" s="1098"/>
      <c r="TN290" s="1098"/>
      <c r="TO290" s="1098"/>
      <c r="TP290" s="1098"/>
      <c r="TQ290" s="1098"/>
      <c r="TR290" s="1098"/>
      <c r="TS290" s="1098"/>
      <c r="TT290" s="1098"/>
      <c r="TU290" s="1098"/>
      <c r="TV290" s="1098"/>
      <c r="TW290" s="1098"/>
      <c r="TX290" s="1098"/>
      <c r="TY290" s="1098"/>
      <c r="TZ290" s="1098"/>
      <c r="UA290" s="1098"/>
      <c r="UB290" s="1098"/>
      <c r="UC290" s="1098"/>
      <c r="UD290" s="1098"/>
      <c r="UE290" s="1098"/>
      <c r="UF290" s="1098"/>
      <c r="UG290" s="1098"/>
      <c r="UH290" s="1098"/>
      <c r="UI290" s="1098"/>
      <c r="UJ290" s="1098"/>
      <c r="UK290" s="1098"/>
      <c r="UL290" s="1098"/>
      <c r="UM290" s="1098"/>
      <c r="UN290" s="1098"/>
      <c r="UO290" s="1098"/>
      <c r="UP290" s="1098"/>
      <c r="UQ290" s="1098"/>
      <c r="UR290" s="1098"/>
      <c r="US290" s="1098"/>
      <c r="UT290" s="1098"/>
      <c r="UU290" s="1098"/>
      <c r="UV290" s="1098"/>
      <c r="UW290" s="1098"/>
      <c r="UX290" s="1098"/>
      <c r="UY290" s="1098"/>
      <c r="UZ290" s="1098"/>
      <c r="VA290" s="1098"/>
      <c r="VB290" s="1098"/>
      <c r="VC290" s="1098"/>
      <c r="VD290" s="1098"/>
      <c r="VE290" s="1098"/>
      <c r="VF290" s="1098"/>
      <c r="VG290" s="1098"/>
      <c r="VH290" s="1098"/>
      <c r="VI290" s="1098"/>
      <c r="VJ290" s="1098"/>
      <c r="VK290" s="1098"/>
      <c r="VL290" s="1098"/>
      <c r="VM290" s="1098"/>
      <c r="VN290" s="1098"/>
      <c r="VO290" s="1098"/>
      <c r="VP290" s="1098"/>
      <c r="VQ290" s="1098"/>
      <c r="VR290" s="1098"/>
      <c r="VS290" s="1098"/>
      <c r="VT290" s="1098"/>
      <c r="VU290" s="1098"/>
      <c r="VV290" s="1098"/>
      <c r="VW290" s="1098"/>
      <c r="VX290" s="1098"/>
      <c r="VY290" s="1098"/>
      <c r="VZ290" s="1098"/>
      <c r="WA290" s="1098"/>
      <c r="WB290" s="1098"/>
      <c r="WC290" s="1098"/>
      <c r="WD290" s="1098"/>
      <c r="WE290" s="1098"/>
      <c r="WF290" s="1098"/>
      <c r="WG290" s="1098"/>
      <c r="WH290" s="1098"/>
      <c r="WI290" s="1098"/>
      <c r="WJ290" s="1098"/>
      <c r="WK290" s="1098"/>
      <c r="WL290" s="1098"/>
      <c r="WM290" s="1098"/>
      <c r="WN290" s="1098"/>
      <c r="WO290" s="1098"/>
      <c r="WP290" s="1098"/>
      <c r="WQ290" s="1098"/>
      <c r="WR290" s="1098"/>
      <c r="WS290" s="1098"/>
      <c r="WT290" s="1098"/>
      <c r="WU290" s="1098"/>
      <c r="WV290" s="1098"/>
      <c r="WW290" s="1098"/>
      <c r="WX290" s="1098"/>
      <c r="WY290" s="1098"/>
      <c r="WZ290" s="1098"/>
      <c r="XA290" s="1098"/>
      <c r="XB290" s="1098"/>
      <c r="XC290" s="1098"/>
      <c r="XD290" s="1098"/>
      <c r="XE290" s="1098"/>
      <c r="XF290" s="1098"/>
      <c r="XG290" s="1098"/>
      <c r="XH290" s="1098"/>
      <c r="XI290" s="1098"/>
      <c r="XJ290" s="1098"/>
      <c r="XK290" s="1098"/>
      <c r="XL290" s="1098"/>
      <c r="XM290" s="1098"/>
      <c r="XN290" s="1098"/>
      <c r="XO290" s="1098"/>
      <c r="XP290" s="1098"/>
      <c r="XQ290" s="1098"/>
      <c r="XR290" s="1098"/>
      <c r="XS290" s="1098"/>
      <c r="XT290" s="1098"/>
      <c r="XU290" s="1098"/>
      <c r="XV290" s="1098"/>
      <c r="XW290" s="1098"/>
      <c r="XX290" s="1098"/>
      <c r="XY290" s="1098"/>
      <c r="XZ290" s="1098"/>
      <c r="YA290" s="1098"/>
      <c r="YB290" s="1098"/>
      <c r="YC290" s="1098"/>
      <c r="YD290" s="1098"/>
      <c r="YE290" s="1098"/>
      <c r="YF290" s="1098"/>
      <c r="YG290" s="1098"/>
      <c r="YH290" s="1098"/>
      <c r="YI290" s="1098"/>
      <c r="YJ290" s="1098"/>
      <c r="YK290" s="1098"/>
      <c r="YL290" s="1098"/>
      <c r="YM290" s="1098"/>
      <c r="YN290" s="1098"/>
      <c r="YO290" s="1098"/>
      <c r="YP290" s="1098"/>
      <c r="YQ290" s="1098"/>
      <c r="YR290" s="1098"/>
      <c r="YS290" s="1098"/>
      <c r="YT290" s="1098"/>
      <c r="YU290" s="1098"/>
      <c r="YV290" s="1098"/>
      <c r="YW290" s="1098"/>
      <c r="YX290" s="1098"/>
      <c r="YY290" s="1098"/>
      <c r="YZ290" s="1098"/>
      <c r="ZA290" s="1098"/>
      <c r="ZB290" s="1098"/>
      <c r="ZC290" s="1098"/>
      <c r="ZD290" s="1098"/>
      <c r="ZE290" s="1098"/>
      <c r="ZF290" s="1098"/>
      <c r="ZG290" s="1098"/>
      <c r="ZH290" s="1098"/>
      <c r="ZI290" s="1098"/>
      <c r="ZJ290" s="1098"/>
      <c r="ZK290" s="1098"/>
      <c r="ZL290" s="1098"/>
      <c r="ZM290" s="1098"/>
      <c r="ZN290" s="1098"/>
      <c r="ZO290" s="1098"/>
      <c r="ZP290" s="1098"/>
      <c r="ZQ290" s="1098"/>
      <c r="ZR290" s="1098"/>
      <c r="ZS290" s="1098"/>
      <c r="ZT290" s="1098"/>
      <c r="ZU290" s="1098"/>
      <c r="ZV290" s="1098"/>
      <c r="ZW290" s="1098"/>
      <c r="ZX290" s="1098"/>
      <c r="ZY290" s="1098"/>
      <c r="ZZ290" s="1098"/>
      <c r="AAA290" s="1098"/>
      <c r="AAB290" s="1098"/>
      <c r="AAC290" s="1098"/>
      <c r="AAD290" s="1098"/>
      <c r="AAE290" s="1098"/>
      <c r="AAF290" s="1098"/>
      <c r="AAG290" s="1098"/>
      <c r="AAH290" s="1098"/>
      <c r="AAI290" s="1098"/>
      <c r="AAJ290" s="1098"/>
      <c r="AAK290" s="1098"/>
      <c r="AAL290" s="1098"/>
      <c r="AAM290" s="1098"/>
      <c r="AAN290" s="1098"/>
      <c r="AAO290" s="1098"/>
      <c r="AAP290" s="1098"/>
      <c r="AAQ290" s="1098"/>
      <c r="AAR290" s="1098"/>
      <c r="AAS290" s="1098"/>
      <c r="AAT290" s="1098"/>
      <c r="AAU290" s="1098"/>
      <c r="AAV290" s="1098"/>
      <c r="AAW290" s="1098"/>
      <c r="AAX290" s="1098"/>
      <c r="AAY290" s="1098"/>
      <c r="AAZ290" s="1098"/>
      <c r="ABA290" s="1098"/>
      <c r="ABB290" s="1098"/>
      <c r="ABC290" s="1098"/>
      <c r="ABD290" s="1098"/>
      <c r="ABE290" s="1098"/>
      <c r="ABF290" s="1098"/>
      <c r="ABG290" s="1098"/>
      <c r="ABH290" s="1098"/>
      <c r="ABI290" s="1098"/>
      <c r="ABJ290" s="1098"/>
      <c r="ABK290" s="1098"/>
      <c r="ABL290" s="1098"/>
      <c r="ABM290" s="1098"/>
      <c r="ABN290" s="1098"/>
      <c r="ABO290" s="1098"/>
      <c r="ABP290" s="1098"/>
      <c r="ABQ290" s="1098"/>
      <c r="ABR290" s="1098"/>
      <c r="ABS290" s="1098"/>
      <c r="ABT290" s="1098"/>
      <c r="ABU290" s="1098"/>
      <c r="ABV290" s="1098"/>
      <c r="ABW290" s="1098"/>
      <c r="ABX290" s="1098"/>
      <c r="ABY290" s="1098"/>
      <c r="ABZ290" s="1098"/>
      <c r="ACA290" s="1098"/>
      <c r="ACB290" s="1098"/>
      <c r="ACC290" s="1098"/>
      <c r="ACD290" s="1098"/>
      <c r="ACE290" s="1098"/>
      <c r="ACF290" s="1098"/>
      <c r="ACG290" s="1098"/>
      <c r="ACH290" s="1098"/>
      <c r="ACI290" s="1098"/>
      <c r="ACJ290" s="1098"/>
      <c r="ACK290" s="1098"/>
      <c r="ACL290" s="1098"/>
      <c r="ACM290" s="1098"/>
      <c r="ACN290" s="1098"/>
      <c r="ACO290" s="1098"/>
      <c r="ACP290" s="1098"/>
      <c r="ACQ290" s="1098"/>
      <c r="ACR290" s="1098"/>
      <c r="ACS290" s="1098"/>
      <c r="ACT290" s="1098"/>
      <c r="ACU290" s="1098"/>
      <c r="ACV290" s="1098"/>
      <c r="ACW290" s="1098"/>
      <c r="ACX290" s="1098"/>
      <c r="ACY290" s="1098"/>
      <c r="ACZ290" s="1098"/>
      <c r="ADA290" s="1098"/>
      <c r="ADB290" s="1098"/>
      <c r="ADC290" s="1098"/>
      <c r="ADD290" s="1098"/>
      <c r="ADE290" s="1098"/>
      <c r="ADF290" s="1098"/>
      <c r="ADG290" s="1098"/>
      <c r="ADH290" s="1098"/>
      <c r="ADI290" s="1098"/>
      <c r="ADJ290" s="1098"/>
      <c r="ADK290" s="1098"/>
      <c r="ADL290" s="1098"/>
      <c r="ADM290" s="1098"/>
      <c r="ADN290" s="1098"/>
      <c r="ADO290" s="1098"/>
      <c r="ADP290" s="1098"/>
      <c r="ADQ290" s="1098"/>
      <c r="ADR290" s="1098"/>
      <c r="ADS290" s="1098"/>
      <c r="ADT290" s="1098"/>
      <c r="ADU290" s="1098"/>
      <c r="ADV290" s="1098"/>
      <c r="ADW290" s="1098"/>
      <c r="ADX290" s="1098"/>
      <c r="ADY290" s="1098"/>
      <c r="ADZ290" s="1098"/>
      <c r="AEA290" s="1098"/>
      <c r="AEB290" s="1098"/>
      <c r="AEC290" s="1098"/>
      <c r="AED290" s="1098"/>
      <c r="AEE290" s="1098"/>
      <c r="AEF290" s="1098"/>
      <c r="AEG290" s="1098"/>
      <c r="AEH290" s="1098"/>
      <c r="AEI290" s="1098"/>
      <c r="AEJ290" s="1098"/>
      <c r="AEK290" s="1098"/>
      <c r="AEL290" s="1098"/>
      <c r="AEM290" s="1098"/>
      <c r="AEN290" s="1098"/>
      <c r="AEO290" s="1098"/>
      <c r="AEP290" s="1098"/>
      <c r="AEQ290" s="1098"/>
      <c r="AER290" s="1098"/>
      <c r="AES290" s="1098"/>
      <c r="AET290" s="1098"/>
      <c r="AEU290" s="1098"/>
      <c r="AEV290" s="1098"/>
      <c r="AEW290" s="1098"/>
      <c r="AEX290" s="1098"/>
      <c r="AEY290" s="1098"/>
      <c r="AEZ290" s="1098"/>
      <c r="AFA290" s="1098"/>
      <c r="AFB290" s="1098"/>
      <c r="AFC290" s="1098"/>
      <c r="AFD290" s="1098"/>
      <c r="AFE290" s="1098"/>
      <c r="AFF290" s="1098"/>
      <c r="AFG290" s="1098"/>
      <c r="AFH290" s="1098"/>
      <c r="AFI290" s="1098"/>
      <c r="AFJ290" s="1098"/>
      <c r="AFK290" s="1098"/>
      <c r="AFL290" s="1098"/>
      <c r="AFM290" s="1098"/>
      <c r="AFN290" s="1098"/>
      <c r="AFO290" s="1098"/>
      <c r="AFP290" s="1098"/>
      <c r="AFQ290" s="1098"/>
      <c r="AFR290" s="1098"/>
      <c r="AFS290" s="1098"/>
      <c r="AFT290" s="1098"/>
      <c r="AFU290" s="1098"/>
      <c r="AFV290" s="1098"/>
      <c r="AFW290" s="1098"/>
      <c r="AFX290" s="1098"/>
      <c r="AFY290" s="1098"/>
      <c r="AFZ290" s="1098"/>
      <c r="AGA290" s="1098"/>
      <c r="AGB290" s="1098"/>
      <c r="AGC290" s="1098"/>
      <c r="AGD290" s="1098"/>
      <c r="AGE290" s="1098"/>
      <c r="AGF290" s="1098"/>
      <c r="AGG290" s="1098"/>
      <c r="AGH290" s="1098"/>
      <c r="AGI290" s="1098"/>
      <c r="AGJ290" s="1098"/>
      <c r="AGK290" s="1098"/>
      <c r="AGL290" s="1098"/>
      <c r="AGM290" s="1098"/>
      <c r="AGN290" s="1098"/>
      <c r="AGO290" s="1098"/>
      <c r="AGP290" s="1098"/>
      <c r="AGQ290" s="1098"/>
      <c r="AGR290" s="1098"/>
      <c r="AGS290" s="1098"/>
      <c r="AGT290" s="1098"/>
      <c r="AGU290" s="1098"/>
      <c r="AGV290" s="1098"/>
      <c r="AGW290" s="1098"/>
      <c r="AGX290" s="1098"/>
      <c r="AGY290" s="1098"/>
      <c r="AGZ290" s="1098"/>
      <c r="AHA290" s="1098"/>
      <c r="AHB290" s="1098"/>
      <c r="AHC290" s="1098"/>
      <c r="AHD290" s="1098"/>
      <c r="AHE290" s="1098"/>
      <c r="AHF290" s="1098"/>
      <c r="AHG290" s="1098"/>
      <c r="AHH290" s="1098"/>
      <c r="AHI290" s="1098"/>
      <c r="AHJ290" s="1098"/>
      <c r="AHK290" s="1098"/>
      <c r="AHL290" s="1098"/>
      <c r="AHM290" s="1098"/>
      <c r="AHN290" s="1098"/>
      <c r="AHO290" s="1098"/>
      <c r="AHP290" s="1098"/>
      <c r="AHQ290" s="1098"/>
      <c r="AHR290" s="1098"/>
      <c r="AHS290" s="1098"/>
      <c r="AHT290" s="1098"/>
      <c r="AHU290" s="1098"/>
      <c r="AHV290" s="1098"/>
      <c r="AHW290" s="1098"/>
      <c r="AHX290" s="1098"/>
      <c r="AHY290" s="1098"/>
      <c r="AHZ290" s="1098"/>
      <c r="AIA290" s="1098"/>
      <c r="AIB290" s="1098"/>
      <c r="AIC290" s="1098"/>
      <c r="AID290" s="1098"/>
      <c r="AIE290" s="1098"/>
      <c r="AIF290" s="1098"/>
      <c r="AIG290" s="1098"/>
      <c r="AIH290" s="1098"/>
      <c r="AII290" s="1098"/>
      <c r="AIJ290" s="1098"/>
      <c r="AIK290" s="1098"/>
      <c r="AIL290" s="1098"/>
      <c r="AIM290" s="1098"/>
      <c r="AIN290" s="1098"/>
      <c r="AIO290" s="1098"/>
      <c r="AIP290" s="1098"/>
      <c r="AIQ290" s="1098"/>
      <c r="AIR290" s="1098"/>
      <c r="AIS290" s="1098"/>
      <c r="AIT290" s="1098"/>
      <c r="AIU290" s="1098"/>
      <c r="AIV290" s="1098"/>
      <c r="AIW290" s="1098"/>
      <c r="AIX290" s="1098"/>
      <c r="AIY290" s="1098"/>
      <c r="AIZ290" s="1098"/>
      <c r="AJA290" s="1098"/>
      <c r="AJB290" s="1098"/>
      <c r="AJC290" s="1098"/>
      <c r="AJD290" s="1098"/>
      <c r="AJE290" s="1098"/>
      <c r="AJF290" s="1098"/>
      <c r="AJG290" s="1098"/>
      <c r="AJH290" s="1098"/>
      <c r="AJI290" s="1098"/>
      <c r="AJJ290" s="1098"/>
      <c r="AJK290" s="1098"/>
      <c r="AJL290" s="1098"/>
      <c r="AJM290" s="1098"/>
      <c r="AJN290" s="1098"/>
      <c r="AJO290" s="1098"/>
      <c r="AJP290" s="1098"/>
      <c r="AJQ290" s="1098"/>
      <c r="AJR290" s="1098"/>
      <c r="AJS290" s="1098"/>
      <c r="AJT290" s="1098"/>
      <c r="AJU290" s="1098"/>
      <c r="AJV290" s="1098"/>
      <c r="AJW290" s="1098"/>
      <c r="AJX290" s="1098"/>
      <c r="AJY290" s="1098"/>
      <c r="AJZ290" s="1098"/>
      <c r="AKA290" s="1098"/>
      <c r="AKB290" s="1098"/>
      <c r="AKC290" s="1098"/>
      <c r="AKD290" s="1098"/>
      <c r="AKE290" s="1098"/>
      <c r="AKF290" s="1098"/>
      <c r="AKG290" s="1098"/>
      <c r="AKH290" s="1098"/>
      <c r="AKI290" s="1098"/>
      <c r="AKJ290" s="1098"/>
      <c r="AKK290" s="1098"/>
      <c r="AKL290" s="1098"/>
      <c r="AKM290" s="1098"/>
      <c r="AKN290" s="1098"/>
      <c r="AKO290" s="1098"/>
      <c r="AKP290" s="1098"/>
      <c r="AKQ290" s="1098"/>
      <c r="AKR290" s="1098"/>
      <c r="AKS290" s="1098"/>
      <c r="AKT290" s="1098"/>
      <c r="AKU290" s="1098"/>
      <c r="AKV290" s="1098"/>
      <c r="AKW290" s="1098"/>
      <c r="AKX290" s="1098"/>
      <c r="AKY290" s="1098"/>
      <c r="AKZ290" s="1098"/>
      <c r="ALA290" s="1098"/>
      <c r="ALB290" s="1098"/>
      <c r="ALC290" s="1098"/>
      <c r="ALD290" s="1098"/>
      <c r="ALE290" s="1098"/>
      <c r="ALF290" s="1098"/>
      <c r="ALG290" s="1098"/>
      <c r="ALH290" s="1098"/>
      <c r="ALI290" s="1098"/>
      <c r="ALJ290" s="1098"/>
      <c r="ALK290" s="1098"/>
      <c r="ALL290" s="1098"/>
      <c r="ALM290" s="1098"/>
      <c r="ALN290" s="1098"/>
      <c r="ALO290" s="1098"/>
      <c r="ALP290" s="1098"/>
      <c r="ALQ290" s="1098"/>
      <c r="ALR290" s="1098"/>
      <c r="ALS290" s="1098"/>
      <c r="ALT290" s="1098"/>
      <c r="ALU290" s="1098"/>
      <c r="ALV290" s="1098"/>
      <c r="ALW290" s="1098"/>
      <c r="ALX290" s="1098"/>
      <c r="ALY290" s="1098"/>
      <c r="ALZ290" s="1098"/>
      <c r="AMA290" s="1098"/>
      <c r="AMB290" s="1098"/>
      <c r="AMC290" s="1098"/>
      <c r="AMD290" s="1098"/>
      <c r="AME290" s="1098"/>
      <c r="AMF290" s="1098"/>
      <c r="AMG290" s="1098"/>
      <c r="AMH290" s="1098"/>
      <c r="AMI290" s="1098"/>
      <c r="AMJ290" s="1098"/>
      <c r="AMK290" s="1098"/>
      <c r="AML290" s="1098"/>
      <c r="AMM290" s="1098"/>
      <c r="AMN290" s="1098"/>
      <c r="AMO290" s="1098"/>
      <c r="AMP290" s="1098"/>
      <c r="AMQ290" s="1098"/>
      <c r="AMR290" s="1098"/>
      <c r="AMS290" s="1098"/>
      <c r="AMT290" s="1098"/>
      <c r="AMU290" s="1098"/>
      <c r="AMV290" s="1098"/>
      <c r="AMW290" s="1098"/>
      <c r="AMX290" s="1098"/>
      <c r="AMY290" s="1098"/>
      <c r="AMZ290" s="1098"/>
      <c r="ANA290" s="1098"/>
      <c r="ANB290" s="1098"/>
      <c r="ANC290" s="1098"/>
      <c r="AND290" s="1098"/>
      <c r="ANE290" s="1098"/>
      <c r="ANF290" s="1098"/>
      <c r="ANG290" s="1098"/>
      <c r="ANH290" s="1098"/>
      <c r="ANI290" s="1098"/>
      <c r="ANJ290" s="1098"/>
      <c r="ANK290" s="1098"/>
      <c r="ANL290" s="1098"/>
      <c r="ANM290" s="1098"/>
      <c r="ANN290" s="1098"/>
      <c r="ANO290" s="1098"/>
      <c r="ANP290" s="1098"/>
      <c r="ANQ290" s="1098"/>
      <c r="ANR290" s="1098"/>
      <c r="ANS290" s="1098"/>
      <c r="ANT290" s="1098"/>
      <c r="ANU290" s="1098"/>
      <c r="ANV290" s="1098"/>
      <c r="ANW290" s="1098"/>
      <c r="ANX290" s="1098"/>
      <c r="ANY290" s="1098"/>
      <c r="ANZ290" s="1098"/>
      <c r="AOA290" s="1098"/>
      <c r="AOB290" s="1098"/>
      <c r="AOC290" s="1098"/>
      <c r="AOD290" s="1098"/>
      <c r="AOE290" s="1098"/>
      <c r="AOF290" s="1098"/>
      <c r="AOG290" s="1098"/>
      <c r="AOH290" s="1098"/>
      <c r="AOI290" s="1098"/>
      <c r="AOJ290" s="1098"/>
      <c r="AOK290" s="1098"/>
      <c r="AOL290" s="1098"/>
      <c r="AOM290" s="1098"/>
      <c r="AON290" s="1098"/>
      <c r="AOO290" s="1098"/>
      <c r="AOP290" s="1098"/>
      <c r="AOQ290" s="1098"/>
      <c r="AOR290" s="1098"/>
      <c r="AOS290" s="1098"/>
      <c r="AOT290" s="1098"/>
      <c r="AOU290" s="1098"/>
      <c r="AOV290" s="1098"/>
      <c r="AOW290" s="1098"/>
      <c r="AOX290" s="1098"/>
      <c r="AOY290" s="1098"/>
      <c r="AOZ290" s="1098"/>
      <c r="APA290" s="1098"/>
      <c r="APB290" s="1098"/>
      <c r="APC290" s="1098"/>
      <c r="APD290" s="1098"/>
      <c r="APE290" s="1098"/>
      <c r="APF290" s="1098"/>
      <c r="APG290" s="1098"/>
      <c r="APH290" s="1098"/>
      <c r="API290" s="1098"/>
      <c r="APJ290" s="1098"/>
      <c r="APK290" s="1098"/>
      <c r="APL290" s="1098"/>
      <c r="APM290" s="1098"/>
      <c r="APN290" s="1098"/>
      <c r="APO290" s="1098"/>
      <c r="APP290" s="1098"/>
      <c r="APQ290" s="1098"/>
      <c r="APR290" s="1098"/>
      <c r="APS290" s="1098"/>
      <c r="APT290" s="1098"/>
      <c r="APU290" s="1098"/>
      <c r="APV290" s="1098"/>
      <c r="APW290" s="1098"/>
      <c r="APX290" s="1098"/>
      <c r="APY290" s="1098"/>
      <c r="APZ290" s="1098"/>
      <c r="AQA290" s="1098"/>
      <c r="AQB290" s="1098"/>
      <c r="AQC290" s="1098"/>
      <c r="AQD290" s="1098"/>
      <c r="AQE290" s="1098"/>
      <c r="AQF290" s="1098"/>
      <c r="AQG290" s="1098"/>
      <c r="AQH290" s="1098"/>
      <c r="AQI290" s="1098"/>
      <c r="AQJ290" s="1098"/>
      <c r="AQK290" s="1098"/>
      <c r="AQL290" s="1098"/>
      <c r="AQM290" s="1098"/>
      <c r="AQN290" s="1098"/>
      <c r="AQO290" s="1098"/>
      <c r="AQP290" s="1098"/>
      <c r="AQQ290" s="1098"/>
      <c r="AQR290" s="1098"/>
      <c r="AQS290" s="1098"/>
      <c r="AQT290" s="1098"/>
      <c r="AQU290" s="1098"/>
      <c r="AQV290" s="1098"/>
      <c r="AQW290" s="1098"/>
      <c r="AQX290" s="1098"/>
      <c r="AQY290" s="1098"/>
      <c r="AQZ290" s="1098"/>
      <c r="ARA290" s="1098"/>
      <c r="ARB290" s="1098"/>
      <c r="ARC290" s="1098"/>
      <c r="ARD290" s="1098"/>
      <c r="ARE290" s="1098"/>
      <c r="ARF290" s="1098"/>
      <c r="ARG290" s="1098"/>
      <c r="ARH290" s="1098"/>
      <c r="ARI290" s="1098"/>
      <c r="ARJ290" s="1098"/>
      <c r="ARK290" s="1098"/>
      <c r="ARL290" s="1098"/>
      <c r="ARM290" s="1098"/>
      <c r="ARN290" s="1098"/>
      <c r="ARO290" s="1098"/>
      <c r="ARP290" s="1098"/>
      <c r="ARQ290" s="1098"/>
      <c r="ARR290" s="1098"/>
      <c r="ARS290" s="1098"/>
      <c r="ART290" s="1098"/>
      <c r="ARU290" s="1098"/>
      <c r="ARV290" s="1098"/>
      <c r="ARW290" s="1098"/>
      <c r="ARX290" s="1098"/>
      <c r="ARY290" s="1098"/>
      <c r="ARZ290" s="1098"/>
      <c r="ASA290" s="1098"/>
      <c r="ASB290" s="1098"/>
      <c r="ASC290" s="1098"/>
      <c r="ASD290" s="1098"/>
      <c r="ASE290" s="1098"/>
      <c r="ASF290" s="1098"/>
      <c r="ASG290" s="1098"/>
      <c r="ASH290" s="1098"/>
      <c r="ASI290" s="1098"/>
      <c r="ASJ290" s="1098"/>
      <c r="ASK290" s="1098"/>
      <c r="ASL290" s="1098"/>
      <c r="ASM290" s="1098"/>
      <c r="ASN290" s="1098"/>
      <c r="ASO290" s="1098"/>
      <c r="ASP290" s="1098"/>
      <c r="ASQ290" s="1098"/>
      <c r="ASR290" s="1098"/>
      <c r="ASS290" s="1098"/>
      <c r="AST290" s="1098"/>
      <c r="ASU290" s="1098"/>
      <c r="ASV290" s="1098"/>
      <c r="ASW290" s="1098"/>
      <c r="ASX290" s="1098"/>
      <c r="ASY290" s="1098"/>
      <c r="ASZ290" s="1098"/>
      <c r="ATA290" s="1098"/>
      <c r="ATB290" s="1098"/>
      <c r="ATC290" s="1098"/>
      <c r="ATD290" s="1098"/>
      <c r="ATE290" s="1098"/>
      <c r="ATF290" s="1098"/>
      <c r="ATG290" s="1098"/>
      <c r="ATH290" s="1098"/>
      <c r="ATI290" s="1098"/>
      <c r="ATJ290" s="1098"/>
      <c r="ATK290" s="1098"/>
      <c r="ATL290" s="1098"/>
      <c r="ATM290" s="1098"/>
      <c r="ATN290" s="1098"/>
      <c r="ATO290" s="1098"/>
      <c r="ATP290" s="1098"/>
      <c r="ATQ290" s="1098"/>
      <c r="ATR290" s="1098"/>
      <c r="ATS290" s="1098"/>
      <c r="ATT290" s="1098"/>
      <c r="ATU290" s="1098"/>
      <c r="ATV290" s="1098"/>
      <c r="ATW290" s="1098"/>
      <c r="ATX290" s="1098"/>
      <c r="ATY290" s="1098"/>
      <c r="ATZ290" s="1098"/>
      <c r="AUA290" s="1098"/>
      <c r="AUB290" s="1098"/>
      <c r="AUC290" s="1098"/>
      <c r="AUD290" s="1098"/>
      <c r="AUE290" s="1098"/>
      <c r="AUF290" s="1098"/>
      <c r="AUG290" s="1098"/>
      <c r="AUH290" s="1098"/>
      <c r="AUI290" s="1098"/>
      <c r="AUJ290" s="1098"/>
      <c r="AUK290" s="1098"/>
      <c r="AUL290" s="1098"/>
      <c r="AUM290" s="1098"/>
      <c r="AUN290" s="1098"/>
      <c r="AUO290" s="1098"/>
      <c r="AUP290" s="1098"/>
      <c r="AUQ290" s="1098"/>
      <c r="AUR290" s="1098"/>
      <c r="AUS290" s="1098"/>
      <c r="AUT290" s="1098"/>
      <c r="AUU290" s="1098"/>
      <c r="AUV290" s="1098"/>
      <c r="AUW290" s="1098"/>
      <c r="AUX290" s="1098"/>
      <c r="AUY290" s="1098"/>
      <c r="AUZ290" s="1098"/>
      <c r="AVA290" s="1098"/>
      <c r="AVB290" s="1098"/>
      <c r="AVC290" s="1098"/>
      <c r="AVD290" s="1098"/>
      <c r="AVE290" s="1098"/>
      <c r="AVF290" s="1098"/>
      <c r="AVG290" s="1098"/>
      <c r="AVH290" s="1098"/>
      <c r="AVI290" s="1098"/>
      <c r="AVJ290" s="1098"/>
      <c r="AVK290" s="1098"/>
      <c r="AVL290" s="1098"/>
      <c r="AVM290" s="1098"/>
      <c r="AVN290" s="1098"/>
      <c r="AVO290" s="1098"/>
      <c r="AVP290" s="1098"/>
      <c r="AVQ290" s="1098"/>
      <c r="AVR290" s="1098"/>
      <c r="AVS290" s="1098"/>
      <c r="AVT290" s="1098"/>
      <c r="AVU290" s="1098"/>
      <c r="AVV290" s="1098"/>
      <c r="AVW290" s="1098"/>
      <c r="AVX290" s="1098"/>
      <c r="AVY290" s="1098"/>
      <c r="AVZ290" s="1098"/>
      <c r="AWA290" s="1098"/>
      <c r="AWB290" s="1098"/>
      <c r="AWC290" s="1098"/>
      <c r="AWD290" s="1098"/>
      <c r="AWE290" s="1098"/>
      <c r="AWF290" s="1098"/>
      <c r="AWG290" s="1098"/>
      <c r="AWH290" s="1098"/>
      <c r="AWI290" s="1098"/>
      <c r="AWJ290" s="1098"/>
      <c r="AWK290" s="1098"/>
      <c r="AWL290" s="1098"/>
      <c r="AWM290" s="1098"/>
      <c r="AWN290" s="1098"/>
      <c r="AWO290" s="1098"/>
      <c r="AWP290" s="1098"/>
      <c r="AWQ290" s="1098"/>
      <c r="AWR290" s="1098"/>
      <c r="AWS290" s="1098"/>
      <c r="AWT290" s="1098"/>
      <c r="AWU290" s="1098"/>
      <c r="AWV290" s="1098"/>
      <c r="AWW290" s="1098"/>
      <c r="AWX290" s="1098"/>
      <c r="AWY290" s="1098"/>
      <c r="AWZ290" s="1098"/>
      <c r="AXA290" s="1098"/>
      <c r="AXB290" s="1098"/>
      <c r="AXC290" s="1098"/>
      <c r="AXD290" s="1098"/>
      <c r="AXE290" s="1098"/>
      <c r="AXF290" s="1098"/>
      <c r="AXG290" s="1098"/>
      <c r="AXH290" s="1098"/>
      <c r="AXI290" s="1098"/>
      <c r="AXJ290" s="1098"/>
      <c r="AXK290" s="1098"/>
      <c r="AXL290" s="1098"/>
      <c r="AXM290" s="1098"/>
      <c r="AXN290" s="1098"/>
      <c r="AXO290" s="1098"/>
      <c r="AXP290" s="1098"/>
      <c r="AXQ290" s="1098"/>
      <c r="AXR290" s="1098"/>
      <c r="AXS290" s="1098"/>
      <c r="AXT290" s="1098"/>
      <c r="AXU290" s="1098"/>
      <c r="AXV290" s="1098"/>
      <c r="AXW290" s="1098"/>
      <c r="AXX290" s="1098"/>
      <c r="AXY290" s="1098"/>
      <c r="AXZ290" s="1098"/>
      <c r="AYA290" s="1098"/>
      <c r="AYB290" s="1098"/>
      <c r="AYC290" s="1098"/>
      <c r="AYD290" s="1098"/>
      <c r="AYE290" s="1098"/>
      <c r="AYF290" s="1098"/>
      <c r="AYG290" s="1098"/>
      <c r="AYH290" s="1098"/>
      <c r="AYI290" s="1098"/>
      <c r="AYJ290" s="1098"/>
      <c r="AYK290" s="1098"/>
      <c r="AYL290" s="1098"/>
      <c r="AYM290" s="1098"/>
      <c r="AYN290" s="1098"/>
      <c r="AYO290" s="1098"/>
      <c r="AYP290" s="1098"/>
      <c r="AYQ290" s="1098"/>
      <c r="AYR290" s="1098"/>
      <c r="AYS290" s="1098"/>
      <c r="AYT290" s="1098"/>
      <c r="AYU290" s="1098"/>
      <c r="AYV290" s="1098"/>
      <c r="AYW290" s="1098"/>
    </row>
    <row r="291" spans="1:1349" s="1766" customFormat="1" ht="14.25" customHeight="1" x14ac:dyDescent="0.25">
      <c r="A291" s="1770"/>
      <c r="B291" s="3548"/>
      <c r="C291" s="3548"/>
      <c r="D291" s="3549"/>
      <c r="E291" s="3549"/>
      <c r="F291" s="3549"/>
      <c r="G291" s="3549"/>
      <c r="H291" s="3551"/>
      <c r="I291" s="3551"/>
      <c r="J291" s="3553"/>
      <c r="K291" s="3553"/>
      <c r="L291" s="3556"/>
      <c r="M291" s="3557"/>
      <c r="N291" s="3559"/>
      <c r="O291" s="3561"/>
      <c r="P291" s="3538"/>
      <c r="Q291" s="3540"/>
      <c r="R291" s="3575"/>
      <c r="S291" s="1098"/>
      <c r="W291" s="1098"/>
      <c r="X291" s="1098"/>
      <c r="Y291" s="1098"/>
      <c r="Z291" s="1098"/>
      <c r="AA291" s="1098"/>
      <c r="AB291" s="1098"/>
      <c r="AC291" s="1098"/>
      <c r="AD291" s="1098"/>
      <c r="AE291" s="1098"/>
      <c r="AF291" s="1098"/>
      <c r="AG291" s="1098"/>
      <c r="AH291" s="1098"/>
      <c r="AI291" s="1098"/>
      <c r="AJ291" s="1098"/>
      <c r="AK291" s="1098"/>
      <c r="AL291" s="1098"/>
      <c r="AM291" s="1098"/>
      <c r="AN291" s="1098"/>
      <c r="AO291" s="1098"/>
      <c r="AP291" s="1098"/>
      <c r="AQ291" s="1098"/>
      <c r="AR291" s="1098"/>
      <c r="AS291" s="1098"/>
      <c r="AT291" s="1098"/>
      <c r="AU291" s="1098"/>
      <c r="AV291" s="1098"/>
      <c r="AW291" s="1098"/>
      <c r="AX291" s="1098"/>
      <c r="AY291" s="1098"/>
      <c r="AZ291" s="1098"/>
      <c r="BA291" s="1098"/>
      <c r="BB291" s="1098"/>
      <c r="BC291" s="1098"/>
      <c r="BD291" s="1098"/>
      <c r="BE291" s="1098"/>
      <c r="BF291" s="1098"/>
      <c r="BG291" s="1098"/>
      <c r="BH291" s="1098"/>
      <c r="BI291" s="1098"/>
      <c r="BJ291" s="1098"/>
      <c r="BK291" s="1098"/>
      <c r="BL291" s="1098"/>
      <c r="BM291" s="1098"/>
      <c r="BN291" s="1098"/>
      <c r="BO291" s="1098"/>
      <c r="BP291" s="1098"/>
      <c r="BQ291" s="1098"/>
      <c r="BR291" s="1098"/>
      <c r="BS291" s="1098"/>
      <c r="BT291" s="1098"/>
      <c r="BU291" s="1098"/>
      <c r="BV291" s="1098"/>
      <c r="BW291" s="1098"/>
      <c r="BX291" s="1098"/>
      <c r="BY291" s="1098"/>
      <c r="BZ291" s="1098"/>
      <c r="CA291" s="1098"/>
      <c r="CB291" s="1098"/>
      <c r="CC291" s="1098"/>
      <c r="CD291" s="1098"/>
      <c r="CE291" s="1098"/>
      <c r="CF291" s="1098"/>
      <c r="CG291" s="1098"/>
      <c r="CH291" s="1098"/>
      <c r="CI291" s="1098"/>
      <c r="CJ291" s="1098"/>
      <c r="CK291" s="1098"/>
      <c r="CL291" s="1098"/>
      <c r="CM291" s="1098"/>
      <c r="CN291" s="1098"/>
      <c r="CO291" s="1098"/>
      <c r="CP291" s="1098"/>
      <c r="CQ291" s="1098"/>
      <c r="CR291" s="1098"/>
      <c r="CS291" s="1098"/>
      <c r="CT291" s="1098"/>
      <c r="CU291" s="1098"/>
      <c r="CV291" s="1098"/>
      <c r="CW291" s="1098"/>
      <c r="CX291" s="1098"/>
      <c r="CY291" s="1098"/>
      <c r="CZ291" s="1098"/>
      <c r="DA291" s="1098"/>
      <c r="DB291" s="1098"/>
      <c r="DC291" s="1098"/>
      <c r="DD291" s="1098"/>
      <c r="DE291" s="1098"/>
      <c r="DF291" s="1098"/>
      <c r="DG291" s="1098"/>
      <c r="DH291" s="1098"/>
      <c r="DI291" s="1098"/>
      <c r="DJ291" s="1098"/>
      <c r="DK291" s="1098"/>
      <c r="DL291" s="1098"/>
      <c r="DM291" s="1098"/>
      <c r="DN291" s="1098"/>
      <c r="DO291" s="1098"/>
      <c r="DP291" s="1098"/>
      <c r="DQ291" s="1098"/>
      <c r="DR291" s="1098"/>
      <c r="DS291" s="1098"/>
      <c r="DT291" s="1098"/>
      <c r="DU291" s="1098"/>
      <c r="DV291" s="1098"/>
      <c r="DW291" s="1098"/>
      <c r="DX291" s="1098"/>
      <c r="DY291" s="1098"/>
      <c r="DZ291" s="1098"/>
      <c r="EA291" s="1098"/>
      <c r="EB291" s="1098"/>
      <c r="EC291" s="1098"/>
      <c r="ED291" s="1098"/>
      <c r="EE291" s="1098"/>
      <c r="EF291" s="1098"/>
      <c r="EG291" s="1098"/>
      <c r="EH291" s="1098"/>
      <c r="EI291" s="1098"/>
      <c r="EJ291" s="1098"/>
      <c r="EK291" s="1098"/>
      <c r="EL291" s="1098"/>
      <c r="EM291" s="1098"/>
      <c r="EN291" s="1098"/>
      <c r="EO291" s="1098"/>
      <c r="EP291" s="1098"/>
      <c r="EQ291" s="1098"/>
      <c r="ER291" s="1098"/>
      <c r="ES291" s="1098"/>
      <c r="ET291" s="1098"/>
      <c r="EU291" s="1098"/>
      <c r="EV291" s="1098"/>
      <c r="EW291" s="1098"/>
      <c r="EX291" s="1098"/>
      <c r="EY291" s="1098"/>
      <c r="EZ291" s="1098"/>
      <c r="FA291" s="1098"/>
      <c r="FB291" s="1098"/>
      <c r="FC291" s="1098"/>
      <c r="FD291" s="1098"/>
      <c r="FE291" s="1098"/>
      <c r="FF291" s="1098"/>
      <c r="FG291" s="1098"/>
      <c r="FH291" s="1098"/>
      <c r="FI291" s="1098"/>
      <c r="FJ291" s="1098"/>
      <c r="FK291" s="1098"/>
      <c r="FL291" s="1098"/>
      <c r="FM291" s="1098"/>
      <c r="FN291" s="1098"/>
      <c r="FO291" s="1098"/>
      <c r="FP291" s="1098"/>
      <c r="FQ291" s="1098"/>
      <c r="FR291" s="1098"/>
      <c r="FS291" s="1098"/>
      <c r="FT291" s="1098"/>
      <c r="FU291" s="1098"/>
      <c r="FV291" s="1098"/>
      <c r="FW291" s="1098"/>
      <c r="FX291" s="1098"/>
      <c r="FY291" s="1098"/>
      <c r="FZ291" s="1098"/>
      <c r="GA291" s="1098"/>
      <c r="GB291" s="1098"/>
      <c r="GC291" s="1098"/>
      <c r="GD291" s="1098"/>
      <c r="GE291" s="1098"/>
      <c r="GF291" s="1098"/>
      <c r="GG291" s="1098"/>
      <c r="GH291" s="1098"/>
      <c r="GI291" s="1098"/>
      <c r="GJ291" s="1098"/>
      <c r="GK291" s="1098"/>
      <c r="GL291" s="1098"/>
      <c r="GM291" s="1098"/>
      <c r="GN291" s="1098"/>
      <c r="GO291" s="1098"/>
      <c r="GP291" s="1098"/>
      <c r="GQ291" s="1098"/>
      <c r="GR291" s="1098"/>
      <c r="GS291" s="1098"/>
      <c r="GT291" s="1098"/>
      <c r="GU291" s="1098"/>
      <c r="GV291" s="1098"/>
      <c r="GW291" s="1098"/>
      <c r="GX291" s="1098"/>
      <c r="GY291" s="1098"/>
      <c r="GZ291" s="1098"/>
      <c r="HA291" s="1098"/>
      <c r="HB291" s="1098"/>
      <c r="HC291" s="1098"/>
      <c r="HD291" s="1098"/>
      <c r="HE291" s="1098"/>
      <c r="HF291" s="1098"/>
      <c r="HG291" s="1098"/>
      <c r="HH291" s="1098"/>
      <c r="HI291" s="1098"/>
      <c r="HJ291" s="1098"/>
      <c r="HK291" s="1098"/>
      <c r="HL291" s="1098"/>
      <c r="HM291" s="1098"/>
      <c r="HN291" s="1098"/>
      <c r="HO291" s="1098"/>
      <c r="HP291" s="1098"/>
      <c r="HQ291" s="1098"/>
      <c r="HR291" s="1098"/>
      <c r="HS291" s="1098"/>
      <c r="HT291" s="1098"/>
      <c r="HU291" s="1098"/>
      <c r="HV291" s="1098"/>
      <c r="HW291" s="1098"/>
      <c r="HX291" s="1098"/>
      <c r="HY291" s="1098"/>
      <c r="HZ291" s="1098"/>
      <c r="IA291" s="1098"/>
      <c r="IB291" s="1098"/>
      <c r="IC291" s="1098"/>
      <c r="ID291" s="1098"/>
      <c r="IE291" s="1098"/>
      <c r="IF291" s="1098"/>
      <c r="IG291" s="1098"/>
      <c r="IH291" s="1098"/>
      <c r="II291" s="1098"/>
      <c r="IJ291" s="1098"/>
      <c r="IK291" s="1098"/>
      <c r="IL291" s="1098"/>
      <c r="IM291" s="1098"/>
      <c r="IN291" s="1098"/>
      <c r="IO291" s="1098"/>
      <c r="IP291" s="1098"/>
      <c r="IQ291" s="1098"/>
      <c r="IR291" s="1098"/>
      <c r="IS291" s="1098"/>
      <c r="IT291" s="1098"/>
      <c r="IU291" s="1098"/>
      <c r="IV291" s="1098"/>
      <c r="IW291" s="1098"/>
      <c r="IX291" s="1098"/>
      <c r="IY291" s="1098"/>
      <c r="IZ291" s="1098"/>
      <c r="JA291" s="1098"/>
      <c r="JB291" s="1098"/>
      <c r="JC291" s="1098"/>
      <c r="JD291" s="1098"/>
      <c r="JE291" s="1098"/>
      <c r="JF291" s="1098"/>
      <c r="JG291" s="1098"/>
      <c r="JH291" s="1098"/>
      <c r="JI291" s="1098"/>
      <c r="JJ291" s="1098"/>
      <c r="JK291" s="1098"/>
      <c r="JL291" s="1098"/>
      <c r="JM291" s="1098"/>
      <c r="JN291" s="1098"/>
      <c r="JO291" s="1098"/>
      <c r="JP291" s="1098"/>
      <c r="JQ291" s="1098"/>
      <c r="JR291" s="1098"/>
      <c r="JS291" s="1098"/>
      <c r="JT291" s="1098"/>
      <c r="JU291" s="1098"/>
      <c r="JV291" s="1098"/>
      <c r="JW291" s="1098"/>
      <c r="JX291" s="1098"/>
      <c r="JY291" s="1098"/>
      <c r="JZ291" s="1098"/>
      <c r="KA291" s="1098"/>
      <c r="KB291" s="1098"/>
      <c r="KC291" s="1098"/>
      <c r="KD291" s="1098"/>
      <c r="KE291" s="1098"/>
      <c r="KF291" s="1098"/>
      <c r="KG291" s="1098"/>
      <c r="KH291" s="1098"/>
      <c r="KI291" s="1098"/>
      <c r="KJ291" s="1098"/>
      <c r="KK291" s="1098"/>
      <c r="KL291" s="1098"/>
      <c r="KM291" s="1098"/>
      <c r="KN291" s="1098"/>
      <c r="KO291" s="1098"/>
      <c r="KP291" s="1098"/>
      <c r="KQ291" s="1098"/>
      <c r="KR291" s="1098"/>
      <c r="KS291" s="1098"/>
      <c r="KT291" s="1098"/>
      <c r="KU291" s="1098"/>
      <c r="KV291" s="1098"/>
      <c r="KW291" s="1098"/>
      <c r="KX291" s="1098"/>
      <c r="KY291" s="1098"/>
      <c r="KZ291" s="1098"/>
      <c r="LA291" s="1098"/>
      <c r="LB291" s="1098"/>
      <c r="LC291" s="1098"/>
      <c r="LD291" s="1098"/>
      <c r="LE291" s="1098"/>
      <c r="LF291" s="1098"/>
      <c r="LG291" s="1098"/>
      <c r="LH291" s="1098"/>
      <c r="LI291" s="1098"/>
      <c r="LJ291" s="1098"/>
      <c r="LK291" s="1098"/>
      <c r="LL291" s="1098"/>
      <c r="LM291" s="1098"/>
      <c r="LN291" s="1098"/>
      <c r="LO291" s="1098"/>
      <c r="LP291" s="1098"/>
      <c r="LQ291" s="1098"/>
      <c r="LR291" s="1098"/>
      <c r="LS291" s="1098"/>
      <c r="LT291" s="1098"/>
      <c r="LU291" s="1098"/>
      <c r="LV291" s="1098"/>
      <c r="LW291" s="1098"/>
      <c r="LX291" s="1098"/>
      <c r="LY291" s="1098"/>
      <c r="LZ291" s="1098"/>
      <c r="MA291" s="1098"/>
      <c r="MB291" s="1098"/>
      <c r="MC291" s="1098"/>
      <c r="MD291" s="1098"/>
      <c r="ME291" s="1098"/>
      <c r="MF291" s="1098"/>
      <c r="MG291" s="1098"/>
      <c r="MH291" s="1098"/>
      <c r="MI291" s="1098"/>
      <c r="MJ291" s="1098"/>
      <c r="MK291" s="1098"/>
      <c r="ML291" s="1098"/>
      <c r="MM291" s="1098"/>
      <c r="MN291" s="1098"/>
      <c r="MO291" s="1098"/>
      <c r="MP291" s="1098"/>
      <c r="MQ291" s="1098"/>
      <c r="MR291" s="1098"/>
      <c r="MS291" s="1098"/>
      <c r="MT291" s="1098"/>
      <c r="MU291" s="1098"/>
      <c r="MV291" s="1098"/>
      <c r="MW291" s="1098"/>
      <c r="MX291" s="1098"/>
      <c r="MY291" s="1098"/>
      <c r="MZ291" s="1098"/>
      <c r="NA291" s="1098"/>
      <c r="NB291" s="1098"/>
      <c r="NC291" s="1098"/>
      <c r="ND291" s="1098"/>
      <c r="NE291" s="1098"/>
      <c r="NF291" s="1098"/>
      <c r="NG291" s="1098"/>
      <c r="NH291" s="1098"/>
      <c r="NI291" s="1098"/>
      <c r="NJ291" s="1098"/>
      <c r="NK291" s="1098"/>
      <c r="NL291" s="1098"/>
      <c r="NM291" s="1098"/>
      <c r="NN291" s="1098"/>
      <c r="NO291" s="1098"/>
      <c r="NP291" s="1098"/>
      <c r="NQ291" s="1098"/>
      <c r="NR291" s="1098"/>
      <c r="NS291" s="1098"/>
      <c r="NT291" s="1098"/>
      <c r="NU291" s="1098"/>
      <c r="NV291" s="1098"/>
      <c r="NW291" s="1098"/>
      <c r="NX291" s="1098"/>
      <c r="NY291" s="1098"/>
      <c r="NZ291" s="1098"/>
      <c r="OA291" s="1098"/>
      <c r="OB291" s="1098"/>
      <c r="OC291" s="1098"/>
      <c r="OD291" s="1098"/>
      <c r="OE291" s="1098"/>
      <c r="OF291" s="1098"/>
      <c r="OG291" s="1098"/>
      <c r="OH291" s="1098"/>
      <c r="OI291" s="1098"/>
      <c r="OJ291" s="1098"/>
      <c r="OK291" s="1098"/>
      <c r="OL291" s="1098"/>
      <c r="OM291" s="1098"/>
      <c r="ON291" s="1098"/>
      <c r="OO291" s="1098"/>
      <c r="OP291" s="1098"/>
      <c r="OQ291" s="1098"/>
      <c r="OR291" s="1098"/>
      <c r="OS291" s="1098"/>
      <c r="OT291" s="1098"/>
      <c r="OU291" s="1098"/>
      <c r="OV291" s="1098"/>
      <c r="OW291" s="1098"/>
      <c r="OX291" s="1098"/>
      <c r="OY291" s="1098"/>
      <c r="OZ291" s="1098"/>
      <c r="PA291" s="1098"/>
      <c r="PB291" s="1098"/>
      <c r="PC291" s="1098"/>
      <c r="PD291" s="1098"/>
      <c r="PE291" s="1098"/>
      <c r="PF291" s="1098"/>
      <c r="PG291" s="1098"/>
      <c r="PH291" s="1098"/>
      <c r="PI291" s="1098"/>
      <c r="PJ291" s="1098"/>
      <c r="PK291" s="1098"/>
      <c r="PL291" s="1098"/>
      <c r="PM291" s="1098"/>
      <c r="PN291" s="1098"/>
      <c r="PO291" s="1098"/>
      <c r="PP291" s="1098"/>
      <c r="PQ291" s="1098"/>
      <c r="PR291" s="1098"/>
      <c r="PS291" s="1098"/>
      <c r="PT291" s="1098"/>
      <c r="PU291" s="1098"/>
      <c r="PV291" s="1098"/>
      <c r="PW291" s="1098"/>
      <c r="PX291" s="1098"/>
      <c r="PY291" s="1098"/>
      <c r="PZ291" s="1098"/>
      <c r="QA291" s="1098"/>
      <c r="QB291" s="1098"/>
      <c r="QC291" s="1098"/>
      <c r="QD291" s="1098"/>
      <c r="QE291" s="1098"/>
      <c r="QF291" s="1098"/>
      <c r="QG291" s="1098"/>
      <c r="QH291" s="1098"/>
      <c r="QI291" s="1098"/>
      <c r="QJ291" s="1098"/>
      <c r="QK291" s="1098"/>
      <c r="QL291" s="1098"/>
      <c r="QM291" s="1098"/>
      <c r="QN291" s="1098"/>
      <c r="QO291" s="1098"/>
      <c r="QP291" s="1098"/>
      <c r="QQ291" s="1098"/>
      <c r="QR291" s="1098"/>
      <c r="QS291" s="1098"/>
      <c r="QT291" s="1098"/>
      <c r="QU291" s="1098"/>
      <c r="QV291" s="1098"/>
      <c r="QW291" s="1098"/>
      <c r="QX291" s="1098"/>
      <c r="QY291" s="1098"/>
      <c r="QZ291" s="1098"/>
      <c r="RA291" s="1098"/>
      <c r="RB291" s="1098"/>
      <c r="RC291" s="1098"/>
      <c r="RD291" s="1098"/>
      <c r="RE291" s="1098"/>
      <c r="RF291" s="1098"/>
      <c r="RG291" s="1098"/>
      <c r="RH291" s="1098"/>
      <c r="RI291" s="1098"/>
      <c r="RJ291" s="1098"/>
      <c r="RK291" s="1098"/>
      <c r="RL291" s="1098"/>
      <c r="RM291" s="1098"/>
      <c r="RN291" s="1098"/>
      <c r="RO291" s="1098"/>
      <c r="RP291" s="1098"/>
      <c r="RQ291" s="1098"/>
      <c r="RR291" s="1098"/>
      <c r="RS291" s="1098"/>
      <c r="RT291" s="1098"/>
      <c r="RU291" s="1098"/>
      <c r="RV291" s="1098"/>
      <c r="RW291" s="1098"/>
      <c r="RX291" s="1098"/>
      <c r="RY291" s="1098"/>
      <c r="RZ291" s="1098"/>
      <c r="SA291" s="1098"/>
      <c r="SB291" s="1098"/>
      <c r="SC291" s="1098"/>
      <c r="SD291" s="1098"/>
      <c r="SE291" s="1098"/>
      <c r="SF291" s="1098"/>
      <c r="SG291" s="1098"/>
      <c r="SH291" s="1098"/>
      <c r="SI291" s="1098"/>
      <c r="SJ291" s="1098"/>
      <c r="SK291" s="1098"/>
      <c r="SL291" s="1098"/>
      <c r="SM291" s="1098"/>
      <c r="SN291" s="1098"/>
      <c r="SO291" s="1098"/>
      <c r="SP291" s="1098"/>
      <c r="SQ291" s="1098"/>
      <c r="SR291" s="1098"/>
      <c r="SS291" s="1098"/>
      <c r="ST291" s="1098"/>
      <c r="SU291" s="1098"/>
      <c r="SV291" s="1098"/>
      <c r="SW291" s="1098"/>
      <c r="SX291" s="1098"/>
      <c r="SY291" s="1098"/>
      <c r="SZ291" s="1098"/>
      <c r="TA291" s="1098"/>
      <c r="TB291" s="1098"/>
      <c r="TC291" s="1098"/>
      <c r="TD291" s="1098"/>
      <c r="TE291" s="1098"/>
      <c r="TF291" s="1098"/>
      <c r="TG291" s="1098"/>
      <c r="TH291" s="1098"/>
      <c r="TI291" s="1098"/>
      <c r="TJ291" s="1098"/>
      <c r="TK291" s="1098"/>
      <c r="TL291" s="1098"/>
      <c r="TM291" s="1098"/>
      <c r="TN291" s="1098"/>
      <c r="TO291" s="1098"/>
      <c r="TP291" s="1098"/>
      <c r="TQ291" s="1098"/>
      <c r="TR291" s="1098"/>
      <c r="TS291" s="1098"/>
      <c r="TT291" s="1098"/>
      <c r="TU291" s="1098"/>
      <c r="TV291" s="1098"/>
      <c r="TW291" s="1098"/>
      <c r="TX291" s="1098"/>
      <c r="TY291" s="1098"/>
      <c r="TZ291" s="1098"/>
      <c r="UA291" s="1098"/>
      <c r="UB291" s="1098"/>
      <c r="UC291" s="1098"/>
      <c r="UD291" s="1098"/>
      <c r="UE291" s="1098"/>
      <c r="UF291" s="1098"/>
      <c r="UG291" s="1098"/>
      <c r="UH291" s="1098"/>
      <c r="UI291" s="1098"/>
      <c r="UJ291" s="1098"/>
      <c r="UK291" s="1098"/>
      <c r="UL291" s="1098"/>
      <c r="UM291" s="1098"/>
      <c r="UN291" s="1098"/>
      <c r="UO291" s="1098"/>
      <c r="UP291" s="1098"/>
      <c r="UQ291" s="1098"/>
      <c r="UR291" s="1098"/>
      <c r="US291" s="1098"/>
      <c r="UT291" s="1098"/>
      <c r="UU291" s="1098"/>
      <c r="UV291" s="1098"/>
      <c r="UW291" s="1098"/>
      <c r="UX291" s="1098"/>
      <c r="UY291" s="1098"/>
      <c r="UZ291" s="1098"/>
      <c r="VA291" s="1098"/>
      <c r="VB291" s="1098"/>
      <c r="VC291" s="1098"/>
      <c r="VD291" s="1098"/>
      <c r="VE291" s="1098"/>
      <c r="VF291" s="1098"/>
      <c r="VG291" s="1098"/>
      <c r="VH291" s="1098"/>
      <c r="VI291" s="1098"/>
      <c r="VJ291" s="1098"/>
      <c r="VK291" s="1098"/>
      <c r="VL291" s="1098"/>
      <c r="VM291" s="1098"/>
      <c r="VN291" s="1098"/>
      <c r="VO291" s="1098"/>
      <c r="VP291" s="1098"/>
      <c r="VQ291" s="1098"/>
      <c r="VR291" s="1098"/>
      <c r="VS291" s="1098"/>
      <c r="VT291" s="1098"/>
      <c r="VU291" s="1098"/>
      <c r="VV291" s="1098"/>
      <c r="VW291" s="1098"/>
      <c r="VX291" s="1098"/>
      <c r="VY291" s="1098"/>
      <c r="VZ291" s="1098"/>
      <c r="WA291" s="1098"/>
      <c r="WB291" s="1098"/>
      <c r="WC291" s="1098"/>
      <c r="WD291" s="1098"/>
      <c r="WE291" s="1098"/>
      <c r="WF291" s="1098"/>
      <c r="WG291" s="1098"/>
      <c r="WH291" s="1098"/>
      <c r="WI291" s="1098"/>
      <c r="WJ291" s="1098"/>
      <c r="WK291" s="1098"/>
      <c r="WL291" s="1098"/>
      <c r="WM291" s="1098"/>
      <c r="WN291" s="1098"/>
      <c r="WO291" s="1098"/>
      <c r="WP291" s="1098"/>
      <c r="WQ291" s="1098"/>
      <c r="WR291" s="1098"/>
      <c r="WS291" s="1098"/>
      <c r="WT291" s="1098"/>
      <c r="WU291" s="1098"/>
      <c r="WV291" s="1098"/>
      <c r="WW291" s="1098"/>
      <c r="WX291" s="1098"/>
      <c r="WY291" s="1098"/>
      <c r="WZ291" s="1098"/>
      <c r="XA291" s="1098"/>
      <c r="XB291" s="1098"/>
      <c r="XC291" s="1098"/>
      <c r="XD291" s="1098"/>
      <c r="XE291" s="1098"/>
      <c r="XF291" s="1098"/>
      <c r="XG291" s="1098"/>
      <c r="XH291" s="1098"/>
      <c r="XI291" s="1098"/>
      <c r="XJ291" s="1098"/>
      <c r="XK291" s="1098"/>
      <c r="XL291" s="1098"/>
      <c r="XM291" s="1098"/>
      <c r="XN291" s="1098"/>
      <c r="XO291" s="1098"/>
      <c r="XP291" s="1098"/>
      <c r="XQ291" s="1098"/>
      <c r="XR291" s="1098"/>
      <c r="XS291" s="1098"/>
      <c r="XT291" s="1098"/>
      <c r="XU291" s="1098"/>
      <c r="XV291" s="1098"/>
      <c r="XW291" s="1098"/>
      <c r="XX291" s="1098"/>
      <c r="XY291" s="1098"/>
      <c r="XZ291" s="1098"/>
      <c r="YA291" s="1098"/>
      <c r="YB291" s="1098"/>
      <c r="YC291" s="1098"/>
      <c r="YD291" s="1098"/>
      <c r="YE291" s="1098"/>
      <c r="YF291" s="1098"/>
      <c r="YG291" s="1098"/>
      <c r="YH291" s="1098"/>
      <c r="YI291" s="1098"/>
      <c r="YJ291" s="1098"/>
      <c r="YK291" s="1098"/>
      <c r="YL291" s="1098"/>
      <c r="YM291" s="1098"/>
      <c r="YN291" s="1098"/>
      <c r="YO291" s="1098"/>
      <c r="YP291" s="1098"/>
      <c r="YQ291" s="1098"/>
      <c r="YR291" s="1098"/>
      <c r="YS291" s="1098"/>
      <c r="YT291" s="1098"/>
      <c r="YU291" s="1098"/>
      <c r="YV291" s="1098"/>
      <c r="YW291" s="1098"/>
      <c r="YX291" s="1098"/>
      <c r="YY291" s="1098"/>
      <c r="YZ291" s="1098"/>
      <c r="ZA291" s="1098"/>
      <c r="ZB291" s="1098"/>
      <c r="ZC291" s="1098"/>
      <c r="ZD291" s="1098"/>
      <c r="ZE291" s="1098"/>
      <c r="ZF291" s="1098"/>
      <c r="ZG291" s="1098"/>
      <c r="ZH291" s="1098"/>
      <c r="ZI291" s="1098"/>
      <c r="ZJ291" s="1098"/>
      <c r="ZK291" s="1098"/>
      <c r="ZL291" s="1098"/>
      <c r="ZM291" s="1098"/>
      <c r="ZN291" s="1098"/>
      <c r="ZO291" s="1098"/>
      <c r="ZP291" s="1098"/>
      <c r="ZQ291" s="1098"/>
      <c r="ZR291" s="1098"/>
      <c r="ZS291" s="1098"/>
      <c r="ZT291" s="1098"/>
      <c r="ZU291" s="1098"/>
      <c r="ZV291" s="1098"/>
      <c r="ZW291" s="1098"/>
      <c r="ZX291" s="1098"/>
      <c r="ZY291" s="1098"/>
      <c r="ZZ291" s="1098"/>
      <c r="AAA291" s="1098"/>
      <c r="AAB291" s="1098"/>
      <c r="AAC291" s="1098"/>
      <c r="AAD291" s="1098"/>
      <c r="AAE291" s="1098"/>
      <c r="AAF291" s="1098"/>
      <c r="AAG291" s="1098"/>
      <c r="AAH291" s="1098"/>
      <c r="AAI291" s="1098"/>
      <c r="AAJ291" s="1098"/>
      <c r="AAK291" s="1098"/>
      <c r="AAL291" s="1098"/>
      <c r="AAM291" s="1098"/>
      <c r="AAN291" s="1098"/>
      <c r="AAO291" s="1098"/>
      <c r="AAP291" s="1098"/>
      <c r="AAQ291" s="1098"/>
      <c r="AAR291" s="1098"/>
      <c r="AAS291" s="1098"/>
      <c r="AAT291" s="1098"/>
      <c r="AAU291" s="1098"/>
      <c r="AAV291" s="1098"/>
      <c r="AAW291" s="1098"/>
      <c r="AAX291" s="1098"/>
      <c r="AAY291" s="1098"/>
      <c r="AAZ291" s="1098"/>
      <c r="ABA291" s="1098"/>
      <c r="ABB291" s="1098"/>
      <c r="ABC291" s="1098"/>
      <c r="ABD291" s="1098"/>
      <c r="ABE291" s="1098"/>
      <c r="ABF291" s="1098"/>
      <c r="ABG291" s="1098"/>
      <c r="ABH291" s="1098"/>
      <c r="ABI291" s="1098"/>
      <c r="ABJ291" s="1098"/>
      <c r="ABK291" s="1098"/>
      <c r="ABL291" s="1098"/>
      <c r="ABM291" s="1098"/>
      <c r="ABN291" s="1098"/>
      <c r="ABO291" s="1098"/>
      <c r="ABP291" s="1098"/>
      <c r="ABQ291" s="1098"/>
      <c r="ABR291" s="1098"/>
      <c r="ABS291" s="1098"/>
      <c r="ABT291" s="1098"/>
      <c r="ABU291" s="1098"/>
      <c r="ABV291" s="1098"/>
      <c r="ABW291" s="1098"/>
      <c r="ABX291" s="1098"/>
      <c r="ABY291" s="1098"/>
      <c r="ABZ291" s="1098"/>
      <c r="ACA291" s="1098"/>
      <c r="ACB291" s="1098"/>
      <c r="ACC291" s="1098"/>
      <c r="ACD291" s="1098"/>
      <c r="ACE291" s="1098"/>
      <c r="ACF291" s="1098"/>
      <c r="ACG291" s="1098"/>
      <c r="ACH291" s="1098"/>
      <c r="ACI291" s="1098"/>
      <c r="ACJ291" s="1098"/>
      <c r="ACK291" s="1098"/>
      <c r="ACL291" s="1098"/>
      <c r="ACM291" s="1098"/>
      <c r="ACN291" s="1098"/>
      <c r="ACO291" s="1098"/>
      <c r="ACP291" s="1098"/>
      <c r="ACQ291" s="1098"/>
      <c r="ACR291" s="1098"/>
      <c r="ACS291" s="1098"/>
      <c r="ACT291" s="1098"/>
      <c r="ACU291" s="1098"/>
      <c r="ACV291" s="1098"/>
      <c r="ACW291" s="1098"/>
      <c r="ACX291" s="1098"/>
      <c r="ACY291" s="1098"/>
      <c r="ACZ291" s="1098"/>
      <c r="ADA291" s="1098"/>
      <c r="ADB291" s="1098"/>
      <c r="ADC291" s="1098"/>
      <c r="ADD291" s="1098"/>
      <c r="ADE291" s="1098"/>
      <c r="ADF291" s="1098"/>
      <c r="ADG291" s="1098"/>
      <c r="ADH291" s="1098"/>
      <c r="ADI291" s="1098"/>
      <c r="ADJ291" s="1098"/>
      <c r="ADK291" s="1098"/>
      <c r="ADL291" s="1098"/>
      <c r="ADM291" s="1098"/>
      <c r="ADN291" s="1098"/>
      <c r="ADO291" s="1098"/>
      <c r="ADP291" s="1098"/>
      <c r="ADQ291" s="1098"/>
      <c r="ADR291" s="1098"/>
      <c r="ADS291" s="1098"/>
      <c r="ADT291" s="1098"/>
      <c r="ADU291" s="1098"/>
      <c r="ADV291" s="1098"/>
      <c r="ADW291" s="1098"/>
      <c r="ADX291" s="1098"/>
      <c r="ADY291" s="1098"/>
      <c r="ADZ291" s="1098"/>
      <c r="AEA291" s="1098"/>
      <c r="AEB291" s="1098"/>
      <c r="AEC291" s="1098"/>
      <c r="AED291" s="1098"/>
      <c r="AEE291" s="1098"/>
      <c r="AEF291" s="1098"/>
      <c r="AEG291" s="1098"/>
      <c r="AEH291" s="1098"/>
      <c r="AEI291" s="1098"/>
      <c r="AEJ291" s="1098"/>
      <c r="AEK291" s="1098"/>
      <c r="AEL291" s="1098"/>
      <c r="AEM291" s="1098"/>
      <c r="AEN291" s="1098"/>
      <c r="AEO291" s="1098"/>
      <c r="AEP291" s="1098"/>
      <c r="AEQ291" s="1098"/>
      <c r="AER291" s="1098"/>
      <c r="AES291" s="1098"/>
      <c r="AET291" s="1098"/>
      <c r="AEU291" s="1098"/>
      <c r="AEV291" s="1098"/>
      <c r="AEW291" s="1098"/>
      <c r="AEX291" s="1098"/>
      <c r="AEY291" s="1098"/>
      <c r="AEZ291" s="1098"/>
      <c r="AFA291" s="1098"/>
      <c r="AFB291" s="1098"/>
      <c r="AFC291" s="1098"/>
      <c r="AFD291" s="1098"/>
      <c r="AFE291" s="1098"/>
      <c r="AFF291" s="1098"/>
      <c r="AFG291" s="1098"/>
      <c r="AFH291" s="1098"/>
      <c r="AFI291" s="1098"/>
      <c r="AFJ291" s="1098"/>
      <c r="AFK291" s="1098"/>
      <c r="AFL291" s="1098"/>
      <c r="AFM291" s="1098"/>
      <c r="AFN291" s="1098"/>
      <c r="AFO291" s="1098"/>
      <c r="AFP291" s="1098"/>
      <c r="AFQ291" s="1098"/>
      <c r="AFR291" s="1098"/>
      <c r="AFS291" s="1098"/>
      <c r="AFT291" s="1098"/>
      <c r="AFU291" s="1098"/>
      <c r="AFV291" s="1098"/>
      <c r="AFW291" s="1098"/>
      <c r="AFX291" s="1098"/>
      <c r="AFY291" s="1098"/>
      <c r="AFZ291" s="1098"/>
      <c r="AGA291" s="1098"/>
      <c r="AGB291" s="1098"/>
      <c r="AGC291" s="1098"/>
      <c r="AGD291" s="1098"/>
      <c r="AGE291" s="1098"/>
      <c r="AGF291" s="1098"/>
      <c r="AGG291" s="1098"/>
      <c r="AGH291" s="1098"/>
      <c r="AGI291" s="1098"/>
      <c r="AGJ291" s="1098"/>
      <c r="AGK291" s="1098"/>
      <c r="AGL291" s="1098"/>
      <c r="AGM291" s="1098"/>
      <c r="AGN291" s="1098"/>
      <c r="AGO291" s="1098"/>
      <c r="AGP291" s="1098"/>
      <c r="AGQ291" s="1098"/>
      <c r="AGR291" s="1098"/>
      <c r="AGS291" s="1098"/>
      <c r="AGT291" s="1098"/>
      <c r="AGU291" s="1098"/>
      <c r="AGV291" s="1098"/>
      <c r="AGW291" s="1098"/>
      <c r="AGX291" s="1098"/>
      <c r="AGY291" s="1098"/>
      <c r="AGZ291" s="1098"/>
      <c r="AHA291" s="1098"/>
      <c r="AHB291" s="1098"/>
      <c r="AHC291" s="1098"/>
      <c r="AHD291" s="1098"/>
      <c r="AHE291" s="1098"/>
      <c r="AHF291" s="1098"/>
      <c r="AHG291" s="1098"/>
      <c r="AHH291" s="1098"/>
      <c r="AHI291" s="1098"/>
      <c r="AHJ291" s="1098"/>
      <c r="AHK291" s="1098"/>
      <c r="AHL291" s="1098"/>
      <c r="AHM291" s="1098"/>
      <c r="AHN291" s="1098"/>
      <c r="AHO291" s="1098"/>
      <c r="AHP291" s="1098"/>
      <c r="AHQ291" s="1098"/>
      <c r="AHR291" s="1098"/>
      <c r="AHS291" s="1098"/>
      <c r="AHT291" s="1098"/>
      <c r="AHU291" s="1098"/>
      <c r="AHV291" s="1098"/>
      <c r="AHW291" s="1098"/>
      <c r="AHX291" s="1098"/>
      <c r="AHY291" s="1098"/>
      <c r="AHZ291" s="1098"/>
      <c r="AIA291" s="1098"/>
      <c r="AIB291" s="1098"/>
      <c r="AIC291" s="1098"/>
      <c r="AID291" s="1098"/>
      <c r="AIE291" s="1098"/>
      <c r="AIF291" s="1098"/>
      <c r="AIG291" s="1098"/>
      <c r="AIH291" s="1098"/>
      <c r="AII291" s="1098"/>
      <c r="AIJ291" s="1098"/>
      <c r="AIK291" s="1098"/>
      <c r="AIL291" s="1098"/>
      <c r="AIM291" s="1098"/>
      <c r="AIN291" s="1098"/>
      <c r="AIO291" s="1098"/>
      <c r="AIP291" s="1098"/>
      <c r="AIQ291" s="1098"/>
      <c r="AIR291" s="1098"/>
      <c r="AIS291" s="1098"/>
      <c r="AIT291" s="1098"/>
      <c r="AIU291" s="1098"/>
      <c r="AIV291" s="1098"/>
      <c r="AIW291" s="1098"/>
      <c r="AIX291" s="1098"/>
      <c r="AIY291" s="1098"/>
      <c r="AIZ291" s="1098"/>
      <c r="AJA291" s="1098"/>
      <c r="AJB291" s="1098"/>
      <c r="AJC291" s="1098"/>
      <c r="AJD291" s="1098"/>
      <c r="AJE291" s="1098"/>
      <c r="AJF291" s="1098"/>
      <c r="AJG291" s="1098"/>
      <c r="AJH291" s="1098"/>
      <c r="AJI291" s="1098"/>
      <c r="AJJ291" s="1098"/>
      <c r="AJK291" s="1098"/>
      <c r="AJL291" s="1098"/>
      <c r="AJM291" s="1098"/>
      <c r="AJN291" s="1098"/>
      <c r="AJO291" s="1098"/>
      <c r="AJP291" s="1098"/>
      <c r="AJQ291" s="1098"/>
      <c r="AJR291" s="1098"/>
      <c r="AJS291" s="1098"/>
      <c r="AJT291" s="1098"/>
      <c r="AJU291" s="1098"/>
      <c r="AJV291" s="1098"/>
      <c r="AJW291" s="1098"/>
      <c r="AJX291" s="1098"/>
      <c r="AJY291" s="1098"/>
      <c r="AJZ291" s="1098"/>
      <c r="AKA291" s="1098"/>
      <c r="AKB291" s="1098"/>
      <c r="AKC291" s="1098"/>
      <c r="AKD291" s="1098"/>
      <c r="AKE291" s="1098"/>
      <c r="AKF291" s="1098"/>
      <c r="AKG291" s="1098"/>
      <c r="AKH291" s="1098"/>
      <c r="AKI291" s="1098"/>
      <c r="AKJ291" s="1098"/>
      <c r="AKK291" s="1098"/>
      <c r="AKL291" s="1098"/>
      <c r="AKM291" s="1098"/>
      <c r="AKN291" s="1098"/>
      <c r="AKO291" s="1098"/>
      <c r="AKP291" s="1098"/>
      <c r="AKQ291" s="1098"/>
      <c r="AKR291" s="1098"/>
      <c r="AKS291" s="1098"/>
      <c r="AKT291" s="1098"/>
      <c r="AKU291" s="1098"/>
      <c r="AKV291" s="1098"/>
      <c r="AKW291" s="1098"/>
      <c r="AKX291" s="1098"/>
      <c r="AKY291" s="1098"/>
      <c r="AKZ291" s="1098"/>
      <c r="ALA291" s="1098"/>
      <c r="ALB291" s="1098"/>
      <c r="ALC291" s="1098"/>
      <c r="ALD291" s="1098"/>
      <c r="ALE291" s="1098"/>
      <c r="ALF291" s="1098"/>
      <c r="ALG291" s="1098"/>
      <c r="ALH291" s="1098"/>
      <c r="ALI291" s="1098"/>
      <c r="ALJ291" s="1098"/>
      <c r="ALK291" s="1098"/>
      <c r="ALL291" s="1098"/>
      <c r="ALM291" s="1098"/>
      <c r="ALN291" s="1098"/>
      <c r="ALO291" s="1098"/>
      <c r="ALP291" s="1098"/>
      <c r="ALQ291" s="1098"/>
      <c r="ALR291" s="1098"/>
      <c r="ALS291" s="1098"/>
      <c r="ALT291" s="1098"/>
      <c r="ALU291" s="1098"/>
      <c r="ALV291" s="1098"/>
      <c r="ALW291" s="1098"/>
      <c r="ALX291" s="1098"/>
      <c r="ALY291" s="1098"/>
      <c r="ALZ291" s="1098"/>
      <c r="AMA291" s="1098"/>
      <c r="AMB291" s="1098"/>
      <c r="AMC291" s="1098"/>
      <c r="AMD291" s="1098"/>
      <c r="AME291" s="1098"/>
      <c r="AMF291" s="1098"/>
      <c r="AMG291" s="1098"/>
      <c r="AMH291" s="1098"/>
      <c r="AMI291" s="1098"/>
      <c r="AMJ291" s="1098"/>
      <c r="AMK291" s="1098"/>
      <c r="AML291" s="1098"/>
      <c r="AMM291" s="1098"/>
      <c r="AMN291" s="1098"/>
      <c r="AMO291" s="1098"/>
      <c r="AMP291" s="1098"/>
      <c r="AMQ291" s="1098"/>
      <c r="AMR291" s="1098"/>
      <c r="AMS291" s="1098"/>
      <c r="AMT291" s="1098"/>
      <c r="AMU291" s="1098"/>
      <c r="AMV291" s="1098"/>
      <c r="AMW291" s="1098"/>
      <c r="AMX291" s="1098"/>
      <c r="AMY291" s="1098"/>
      <c r="AMZ291" s="1098"/>
      <c r="ANA291" s="1098"/>
      <c r="ANB291" s="1098"/>
      <c r="ANC291" s="1098"/>
      <c r="AND291" s="1098"/>
      <c r="ANE291" s="1098"/>
      <c r="ANF291" s="1098"/>
      <c r="ANG291" s="1098"/>
      <c r="ANH291" s="1098"/>
      <c r="ANI291" s="1098"/>
      <c r="ANJ291" s="1098"/>
      <c r="ANK291" s="1098"/>
      <c r="ANL291" s="1098"/>
      <c r="ANM291" s="1098"/>
      <c r="ANN291" s="1098"/>
      <c r="ANO291" s="1098"/>
      <c r="ANP291" s="1098"/>
      <c r="ANQ291" s="1098"/>
      <c r="ANR291" s="1098"/>
      <c r="ANS291" s="1098"/>
      <c r="ANT291" s="1098"/>
      <c r="ANU291" s="1098"/>
      <c r="ANV291" s="1098"/>
      <c r="ANW291" s="1098"/>
      <c r="ANX291" s="1098"/>
      <c r="ANY291" s="1098"/>
      <c r="ANZ291" s="1098"/>
      <c r="AOA291" s="1098"/>
      <c r="AOB291" s="1098"/>
      <c r="AOC291" s="1098"/>
      <c r="AOD291" s="1098"/>
      <c r="AOE291" s="1098"/>
      <c r="AOF291" s="1098"/>
      <c r="AOG291" s="1098"/>
      <c r="AOH291" s="1098"/>
      <c r="AOI291" s="1098"/>
      <c r="AOJ291" s="1098"/>
      <c r="AOK291" s="1098"/>
      <c r="AOL291" s="1098"/>
      <c r="AOM291" s="1098"/>
      <c r="AON291" s="1098"/>
      <c r="AOO291" s="1098"/>
      <c r="AOP291" s="1098"/>
      <c r="AOQ291" s="1098"/>
      <c r="AOR291" s="1098"/>
      <c r="AOS291" s="1098"/>
      <c r="AOT291" s="1098"/>
      <c r="AOU291" s="1098"/>
      <c r="AOV291" s="1098"/>
      <c r="AOW291" s="1098"/>
      <c r="AOX291" s="1098"/>
      <c r="AOY291" s="1098"/>
      <c r="AOZ291" s="1098"/>
      <c r="APA291" s="1098"/>
      <c r="APB291" s="1098"/>
      <c r="APC291" s="1098"/>
      <c r="APD291" s="1098"/>
      <c r="APE291" s="1098"/>
      <c r="APF291" s="1098"/>
      <c r="APG291" s="1098"/>
      <c r="APH291" s="1098"/>
      <c r="API291" s="1098"/>
      <c r="APJ291" s="1098"/>
      <c r="APK291" s="1098"/>
      <c r="APL291" s="1098"/>
      <c r="APM291" s="1098"/>
      <c r="APN291" s="1098"/>
      <c r="APO291" s="1098"/>
      <c r="APP291" s="1098"/>
      <c r="APQ291" s="1098"/>
      <c r="APR291" s="1098"/>
      <c r="APS291" s="1098"/>
      <c r="APT291" s="1098"/>
      <c r="APU291" s="1098"/>
      <c r="APV291" s="1098"/>
      <c r="APW291" s="1098"/>
      <c r="APX291" s="1098"/>
      <c r="APY291" s="1098"/>
      <c r="APZ291" s="1098"/>
      <c r="AQA291" s="1098"/>
      <c r="AQB291" s="1098"/>
      <c r="AQC291" s="1098"/>
      <c r="AQD291" s="1098"/>
      <c r="AQE291" s="1098"/>
      <c r="AQF291" s="1098"/>
      <c r="AQG291" s="1098"/>
      <c r="AQH291" s="1098"/>
      <c r="AQI291" s="1098"/>
      <c r="AQJ291" s="1098"/>
      <c r="AQK291" s="1098"/>
      <c r="AQL291" s="1098"/>
      <c r="AQM291" s="1098"/>
      <c r="AQN291" s="1098"/>
      <c r="AQO291" s="1098"/>
      <c r="AQP291" s="1098"/>
      <c r="AQQ291" s="1098"/>
      <c r="AQR291" s="1098"/>
      <c r="AQS291" s="1098"/>
      <c r="AQT291" s="1098"/>
      <c r="AQU291" s="1098"/>
      <c r="AQV291" s="1098"/>
      <c r="AQW291" s="1098"/>
      <c r="AQX291" s="1098"/>
      <c r="AQY291" s="1098"/>
      <c r="AQZ291" s="1098"/>
      <c r="ARA291" s="1098"/>
      <c r="ARB291" s="1098"/>
      <c r="ARC291" s="1098"/>
      <c r="ARD291" s="1098"/>
      <c r="ARE291" s="1098"/>
      <c r="ARF291" s="1098"/>
      <c r="ARG291" s="1098"/>
      <c r="ARH291" s="1098"/>
      <c r="ARI291" s="1098"/>
      <c r="ARJ291" s="1098"/>
      <c r="ARK291" s="1098"/>
      <c r="ARL291" s="1098"/>
      <c r="ARM291" s="1098"/>
      <c r="ARN291" s="1098"/>
      <c r="ARO291" s="1098"/>
      <c r="ARP291" s="1098"/>
      <c r="ARQ291" s="1098"/>
      <c r="ARR291" s="1098"/>
      <c r="ARS291" s="1098"/>
      <c r="ART291" s="1098"/>
      <c r="ARU291" s="1098"/>
      <c r="ARV291" s="1098"/>
      <c r="ARW291" s="1098"/>
      <c r="ARX291" s="1098"/>
      <c r="ARY291" s="1098"/>
      <c r="ARZ291" s="1098"/>
      <c r="ASA291" s="1098"/>
      <c r="ASB291" s="1098"/>
      <c r="ASC291" s="1098"/>
      <c r="ASD291" s="1098"/>
      <c r="ASE291" s="1098"/>
      <c r="ASF291" s="1098"/>
      <c r="ASG291" s="1098"/>
      <c r="ASH291" s="1098"/>
      <c r="ASI291" s="1098"/>
      <c r="ASJ291" s="1098"/>
      <c r="ASK291" s="1098"/>
      <c r="ASL291" s="1098"/>
      <c r="ASM291" s="1098"/>
      <c r="ASN291" s="1098"/>
      <c r="ASO291" s="1098"/>
      <c r="ASP291" s="1098"/>
      <c r="ASQ291" s="1098"/>
      <c r="ASR291" s="1098"/>
      <c r="ASS291" s="1098"/>
      <c r="AST291" s="1098"/>
      <c r="ASU291" s="1098"/>
      <c r="ASV291" s="1098"/>
      <c r="ASW291" s="1098"/>
      <c r="ASX291" s="1098"/>
      <c r="ASY291" s="1098"/>
      <c r="ASZ291" s="1098"/>
      <c r="ATA291" s="1098"/>
      <c r="ATB291" s="1098"/>
      <c r="ATC291" s="1098"/>
      <c r="ATD291" s="1098"/>
      <c r="ATE291" s="1098"/>
      <c r="ATF291" s="1098"/>
      <c r="ATG291" s="1098"/>
      <c r="ATH291" s="1098"/>
      <c r="ATI291" s="1098"/>
      <c r="ATJ291" s="1098"/>
      <c r="ATK291" s="1098"/>
      <c r="ATL291" s="1098"/>
      <c r="ATM291" s="1098"/>
      <c r="ATN291" s="1098"/>
      <c r="ATO291" s="1098"/>
      <c r="ATP291" s="1098"/>
      <c r="ATQ291" s="1098"/>
      <c r="ATR291" s="1098"/>
      <c r="ATS291" s="1098"/>
      <c r="ATT291" s="1098"/>
      <c r="ATU291" s="1098"/>
      <c r="ATV291" s="1098"/>
      <c r="ATW291" s="1098"/>
      <c r="ATX291" s="1098"/>
      <c r="ATY291" s="1098"/>
      <c r="ATZ291" s="1098"/>
      <c r="AUA291" s="1098"/>
      <c r="AUB291" s="1098"/>
      <c r="AUC291" s="1098"/>
      <c r="AUD291" s="1098"/>
      <c r="AUE291" s="1098"/>
      <c r="AUF291" s="1098"/>
      <c r="AUG291" s="1098"/>
      <c r="AUH291" s="1098"/>
      <c r="AUI291" s="1098"/>
      <c r="AUJ291" s="1098"/>
      <c r="AUK291" s="1098"/>
      <c r="AUL291" s="1098"/>
      <c r="AUM291" s="1098"/>
      <c r="AUN291" s="1098"/>
      <c r="AUO291" s="1098"/>
      <c r="AUP291" s="1098"/>
      <c r="AUQ291" s="1098"/>
      <c r="AUR291" s="1098"/>
      <c r="AUS291" s="1098"/>
      <c r="AUT291" s="1098"/>
      <c r="AUU291" s="1098"/>
      <c r="AUV291" s="1098"/>
      <c r="AUW291" s="1098"/>
      <c r="AUX291" s="1098"/>
      <c r="AUY291" s="1098"/>
      <c r="AUZ291" s="1098"/>
      <c r="AVA291" s="1098"/>
      <c r="AVB291" s="1098"/>
      <c r="AVC291" s="1098"/>
      <c r="AVD291" s="1098"/>
      <c r="AVE291" s="1098"/>
      <c r="AVF291" s="1098"/>
      <c r="AVG291" s="1098"/>
      <c r="AVH291" s="1098"/>
      <c r="AVI291" s="1098"/>
      <c r="AVJ291" s="1098"/>
      <c r="AVK291" s="1098"/>
      <c r="AVL291" s="1098"/>
      <c r="AVM291" s="1098"/>
      <c r="AVN291" s="1098"/>
      <c r="AVO291" s="1098"/>
      <c r="AVP291" s="1098"/>
      <c r="AVQ291" s="1098"/>
      <c r="AVR291" s="1098"/>
      <c r="AVS291" s="1098"/>
      <c r="AVT291" s="1098"/>
      <c r="AVU291" s="1098"/>
      <c r="AVV291" s="1098"/>
      <c r="AVW291" s="1098"/>
      <c r="AVX291" s="1098"/>
      <c r="AVY291" s="1098"/>
      <c r="AVZ291" s="1098"/>
      <c r="AWA291" s="1098"/>
      <c r="AWB291" s="1098"/>
      <c r="AWC291" s="1098"/>
      <c r="AWD291" s="1098"/>
      <c r="AWE291" s="1098"/>
      <c r="AWF291" s="1098"/>
      <c r="AWG291" s="1098"/>
      <c r="AWH291" s="1098"/>
      <c r="AWI291" s="1098"/>
      <c r="AWJ291" s="1098"/>
      <c r="AWK291" s="1098"/>
      <c r="AWL291" s="1098"/>
      <c r="AWM291" s="1098"/>
      <c r="AWN291" s="1098"/>
      <c r="AWO291" s="1098"/>
      <c r="AWP291" s="1098"/>
      <c r="AWQ291" s="1098"/>
      <c r="AWR291" s="1098"/>
      <c r="AWS291" s="1098"/>
      <c r="AWT291" s="1098"/>
      <c r="AWU291" s="1098"/>
      <c r="AWV291" s="1098"/>
      <c r="AWW291" s="1098"/>
      <c r="AWX291" s="1098"/>
      <c r="AWY291" s="1098"/>
      <c r="AWZ291" s="1098"/>
      <c r="AXA291" s="1098"/>
      <c r="AXB291" s="1098"/>
      <c r="AXC291" s="1098"/>
      <c r="AXD291" s="1098"/>
      <c r="AXE291" s="1098"/>
      <c r="AXF291" s="1098"/>
      <c r="AXG291" s="1098"/>
      <c r="AXH291" s="1098"/>
      <c r="AXI291" s="1098"/>
      <c r="AXJ291" s="1098"/>
      <c r="AXK291" s="1098"/>
      <c r="AXL291" s="1098"/>
      <c r="AXM291" s="1098"/>
      <c r="AXN291" s="1098"/>
      <c r="AXO291" s="1098"/>
      <c r="AXP291" s="1098"/>
      <c r="AXQ291" s="1098"/>
      <c r="AXR291" s="1098"/>
      <c r="AXS291" s="1098"/>
      <c r="AXT291" s="1098"/>
      <c r="AXU291" s="1098"/>
      <c r="AXV291" s="1098"/>
      <c r="AXW291" s="1098"/>
      <c r="AXX291" s="1098"/>
      <c r="AXY291" s="1098"/>
      <c r="AXZ291" s="1098"/>
      <c r="AYA291" s="1098"/>
      <c r="AYB291" s="1098"/>
      <c r="AYC291" s="1098"/>
      <c r="AYD291" s="1098"/>
      <c r="AYE291" s="1098"/>
      <c r="AYF291" s="1098"/>
      <c r="AYG291" s="1098"/>
      <c r="AYH291" s="1098"/>
      <c r="AYI291" s="1098"/>
      <c r="AYJ291" s="1098"/>
      <c r="AYK291" s="1098"/>
      <c r="AYL291" s="1098"/>
      <c r="AYM291" s="1098"/>
      <c r="AYN291" s="1098"/>
      <c r="AYO291" s="1098"/>
      <c r="AYP291" s="1098"/>
      <c r="AYQ291" s="1098"/>
      <c r="AYR291" s="1098"/>
      <c r="AYS291" s="1098"/>
      <c r="AYT291" s="1098"/>
      <c r="AYU291" s="1098"/>
      <c r="AYV291" s="1098"/>
      <c r="AYW291" s="1098"/>
    </row>
    <row r="292" spans="1:1349" s="1766" customFormat="1" ht="14.25" customHeight="1" x14ac:dyDescent="0.2">
      <c r="A292" s="3484"/>
      <c r="B292" s="1771"/>
      <c r="C292" s="1132"/>
      <c r="D292" s="1132"/>
      <c r="E292" s="1132"/>
      <c r="F292" s="1132"/>
      <c r="G292" s="1132"/>
      <c r="H292" s="1132"/>
      <c r="I292" s="1043"/>
      <c r="J292" s="1043"/>
      <c r="K292" s="1043"/>
      <c r="L292" s="1043"/>
      <c r="M292" s="1043"/>
      <c r="N292" s="1132"/>
      <c r="O292" s="1132"/>
      <c r="Q292" s="1772" t="s">
        <v>1040</v>
      </c>
      <c r="R292" s="3574"/>
      <c r="S292" s="1098"/>
      <c r="T292" s="1098"/>
      <c r="U292" s="1098"/>
      <c r="V292" s="1098"/>
      <c r="W292" s="1098"/>
      <c r="X292" s="1098"/>
      <c r="Y292" s="1098"/>
      <c r="Z292" s="1098"/>
      <c r="AA292" s="1098"/>
      <c r="AB292" s="1098"/>
      <c r="AC292" s="1098"/>
      <c r="AD292" s="1098"/>
      <c r="AE292" s="1098"/>
      <c r="AF292" s="1098"/>
      <c r="AG292" s="1098"/>
      <c r="AH292" s="1098"/>
      <c r="AI292" s="1098"/>
      <c r="AJ292" s="1098"/>
      <c r="AK292" s="1098"/>
      <c r="AL292" s="1098"/>
      <c r="AM292" s="1098"/>
      <c r="AN292" s="1098"/>
      <c r="AO292" s="1098"/>
      <c r="AP292" s="1098"/>
      <c r="AQ292" s="1098"/>
      <c r="AR292" s="1098"/>
      <c r="AS292" s="1098"/>
      <c r="AT292" s="1098"/>
      <c r="AU292" s="1098"/>
      <c r="AV292" s="1098"/>
      <c r="AW292" s="1098"/>
      <c r="AX292" s="1098"/>
      <c r="AY292" s="1098"/>
      <c r="AZ292" s="1098"/>
      <c r="BA292" s="1098"/>
      <c r="BB292" s="1098"/>
      <c r="BC292" s="1098"/>
      <c r="BD292" s="1098"/>
      <c r="BE292" s="1098"/>
      <c r="BF292" s="1098"/>
      <c r="BG292" s="1098"/>
      <c r="BH292" s="1098"/>
      <c r="BI292" s="1098"/>
      <c r="BJ292" s="1098"/>
      <c r="BK292" s="1098"/>
      <c r="BL292" s="1098"/>
      <c r="BM292" s="1098"/>
      <c r="BN292" s="1098"/>
      <c r="BO292" s="1098"/>
      <c r="BP292" s="1098"/>
      <c r="BQ292" s="1098"/>
      <c r="BR292" s="1098"/>
      <c r="BS292" s="1098"/>
      <c r="BT292" s="1098"/>
      <c r="BU292" s="1098"/>
      <c r="BV292" s="1098"/>
      <c r="BW292" s="1098"/>
      <c r="BX292" s="1098"/>
      <c r="BY292" s="1098"/>
      <c r="BZ292" s="1098"/>
      <c r="CA292" s="1098"/>
      <c r="CB292" s="1098"/>
      <c r="CC292" s="1098"/>
      <c r="CD292" s="1098"/>
      <c r="CE292" s="1098"/>
      <c r="CF292" s="1098"/>
      <c r="CG292" s="1098"/>
      <c r="CH292" s="1098"/>
      <c r="CI292" s="1098"/>
      <c r="CJ292" s="1098"/>
      <c r="CK292" s="1098"/>
      <c r="CL292" s="1098"/>
      <c r="CM292" s="1098"/>
      <c r="CN292" s="1098"/>
      <c r="CO292" s="1098"/>
      <c r="CP292" s="1098"/>
      <c r="CQ292" s="1098"/>
      <c r="CR292" s="1098"/>
      <c r="CS292" s="1098"/>
      <c r="CT292" s="1098"/>
      <c r="CU292" s="1098"/>
      <c r="CV292" s="1098"/>
      <c r="CW292" s="1098"/>
      <c r="CX292" s="1098"/>
      <c r="CY292" s="1098"/>
      <c r="CZ292" s="1098"/>
      <c r="DA292" s="1098"/>
      <c r="DB292" s="1098"/>
      <c r="DC292" s="1098"/>
      <c r="DD292" s="1098"/>
      <c r="DE292" s="1098"/>
      <c r="DF292" s="1098"/>
      <c r="DG292" s="1098"/>
      <c r="DH292" s="1098"/>
      <c r="DI292" s="1098"/>
      <c r="DJ292" s="1098"/>
      <c r="DK292" s="1098"/>
      <c r="DL292" s="1098"/>
      <c r="DM292" s="1098"/>
      <c r="DN292" s="1098"/>
      <c r="DO292" s="1098"/>
      <c r="DP292" s="1098"/>
      <c r="DQ292" s="1098"/>
      <c r="DR292" s="1098"/>
      <c r="DS292" s="1098"/>
      <c r="DT292" s="1098"/>
      <c r="DU292" s="1098"/>
      <c r="DV292" s="1098"/>
      <c r="DW292" s="1098"/>
      <c r="DX292" s="1098"/>
      <c r="DY292" s="1098"/>
      <c r="DZ292" s="1098"/>
      <c r="EA292" s="1098"/>
      <c r="EB292" s="1098"/>
      <c r="EC292" s="1098"/>
      <c r="ED292" s="1098"/>
      <c r="EE292" s="1098"/>
      <c r="EF292" s="1098"/>
      <c r="EG292" s="1098"/>
      <c r="EH292" s="1098"/>
      <c r="EI292" s="1098"/>
      <c r="EJ292" s="1098"/>
      <c r="EK292" s="1098"/>
      <c r="EL292" s="1098"/>
      <c r="EM292" s="1098"/>
      <c r="EN292" s="1098"/>
      <c r="EO292" s="1098"/>
      <c r="EP292" s="1098"/>
      <c r="EQ292" s="1098"/>
      <c r="ER292" s="1098"/>
      <c r="ES292" s="1098"/>
      <c r="ET292" s="1098"/>
      <c r="EU292" s="1098"/>
      <c r="EV292" s="1098"/>
      <c r="EW292" s="1098"/>
      <c r="EX292" s="1098"/>
      <c r="EY292" s="1098"/>
      <c r="EZ292" s="1098"/>
      <c r="FA292" s="1098"/>
      <c r="FB292" s="1098"/>
      <c r="FC292" s="1098"/>
      <c r="FD292" s="1098"/>
      <c r="FE292" s="1098"/>
      <c r="FF292" s="1098"/>
      <c r="FG292" s="1098"/>
      <c r="FH292" s="1098"/>
      <c r="FI292" s="1098"/>
      <c r="FJ292" s="1098"/>
      <c r="FK292" s="1098"/>
      <c r="FL292" s="1098"/>
      <c r="FM292" s="1098"/>
      <c r="FN292" s="1098"/>
      <c r="FO292" s="1098"/>
      <c r="FP292" s="1098"/>
      <c r="FQ292" s="1098"/>
      <c r="FR292" s="1098"/>
      <c r="FS292" s="1098"/>
      <c r="FT292" s="1098"/>
      <c r="FU292" s="1098"/>
      <c r="FV292" s="1098"/>
      <c r="FW292" s="1098"/>
      <c r="FX292" s="1098"/>
      <c r="FY292" s="1098"/>
      <c r="FZ292" s="1098"/>
      <c r="GA292" s="1098"/>
      <c r="GB292" s="1098"/>
      <c r="GC292" s="1098"/>
      <c r="GD292" s="1098"/>
      <c r="GE292" s="1098"/>
      <c r="GF292" s="1098"/>
      <c r="GG292" s="1098"/>
      <c r="GH292" s="1098"/>
      <c r="GI292" s="1098"/>
      <c r="GJ292" s="1098"/>
      <c r="GK292" s="1098"/>
      <c r="GL292" s="1098"/>
      <c r="GM292" s="1098"/>
      <c r="GN292" s="1098"/>
      <c r="GO292" s="1098"/>
      <c r="GP292" s="1098"/>
      <c r="GQ292" s="1098"/>
      <c r="GR292" s="1098"/>
      <c r="GS292" s="1098"/>
      <c r="GT292" s="1098"/>
      <c r="GU292" s="1098"/>
      <c r="GV292" s="1098"/>
      <c r="GW292" s="1098"/>
      <c r="GX292" s="1098"/>
      <c r="GY292" s="1098"/>
      <c r="GZ292" s="1098"/>
      <c r="HA292" s="1098"/>
      <c r="HB292" s="1098"/>
      <c r="HC292" s="1098"/>
      <c r="HD292" s="1098"/>
      <c r="HE292" s="1098"/>
      <c r="HF292" s="1098"/>
      <c r="HG292" s="1098"/>
      <c r="HH292" s="1098"/>
      <c r="HI292" s="1098"/>
      <c r="HJ292" s="1098"/>
      <c r="HK292" s="1098"/>
      <c r="HL292" s="1098"/>
      <c r="HM292" s="1098"/>
      <c r="HN292" s="1098"/>
      <c r="HO292" s="1098"/>
      <c r="HP292" s="1098"/>
      <c r="HQ292" s="1098"/>
      <c r="HR292" s="1098"/>
      <c r="HS292" s="1098"/>
      <c r="HT292" s="1098"/>
      <c r="HU292" s="1098"/>
      <c r="HV292" s="1098"/>
      <c r="HW292" s="1098"/>
      <c r="HX292" s="1098"/>
      <c r="HY292" s="1098"/>
      <c r="HZ292" s="1098"/>
      <c r="IA292" s="1098"/>
      <c r="IB292" s="1098"/>
      <c r="IC292" s="1098"/>
      <c r="ID292" s="1098"/>
      <c r="IE292" s="1098"/>
      <c r="IF292" s="1098"/>
      <c r="IG292" s="1098"/>
      <c r="IH292" s="1098"/>
      <c r="II292" s="1098"/>
      <c r="IJ292" s="1098"/>
      <c r="IK292" s="1098"/>
      <c r="IL292" s="1098"/>
      <c r="IM292" s="1098"/>
      <c r="IN292" s="1098"/>
      <c r="IO292" s="1098"/>
      <c r="IP292" s="1098"/>
      <c r="IQ292" s="1098"/>
      <c r="IR292" s="1098"/>
      <c r="IS292" s="1098"/>
      <c r="IT292" s="1098"/>
      <c r="IU292" s="1098"/>
      <c r="IV292" s="1098"/>
      <c r="IW292" s="1098"/>
      <c r="IX292" s="1098"/>
      <c r="IY292" s="1098"/>
      <c r="IZ292" s="1098"/>
      <c r="JA292" s="1098"/>
      <c r="JB292" s="1098"/>
      <c r="JC292" s="1098"/>
      <c r="JD292" s="1098"/>
      <c r="JE292" s="1098"/>
      <c r="JF292" s="1098"/>
      <c r="JG292" s="1098"/>
      <c r="JH292" s="1098"/>
      <c r="JI292" s="1098"/>
      <c r="JJ292" s="1098"/>
      <c r="JK292" s="1098"/>
      <c r="JL292" s="1098"/>
      <c r="JM292" s="1098"/>
      <c r="JN292" s="1098"/>
      <c r="JO292" s="1098"/>
      <c r="JP292" s="1098"/>
      <c r="JQ292" s="1098"/>
      <c r="JR292" s="1098"/>
      <c r="JS292" s="1098"/>
      <c r="JT292" s="1098"/>
      <c r="JU292" s="1098"/>
      <c r="JV292" s="1098"/>
      <c r="JW292" s="1098"/>
      <c r="JX292" s="1098"/>
      <c r="JY292" s="1098"/>
      <c r="JZ292" s="1098"/>
      <c r="KA292" s="1098"/>
      <c r="KB292" s="1098"/>
      <c r="KC292" s="1098"/>
      <c r="KD292" s="1098"/>
      <c r="KE292" s="1098"/>
      <c r="KF292" s="1098"/>
      <c r="KG292" s="1098"/>
      <c r="KH292" s="1098"/>
      <c r="KI292" s="1098"/>
      <c r="KJ292" s="1098"/>
      <c r="KK292" s="1098"/>
      <c r="KL292" s="1098"/>
      <c r="KM292" s="1098"/>
      <c r="KN292" s="1098"/>
      <c r="KO292" s="1098"/>
      <c r="KP292" s="1098"/>
      <c r="KQ292" s="1098"/>
      <c r="KR292" s="1098"/>
      <c r="KS292" s="1098"/>
      <c r="KT292" s="1098"/>
      <c r="KU292" s="1098"/>
      <c r="KV292" s="1098"/>
      <c r="KW292" s="1098"/>
      <c r="KX292" s="1098"/>
      <c r="KY292" s="1098"/>
      <c r="KZ292" s="1098"/>
      <c r="LA292" s="1098"/>
      <c r="LB292" s="1098"/>
      <c r="LC292" s="1098"/>
      <c r="LD292" s="1098"/>
      <c r="LE292" s="1098"/>
      <c r="LF292" s="1098"/>
      <c r="LG292" s="1098"/>
      <c r="LH292" s="1098"/>
      <c r="LI292" s="1098"/>
      <c r="LJ292" s="1098"/>
      <c r="LK292" s="1098"/>
      <c r="LL292" s="1098"/>
      <c r="LM292" s="1098"/>
      <c r="LN292" s="1098"/>
      <c r="LO292" s="1098"/>
      <c r="LP292" s="1098"/>
      <c r="LQ292" s="1098"/>
      <c r="LR292" s="1098"/>
      <c r="LS292" s="1098"/>
      <c r="LT292" s="1098"/>
      <c r="LU292" s="1098"/>
      <c r="LV292" s="1098"/>
      <c r="LW292" s="1098"/>
      <c r="LX292" s="1098"/>
      <c r="LY292" s="1098"/>
      <c r="LZ292" s="1098"/>
      <c r="MA292" s="1098"/>
      <c r="MB292" s="1098"/>
      <c r="MC292" s="1098"/>
      <c r="MD292" s="1098"/>
      <c r="ME292" s="1098"/>
      <c r="MF292" s="1098"/>
      <c r="MG292" s="1098"/>
      <c r="MH292" s="1098"/>
      <c r="MI292" s="1098"/>
      <c r="MJ292" s="1098"/>
      <c r="MK292" s="1098"/>
      <c r="ML292" s="1098"/>
      <c r="MM292" s="1098"/>
      <c r="MN292" s="1098"/>
      <c r="MO292" s="1098"/>
      <c r="MP292" s="1098"/>
      <c r="MQ292" s="1098"/>
      <c r="MR292" s="1098"/>
      <c r="MS292" s="1098"/>
      <c r="MT292" s="1098"/>
      <c r="MU292" s="1098"/>
      <c r="MV292" s="1098"/>
      <c r="MW292" s="1098"/>
      <c r="MX292" s="1098"/>
      <c r="MY292" s="1098"/>
      <c r="MZ292" s="1098"/>
      <c r="NA292" s="1098"/>
      <c r="NB292" s="1098"/>
      <c r="NC292" s="1098"/>
      <c r="ND292" s="1098"/>
      <c r="NE292" s="1098"/>
      <c r="NF292" s="1098"/>
      <c r="NG292" s="1098"/>
      <c r="NH292" s="1098"/>
      <c r="NI292" s="1098"/>
      <c r="NJ292" s="1098"/>
      <c r="NK292" s="1098"/>
      <c r="NL292" s="1098"/>
      <c r="NM292" s="1098"/>
      <c r="NN292" s="1098"/>
      <c r="NO292" s="1098"/>
      <c r="NP292" s="1098"/>
      <c r="NQ292" s="1098"/>
      <c r="NR292" s="1098"/>
      <c r="NS292" s="1098"/>
      <c r="NT292" s="1098"/>
      <c r="NU292" s="1098"/>
      <c r="NV292" s="1098"/>
      <c r="NW292" s="1098"/>
      <c r="NX292" s="1098"/>
      <c r="NY292" s="1098"/>
      <c r="NZ292" s="1098"/>
      <c r="OA292" s="1098"/>
      <c r="OB292" s="1098"/>
      <c r="OC292" s="1098"/>
      <c r="OD292" s="1098"/>
      <c r="OE292" s="1098"/>
      <c r="OF292" s="1098"/>
      <c r="OG292" s="1098"/>
      <c r="OH292" s="1098"/>
      <c r="OI292" s="1098"/>
      <c r="OJ292" s="1098"/>
      <c r="OK292" s="1098"/>
      <c r="OL292" s="1098"/>
      <c r="OM292" s="1098"/>
      <c r="ON292" s="1098"/>
      <c r="OO292" s="1098"/>
      <c r="OP292" s="1098"/>
      <c r="OQ292" s="1098"/>
      <c r="OR292" s="1098"/>
      <c r="OS292" s="1098"/>
      <c r="OT292" s="1098"/>
      <c r="OU292" s="1098"/>
      <c r="OV292" s="1098"/>
      <c r="OW292" s="1098"/>
      <c r="OX292" s="1098"/>
      <c r="OY292" s="1098"/>
      <c r="OZ292" s="1098"/>
      <c r="PA292" s="1098"/>
      <c r="PB292" s="1098"/>
      <c r="PC292" s="1098"/>
      <c r="PD292" s="1098"/>
      <c r="PE292" s="1098"/>
      <c r="PF292" s="1098"/>
      <c r="PG292" s="1098"/>
      <c r="PH292" s="1098"/>
      <c r="PI292" s="1098"/>
      <c r="PJ292" s="1098"/>
      <c r="PK292" s="1098"/>
      <c r="PL292" s="1098"/>
      <c r="PM292" s="1098"/>
      <c r="PN292" s="1098"/>
      <c r="PO292" s="1098"/>
      <c r="PP292" s="1098"/>
      <c r="PQ292" s="1098"/>
      <c r="PR292" s="1098"/>
      <c r="PS292" s="1098"/>
      <c r="PT292" s="1098"/>
      <c r="PU292" s="1098"/>
      <c r="PV292" s="1098"/>
      <c r="PW292" s="1098"/>
      <c r="PX292" s="1098"/>
      <c r="PY292" s="1098"/>
      <c r="PZ292" s="1098"/>
      <c r="QA292" s="1098"/>
      <c r="QB292" s="1098"/>
      <c r="QC292" s="1098"/>
      <c r="QD292" s="1098"/>
      <c r="QE292" s="1098"/>
      <c r="QF292" s="1098"/>
      <c r="QG292" s="1098"/>
      <c r="QH292" s="1098"/>
      <c r="QI292" s="1098"/>
      <c r="QJ292" s="1098"/>
      <c r="QK292" s="1098"/>
      <c r="QL292" s="1098"/>
      <c r="QM292" s="1098"/>
      <c r="QN292" s="1098"/>
      <c r="QO292" s="1098"/>
      <c r="QP292" s="1098"/>
      <c r="QQ292" s="1098"/>
      <c r="QR292" s="1098"/>
      <c r="QS292" s="1098"/>
      <c r="QT292" s="1098"/>
      <c r="QU292" s="1098"/>
      <c r="QV292" s="1098"/>
      <c r="QW292" s="1098"/>
      <c r="QX292" s="1098"/>
      <c r="QY292" s="1098"/>
      <c r="QZ292" s="1098"/>
      <c r="RA292" s="1098"/>
      <c r="RB292" s="1098"/>
      <c r="RC292" s="1098"/>
      <c r="RD292" s="1098"/>
      <c r="RE292" s="1098"/>
      <c r="RF292" s="1098"/>
      <c r="RG292" s="1098"/>
      <c r="RH292" s="1098"/>
      <c r="RI292" s="1098"/>
      <c r="RJ292" s="1098"/>
      <c r="RK292" s="1098"/>
      <c r="RL292" s="1098"/>
      <c r="RM292" s="1098"/>
      <c r="RN292" s="1098"/>
      <c r="RO292" s="1098"/>
      <c r="RP292" s="1098"/>
      <c r="RQ292" s="1098"/>
      <c r="RR292" s="1098"/>
      <c r="RS292" s="1098"/>
      <c r="RT292" s="1098"/>
      <c r="RU292" s="1098"/>
      <c r="RV292" s="1098"/>
      <c r="RW292" s="1098"/>
      <c r="RX292" s="1098"/>
      <c r="RY292" s="1098"/>
      <c r="RZ292" s="1098"/>
      <c r="SA292" s="1098"/>
      <c r="SB292" s="1098"/>
      <c r="SC292" s="1098"/>
      <c r="SD292" s="1098"/>
      <c r="SE292" s="1098"/>
      <c r="SF292" s="1098"/>
      <c r="SG292" s="1098"/>
      <c r="SH292" s="1098"/>
      <c r="SI292" s="1098"/>
      <c r="SJ292" s="1098"/>
      <c r="SK292" s="1098"/>
      <c r="SL292" s="1098"/>
      <c r="SM292" s="1098"/>
      <c r="SN292" s="1098"/>
      <c r="SO292" s="1098"/>
      <c r="SP292" s="1098"/>
      <c r="SQ292" s="1098"/>
      <c r="SR292" s="1098"/>
      <c r="SS292" s="1098"/>
      <c r="ST292" s="1098"/>
      <c r="SU292" s="1098"/>
      <c r="SV292" s="1098"/>
      <c r="SW292" s="1098"/>
      <c r="SX292" s="1098"/>
      <c r="SY292" s="1098"/>
      <c r="SZ292" s="1098"/>
      <c r="TA292" s="1098"/>
      <c r="TB292" s="1098"/>
      <c r="TC292" s="1098"/>
      <c r="TD292" s="1098"/>
      <c r="TE292" s="1098"/>
      <c r="TF292" s="1098"/>
      <c r="TG292" s="1098"/>
      <c r="TH292" s="1098"/>
      <c r="TI292" s="1098"/>
      <c r="TJ292" s="1098"/>
      <c r="TK292" s="1098"/>
      <c r="TL292" s="1098"/>
      <c r="TM292" s="1098"/>
      <c r="TN292" s="1098"/>
      <c r="TO292" s="1098"/>
      <c r="TP292" s="1098"/>
      <c r="TQ292" s="1098"/>
      <c r="TR292" s="1098"/>
      <c r="TS292" s="1098"/>
      <c r="TT292" s="1098"/>
      <c r="TU292" s="1098"/>
      <c r="TV292" s="1098"/>
      <c r="TW292" s="1098"/>
      <c r="TX292" s="1098"/>
      <c r="TY292" s="1098"/>
      <c r="TZ292" s="1098"/>
      <c r="UA292" s="1098"/>
      <c r="UB292" s="1098"/>
      <c r="UC292" s="1098"/>
      <c r="UD292" s="1098"/>
      <c r="UE292" s="1098"/>
      <c r="UF292" s="1098"/>
      <c r="UG292" s="1098"/>
      <c r="UH292" s="1098"/>
      <c r="UI292" s="1098"/>
      <c r="UJ292" s="1098"/>
      <c r="UK292" s="1098"/>
      <c r="UL292" s="1098"/>
      <c r="UM292" s="1098"/>
      <c r="UN292" s="1098"/>
      <c r="UO292" s="1098"/>
      <c r="UP292" s="1098"/>
      <c r="UQ292" s="1098"/>
      <c r="UR292" s="1098"/>
      <c r="US292" s="1098"/>
      <c r="UT292" s="1098"/>
      <c r="UU292" s="1098"/>
      <c r="UV292" s="1098"/>
      <c r="UW292" s="1098"/>
      <c r="UX292" s="1098"/>
      <c r="UY292" s="1098"/>
      <c r="UZ292" s="1098"/>
      <c r="VA292" s="1098"/>
      <c r="VB292" s="1098"/>
      <c r="VC292" s="1098"/>
      <c r="VD292" s="1098"/>
      <c r="VE292" s="1098"/>
      <c r="VF292" s="1098"/>
      <c r="VG292" s="1098"/>
      <c r="VH292" s="1098"/>
      <c r="VI292" s="1098"/>
      <c r="VJ292" s="1098"/>
      <c r="VK292" s="1098"/>
      <c r="VL292" s="1098"/>
      <c r="VM292" s="1098"/>
      <c r="VN292" s="1098"/>
      <c r="VO292" s="1098"/>
      <c r="VP292" s="1098"/>
      <c r="VQ292" s="1098"/>
      <c r="VR292" s="1098"/>
      <c r="VS292" s="1098"/>
      <c r="VT292" s="1098"/>
      <c r="VU292" s="1098"/>
      <c r="VV292" s="1098"/>
      <c r="VW292" s="1098"/>
      <c r="VX292" s="1098"/>
      <c r="VY292" s="1098"/>
      <c r="VZ292" s="1098"/>
      <c r="WA292" s="1098"/>
      <c r="WB292" s="1098"/>
      <c r="WC292" s="1098"/>
      <c r="WD292" s="1098"/>
      <c r="WE292" s="1098"/>
      <c r="WF292" s="1098"/>
      <c r="WG292" s="1098"/>
      <c r="WH292" s="1098"/>
      <c r="WI292" s="1098"/>
      <c r="WJ292" s="1098"/>
      <c r="WK292" s="1098"/>
      <c r="WL292" s="1098"/>
      <c r="WM292" s="1098"/>
      <c r="WN292" s="1098"/>
      <c r="WO292" s="1098"/>
      <c r="WP292" s="1098"/>
      <c r="WQ292" s="1098"/>
      <c r="WR292" s="1098"/>
      <c r="WS292" s="1098"/>
      <c r="WT292" s="1098"/>
      <c r="WU292" s="1098"/>
      <c r="WV292" s="1098"/>
      <c r="WW292" s="1098"/>
      <c r="WX292" s="1098"/>
      <c r="WY292" s="1098"/>
      <c r="WZ292" s="1098"/>
      <c r="XA292" s="1098"/>
      <c r="XB292" s="1098"/>
      <c r="XC292" s="1098"/>
      <c r="XD292" s="1098"/>
      <c r="XE292" s="1098"/>
      <c r="XF292" s="1098"/>
      <c r="XG292" s="1098"/>
      <c r="XH292" s="1098"/>
      <c r="XI292" s="1098"/>
      <c r="XJ292" s="1098"/>
      <c r="XK292" s="1098"/>
      <c r="XL292" s="1098"/>
      <c r="XM292" s="1098"/>
      <c r="XN292" s="1098"/>
      <c r="XO292" s="1098"/>
      <c r="XP292" s="1098"/>
      <c r="XQ292" s="1098"/>
      <c r="XR292" s="1098"/>
      <c r="XS292" s="1098"/>
      <c r="XT292" s="1098"/>
      <c r="XU292" s="1098"/>
      <c r="XV292" s="1098"/>
      <c r="XW292" s="1098"/>
      <c r="XX292" s="1098"/>
      <c r="XY292" s="1098"/>
      <c r="XZ292" s="1098"/>
      <c r="YA292" s="1098"/>
      <c r="YB292" s="1098"/>
      <c r="YC292" s="1098"/>
      <c r="YD292" s="1098"/>
      <c r="YE292" s="1098"/>
      <c r="YF292" s="1098"/>
      <c r="YG292" s="1098"/>
      <c r="YH292" s="1098"/>
      <c r="YI292" s="1098"/>
      <c r="YJ292" s="1098"/>
      <c r="YK292" s="1098"/>
      <c r="YL292" s="1098"/>
      <c r="YM292" s="1098"/>
      <c r="YN292" s="1098"/>
      <c r="YO292" s="1098"/>
      <c r="YP292" s="1098"/>
      <c r="YQ292" s="1098"/>
      <c r="YR292" s="1098"/>
      <c r="YS292" s="1098"/>
      <c r="YT292" s="1098"/>
      <c r="YU292" s="1098"/>
      <c r="YV292" s="1098"/>
      <c r="YW292" s="1098"/>
      <c r="YX292" s="1098"/>
      <c r="YY292" s="1098"/>
      <c r="YZ292" s="1098"/>
      <c r="ZA292" s="1098"/>
      <c r="ZB292" s="1098"/>
      <c r="ZC292" s="1098"/>
      <c r="ZD292" s="1098"/>
      <c r="ZE292" s="1098"/>
      <c r="ZF292" s="1098"/>
      <c r="ZG292" s="1098"/>
      <c r="ZH292" s="1098"/>
      <c r="ZI292" s="1098"/>
      <c r="ZJ292" s="1098"/>
      <c r="ZK292" s="1098"/>
      <c r="ZL292" s="1098"/>
      <c r="ZM292" s="1098"/>
      <c r="ZN292" s="1098"/>
      <c r="ZO292" s="1098"/>
      <c r="ZP292" s="1098"/>
      <c r="ZQ292" s="1098"/>
      <c r="ZR292" s="1098"/>
      <c r="ZS292" s="1098"/>
      <c r="ZT292" s="1098"/>
      <c r="ZU292" s="1098"/>
      <c r="ZV292" s="1098"/>
      <c r="ZW292" s="1098"/>
      <c r="ZX292" s="1098"/>
      <c r="ZY292" s="1098"/>
      <c r="ZZ292" s="1098"/>
      <c r="AAA292" s="1098"/>
      <c r="AAB292" s="1098"/>
      <c r="AAC292" s="1098"/>
      <c r="AAD292" s="1098"/>
      <c r="AAE292" s="1098"/>
      <c r="AAF292" s="1098"/>
      <c r="AAG292" s="1098"/>
      <c r="AAH292" s="1098"/>
      <c r="AAI292" s="1098"/>
      <c r="AAJ292" s="1098"/>
      <c r="AAK292" s="1098"/>
      <c r="AAL292" s="1098"/>
      <c r="AAM292" s="1098"/>
      <c r="AAN292" s="1098"/>
      <c r="AAO292" s="1098"/>
      <c r="AAP292" s="1098"/>
      <c r="AAQ292" s="1098"/>
      <c r="AAR292" s="1098"/>
      <c r="AAS292" s="1098"/>
      <c r="AAT292" s="1098"/>
      <c r="AAU292" s="1098"/>
      <c r="AAV292" s="1098"/>
      <c r="AAW292" s="1098"/>
      <c r="AAX292" s="1098"/>
      <c r="AAY292" s="1098"/>
      <c r="AAZ292" s="1098"/>
      <c r="ABA292" s="1098"/>
      <c r="ABB292" s="1098"/>
      <c r="ABC292" s="1098"/>
      <c r="ABD292" s="1098"/>
      <c r="ABE292" s="1098"/>
      <c r="ABF292" s="1098"/>
      <c r="ABG292" s="1098"/>
      <c r="ABH292" s="1098"/>
      <c r="ABI292" s="1098"/>
      <c r="ABJ292" s="1098"/>
      <c r="ABK292" s="1098"/>
      <c r="ABL292" s="1098"/>
      <c r="ABM292" s="1098"/>
      <c r="ABN292" s="1098"/>
      <c r="ABO292" s="1098"/>
      <c r="ABP292" s="1098"/>
      <c r="ABQ292" s="1098"/>
      <c r="ABR292" s="1098"/>
      <c r="ABS292" s="1098"/>
      <c r="ABT292" s="1098"/>
      <c r="ABU292" s="1098"/>
      <c r="ABV292" s="1098"/>
      <c r="ABW292" s="1098"/>
      <c r="ABX292" s="1098"/>
      <c r="ABY292" s="1098"/>
      <c r="ABZ292" s="1098"/>
      <c r="ACA292" s="1098"/>
      <c r="ACB292" s="1098"/>
      <c r="ACC292" s="1098"/>
      <c r="ACD292" s="1098"/>
      <c r="ACE292" s="1098"/>
      <c r="ACF292" s="1098"/>
      <c r="ACG292" s="1098"/>
      <c r="ACH292" s="1098"/>
      <c r="ACI292" s="1098"/>
      <c r="ACJ292" s="1098"/>
      <c r="ACK292" s="1098"/>
      <c r="ACL292" s="1098"/>
      <c r="ACM292" s="1098"/>
      <c r="ACN292" s="1098"/>
      <c r="ACO292" s="1098"/>
      <c r="ACP292" s="1098"/>
      <c r="ACQ292" s="1098"/>
      <c r="ACR292" s="1098"/>
      <c r="ACS292" s="1098"/>
      <c r="ACT292" s="1098"/>
      <c r="ACU292" s="1098"/>
      <c r="ACV292" s="1098"/>
      <c r="ACW292" s="1098"/>
      <c r="ACX292" s="1098"/>
      <c r="ACY292" s="1098"/>
      <c r="ACZ292" s="1098"/>
      <c r="ADA292" s="1098"/>
      <c r="ADB292" s="1098"/>
      <c r="ADC292" s="1098"/>
      <c r="ADD292" s="1098"/>
      <c r="ADE292" s="1098"/>
      <c r="ADF292" s="1098"/>
      <c r="ADG292" s="1098"/>
      <c r="ADH292" s="1098"/>
      <c r="ADI292" s="1098"/>
      <c r="ADJ292" s="1098"/>
      <c r="ADK292" s="1098"/>
      <c r="ADL292" s="1098"/>
      <c r="ADM292" s="1098"/>
      <c r="ADN292" s="1098"/>
      <c r="ADO292" s="1098"/>
      <c r="ADP292" s="1098"/>
      <c r="ADQ292" s="1098"/>
      <c r="ADR292" s="1098"/>
      <c r="ADS292" s="1098"/>
      <c r="ADT292" s="1098"/>
      <c r="ADU292" s="1098"/>
      <c r="ADV292" s="1098"/>
      <c r="ADW292" s="1098"/>
      <c r="ADX292" s="1098"/>
      <c r="ADY292" s="1098"/>
      <c r="ADZ292" s="1098"/>
      <c r="AEA292" s="1098"/>
      <c r="AEB292" s="1098"/>
      <c r="AEC292" s="1098"/>
      <c r="AED292" s="1098"/>
      <c r="AEE292" s="1098"/>
      <c r="AEF292" s="1098"/>
      <c r="AEG292" s="1098"/>
      <c r="AEH292" s="1098"/>
      <c r="AEI292" s="1098"/>
      <c r="AEJ292" s="1098"/>
      <c r="AEK292" s="1098"/>
      <c r="AEL292" s="1098"/>
      <c r="AEM292" s="1098"/>
      <c r="AEN292" s="1098"/>
      <c r="AEO292" s="1098"/>
      <c r="AEP292" s="1098"/>
      <c r="AEQ292" s="1098"/>
      <c r="AER292" s="1098"/>
      <c r="AES292" s="1098"/>
      <c r="AET292" s="1098"/>
      <c r="AEU292" s="1098"/>
      <c r="AEV292" s="1098"/>
      <c r="AEW292" s="1098"/>
      <c r="AEX292" s="1098"/>
      <c r="AEY292" s="1098"/>
      <c r="AEZ292" s="1098"/>
      <c r="AFA292" s="1098"/>
      <c r="AFB292" s="1098"/>
      <c r="AFC292" s="1098"/>
      <c r="AFD292" s="1098"/>
      <c r="AFE292" s="1098"/>
      <c r="AFF292" s="1098"/>
      <c r="AFG292" s="1098"/>
      <c r="AFH292" s="1098"/>
      <c r="AFI292" s="1098"/>
      <c r="AFJ292" s="1098"/>
      <c r="AFK292" s="1098"/>
      <c r="AFL292" s="1098"/>
      <c r="AFM292" s="1098"/>
      <c r="AFN292" s="1098"/>
      <c r="AFO292" s="1098"/>
      <c r="AFP292" s="1098"/>
      <c r="AFQ292" s="1098"/>
      <c r="AFR292" s="1098"/>
      <c r="AFS292" s="1098"/>
      <c r="AFT292" s="1098"/>
      <c r="AFU292" s="1098"/>
      <c r="AFV292" s="1098"/>
      <c r="AFW292" s="1098"/>
      <c r="AFX292" s="1098"/>
      <c r="AFY292" s="1098"/>
      <c r="AFZ292" s="1098"/>
      <c r="AGA292" s="1098"/>
      <c r="AGB292" s="1098"/>
      <c r="AGC292" s="1098"/>
      <c r="AGD292" s="1098"/>
      <c r="AGE292" s="1098"/>
      <c r="AGF292" s="1098"/>
      <c r="AGG292" s="1098"/>
      <c r="AGH292" s="1098"/>
      <c r="AGI292" s="1098"/>
      <c r="AGJ292" s="1098"/>
      <c r="AGK292" s="1098"/>
      <c r="AGL292" s="1098"/>
      <c r="AGM292" s="1098"/>
      <c r="AGN292" s="1098"/>
      <c r="AGO292" s="1098"/>
      <c r="AGP292" s="1098"/>
      <c r="AGQ292" s="1098"/>
      <c r="AGR292" s="1098"/>
      <c r="AGS292" s="1098"/>
      <c r="AGT292" s="1098"/>
      <c r="AGU292" s="1098"/>
      <c r="AGV292" s="1098"/>
      <c r="AGW292" s="1098"/>
      <c r="AGX292" s="1098"/>
      <c r="AGY292" s="1098"/>
      <c r="AGZ292" s="1098"/>
      <c r="AHA292" s="1098"/>
      <c r="AHB292" s="1098"/>
      <c r="AHC292" s="1098"/>
      <c r="AHD292" s="1098"/>
      <c r="AHE292" s="1098"/>
      <c r="AHF292" s="1098"/>
      <c r="AHG292" s="1098"/>
      <c r="AHH292" s="1098"/>
      <c r="AHI292" s="1098"/>
      <c r="AHJ292" s="1098"/>
      <c r="AHK292" s="1098"/>
      <c r="AHL292" s="1098"/>
      <c r="AHM292" s="1098"/>
      <c r="AHN292" s="1098"/>
      <c r="AHO292" s="1098"/>
      <c r="AHP292" s="1098"/>
      <c r="AHQ292" s="1098"/>
      <c r="AHR292" s="1098"/>
      <c r="AHS292" s="1098"/>
      <c r="AHT292" s="1098"/>
      <c r="AHU292" s="1098"/>
      <c r="AHV292" s="1098"/>
      <c r="AHW292" s="1098"/>
      <c r="AHX292" s="1098"/>
      <c r="AHY292" s="1098"/>
      <c r="AHZ292" s="1098"/>
      <c r="AIA292" s="1098"/>
      <c r="AIB292" s="1098"/>
      <c r="AIC292" s="1098"/>
      <c r="AID292" s="1098"/>
      <c r="AIE292" s="1098"/>
      <c r="AIF292" s="1098"/>
      <c r="AIG292" s="1098"/>
      <c r="AIH292" s="1098"/>
      <c r="AII292" s="1098"/>
      <c r="AIJ292" s="1098"/>
      <c r="AIK292" s="1098"/>
      <c r="AIL292" s="1098"/>
      <c r="AIM292" s="1098"/>
      <c r="AIN292" s="1098"/>
      <c r="AIO292" s="1098"/>
      <c r="AIP292" s="1098"/>
      <c r="AIQ292" s="1098"/>
      <c r="AIR292" s="1098"/>
      <c r="AIS292" s="1098"/>
      <c r="AIT292" s="1098"/>
      <c r="AIU292" s="1098"/>
      <c r="AIV292" s="1098"/>
      <c r="AIW292" s="1098"/>
      <c r="AIX292" s="1098"/>
      <c r="AIY292" s="1098"/>
      <c r="AIZ292" s="1098"/>
      <c r="AJA292" s="1098"/>
      <c r="AJB292" s="1098"/>
      <c r="AJC292" s="1098"/>
      <c r="AJD292" s="1098"/>
      <c r="AJE292" s="1098"/>
      <c r="AJF292" s="1098"/>
      <c r="AJG292" s="1098"/>
      <c r="AJH292" s="1098"/>
      <c r="AJI292" s="1098"/>
      <c r="AJJ292" s="1098"/>
      <c r="AJK292" s="1098"/>
      <c r="AJL292" s="1098"/>
      <c r="AJM292" s="1098"/>
      <c r="AJN292" s="1098"/>
      <c r="AJO292" s="1098"/>
      <c r="AJP292" s="1098"/>
      <c r="AJQ292" s="1098"/>
      <c r="AJR292" s="1098"/>
      <c r="AJS292" s="1098"/>
      <c r="AJT292" s="1098"/>
      <c r="AJU292" s="1098"/>
      <c r="AJV292" s="1098"/>
      <c r="AJW292" s="1098"/>
      <c r="AJX292" s="1098"/>
      <c r="AJY292" s="1098"/>
      <c r="AJZ292" s="1098"/>
      <c r="AKA292" s="1098"/>
      <c r="AKB292" s="1098"/>
      <c r="AKC292" s="1098"/>
      <c r="AKD292" s="1098"/>
      <c r="AKE292" s="1098"/>
      <c r="AKF292" s="1098"/>
      <c r="AKG292" s="1098"/>
      <c r="AKH292" s="1098"/>
      <c r="AKI292" s="1098"/>
      <c r="AKJ292" s="1098"/>
      <c r="AKK292" s="1098"/>
      <c r="AKL292" s="1098"/>
      <c r="AKM292" s="1098"/>
      <c r="AKN292" s="1098"/>
      <c r="AKO292" s="1098"/>
      <c r="AKP292" s="1098"/>
      <c r="AKQ292" s="1098"/>
      <c r="AKR292" s="1098"/>
      <c r="AKS292" s="1098"/>
      <c r="AKT292" s="1098"/>
      <c r="AKU292" s="1098"/>
      <c r="AKV292" s="1098"/>
      <c r="AKW292" s="1098"/>
      <c r="AKX292" s="1098"/>
      <c r="AKY292" s="1098"/>
      <c r="AKZ292" s="1098"/>
      <c r="ALA292" s="1098"/>
      <c r="ALB292" s="1098"/>
      <c r="ALC292" s="1098"/>
      <c r="ALD292" s="1098"/>
      <c r="ALE292" s="1098"/>
      <c r="ALF292" s="1098"/>
      <c r="ALG292" s="1098"/>
      <c r="ALH292" s="1098"/>
      <c r="ALI292" s="1098"/>
      <c r="ALJ292" s="1098"/>
      <c r="ALK292" s="1098"/>
      <c r="ALL292" s="1098"/>
      <c r="ALM292" s="1098"/>
      <c r="ALN292" s="1098"/>
      <c r="ALO292" s="1098"/>
      <c r="ALP292" s="1098"/>
      <c r="ALQ292" s="1098"/>
      <c r="ALR292" s="1098"/>
      <c r="ALS292" s="1098"/>
      <c r="ALT292" s="1098"/>
      <c r="ALU292" s="1098"/>
      <c r="ALV292" s="1098"/>
      <c r="ALW292" s="1098"/>
      <c r="ALX292" s="1098"/>
      <c r="ALY292" s="1098"/>
      <c r="ALZ292" s="1098"/>
      <c r="AMA292" s="1098"/>
      <c r="AMB292" s="1098"/>
      <c r="AMC292" s="1098"/>
      <c r="AMD292" s="1098"/>
      <c r="AME292" s="1098"/>
      <c r="AMF292" s="1098"/>
      <c r="AMG292" s="1098"/>
      <c r="AMH292" s="1098"/>
      <c r="AMI292" s="1098"/>
      <c r="AMJ292" s="1098"/>
      <c r="AMK292" s="1098"/>
      <c r="AML292" s="1098"/>
      <c r="AMM292" s="1098"/>
      <c r="AMN292" s="1098"/>
      <c r="AMO292" s="1098"/>
      <c r="AMP292" s="1098"/>
      <c r="AMQ292" s="1098"/>
      <c r="AMR292" s="1098"/>
      <c r="AMS292" s="1098"/>
      <c r="AMT292" s="1098"/>
      <c r="AMU292" s="1098"/>
      <c r="AMV292" s="1098"/>
      <c r="AMW292" s="1098"/>
      <c r="AMX292" s="1098"/>
      <c r="AMY292" s="1098"/>
      <c r="AMZ292" s="1098"/>
      <c r="ANA292" s="1098"/>
      <c r="ANB292" s="1098"/>
      <c r="ANC292" s="1098"/>
      <c r="AND292" s="1098"/>
      <c r="ANE292" s="1098"/>
      <c r="ANF292" s="1098"/>
      <c r="ANG292" s="1098"/>
      <c r="ANH292" s="1098"/>
      <c r="ANI292" s="1098"/>
      <c r="ANJ292" s="1098"/>
      <c r="ANK292" s="1098"/>
      <c r="ANL292" s="1098"/>
      <c r="ANM292" s="1098"/>
      <c r="ANN292" s="1098"/>
      <c r="ANO292" s="1098"/>
      <c r="ANP292" s="1098"/>
      <c r="ANQ292" s="1098"/>
      <c r="ANR292" s="1098"/>
      <c r="ANS292" s="1098"/>
      <c r="ANT292" s="1098"/>
      <c r="ANU292" s="1098"/>
      <c r="ANV292" s="1098"/>
      <c r="ANW292" s="1098"/>
      <c r="ANX292" s="1098"/>
      <c r="ANY292" s="1098"/>
      <c r="ANZ292" s="1098"/>
      <c r="AOA292" s="1098"/>
      <c r="AOB292" s="1098"/>
      <c r="AOC292" s="1098"/>
      <c r="AOD292" s="1098"/>
      <c r="AOE292" s="1098"/>
      <c r="AOF292" s="1098"/>
      <c r="AOG292" s="1098"/>
      <c r="AOH292" s="1098"/>
      <c r="AOI292" s="1098"/>
      <c r="AOJ292" s="1098"/>
      <c r="AOK292" s="1098"/>
      <c r="AOL292" s="1098"/>
      <c r="AOM292" s="1098"/>
      <c r="AON292" s="1098"/>
      <c r="AOO292" s="1098"/>
      <c r="AOP292" s="1098"/>
      <c r="AOQ292" s="1098"/>
      <c r="AOR292" s="1098"/>
      <c r="AOS292" s="1098"/>
      <c r="AOT292" s="1098"/>
      <c r="AOU292" s="1098"/>
      <c r="AOV292" s="1098"/>
      <c r="AOW292" s="1098"/>
      <c r="AOX292" s="1098"/>
      <c r="AOY292" s="1098"/>
      <c r="AOZ292" s="1098"/>
      <c r="APA292" s="1098"/>
      <c r="APB292" s="1098"/>
      <c r="APC292" s="1098"/>
      <c r="APD292" s="1098"/>
      <c r="APE292" s="1098"/>
      <c r="APF292" s="1098"/>
      <c r="APG292" s="1098"/>
      <c r="APH292" s="1098"/>
      <c r="API292" s="1098"/>
      <c r="APJ292" s="1098"/>
      <c r="APK292" s="1098"/>
      <c r="APL292" s="1098"/>
      <c r="APM292" s="1098"/>
      <c r="APN292" s="1098"/>
      <c r="APO292" s="1098"/>
      <c r="APP292" s="1098"/>
      <c r="APQ292" s="1098"/>
      <c r="APR292" s="1098"/>
      <c r="APS292" s="1098"/>
      <c r="APT292" s="1098"/>
      <c r="APU292" s="1098"/>
      <c r="APV292" s="1098"/>
      <c r="APW292" s="1098"/>
      <c r="APX292" s="1098"/>
      <c r="APY292" s="1098"/>
      <c r="APZ292" s="1098"/>
      <c r="AQA292" s="1098"/>
      <c r="AQB292" s="1098"/>
      <c r="AQC292" s="1098"/>
      <c r="AQD292" s="1098"/>
      <c r="AQE292" s="1098"/>
      <c r="AQF292" s="1098"/>
      <c r="AQG292" s="1098"/>
      <c r="AQH292" s="1098"/>
      <c r="AQI292" s="1098"/>
      <c r="AQJ292" s="1098"/>
      <c r="AQK292" s="1098"/>
      <c r="AQL292" s="1098"/>
      <c r="AQM292" s="1098"/>
      <c r="AQN292" s="1098"/>
      <c r="AQO292" s="1098"/>
      <c r="AQP292" s="1098"/>
      <c r="AQQ292" s="1098"/>
      <c r="AQR292" s="1098"/>
      <c r="AQS292" s="1098"/>
      <c r="AQT292" s="1098"/>
      <c r="AQU292" s="1098"/>
      <c r="AQV292" s="1098"/>
      <c r="AQW292" s="1098"/>
      <c r="AQX292" s="1098"/>
      <c r="AQY292" s="1098"/>
      <c r="AQZ292" s="1098"/>
      <c r="ARA292" s="1098"/>
      <c r="ARB292" s="1098"/>
      <c r="ARC292" s="1098"/>
      <c r="ARD292" s="1098"/>
      <c r="ARE292" s="1098"/>
      <c r="ARF292" s="1098"/>
      <c r="ARG292" s="1098"/>
      <c r="ARH292" s="1098"/>
      <c r="ARI292" s="1098"/>
      <c r="ARJ292" s="1098"/>
      <c r="ARK292" s="1098"/>
      <c r="ARL292" s="1098"/>
      <c r="ARM292" s="1098"/>
      <c r="ARN292" s="1098"/>
      <c r="ARO292" s="1098"/>
      <c r="ARP292" s="1098"/>
      <c r="ARQ292" s="1098"/>
      <c r="ARR292" s="1098"/>
      <c r="ARS292" s="1098"/>
      <c r="ART292" s="1098"/>
      <c r="ARU292" s="1098"/>
      <c r="ARV292" s="1098"/>
      <c r="ARW292" s="1098"/>
      <c r="ARX292" s="1098"/>
      <c r="ARY292" s="1098"/>
      <c r="ARZ292" s="1098"/>
      <c r="ASA292" s="1098"/>
      <c r="ASB292" s="1098"/>
      <c r="ASC292" s="1098"/>
      <c r="ASD292" s="1098"/>
      <c r="ASE292" s="1098"/>
      <c r="ASF292" s="1098"/>
      <c r="ASG292" s="1098"/>
      <c r="ASH292" s="1098"/>
      <c r="ASI292" s="1098"/>
      <c r="ASJ292" s="1098"/>
      <c r="ASK292" s="1098"/>
      <c r="ASL292" s="1098"/>
      <c r="ASM292" s="1098"/>
      <c r="ASN292" s="1098"/>
      <c r="ASO292" s="1098"/>
      <c r="ASP292" s="1098"/>
      <c r="ASQ292" s="1098"/>
      <c r="ASR292" s="1098"/>
      <c r="ASS292" s="1098"/>
      <c r="AST292" s="1098"/>
      <c r="ASU292" s="1098"/>
      <c r="ASV292" s="1098"/>
      <c r="ASW292" s="1098"/>
      <c r="ASX292" s="1098"/>
      <c r="ASY292" s="1098"/>
      <c r="ASZ292" s="1098"/>
      <c r="ATA292" s="1098"/>
      <c r="ATB292" s="1098"/>
      <c r="ATC292" s="1098"/>
      <c r="ATD292" s="1098"/>
      <c r="ATE292" s="1098"/>
      <c r="ATF292" s="1098"/>
      <c r="ATG292" s="1098"/>
      <c r="ATH292" s="1098"/>
      <c r="ATI292" s="1098"/>
      <c r="ATJ292" s="1098"/>
      <c r="ATK292" s="1098"/>
      <c r="ATL292" s="1098"/>
      <c r="ATM292" s="1098"/>
      <c r="ATN292" s="1098"/>
      <c r="ATO292" s="1098"/>
      <c r="ATP292" s="1098"/>
      <c r="ATQ292" s="1098"/>
      <c r="ATR292" s="1098"/>
      <c r="ATS292" s="1098"/>
      <c r="ATT292" s="1098"/>
      <c r="ATU292" s="1098"/>
      <c r="ATV292" s="1098"/>
      <c r="ATW292" s="1098"/>
      <c r="ATX292" s="1098"/>
      <c r="ATY292" s="1098"/>
      <c r="ATZ292" s="1098"/>
      <c r="AUA292" s="1098"/>
      <c r="AUB292" s="1098"/>
      <c r="AUC292" s="1098"/>
      <c r="AUD292" s="1098"/>
      <c r="AUE292" s="1098"/>
      <c r="AUF292" s="1098"/>
      <c r="AUG292" s="1098"/>
      <c r="AUH292" s="1098"/>
      <c r="AUI292" s="1098"/>
      <c r="AUJ292" s="1098"/>
      <c r="AUK292" s="1098"/>
      <c r="AUL292" s="1098"/>
      <c r="AUM292" s="1098"/>
      <c r="AUN292" s="1098"/>
      <c r="AUO292" s="1098"/>
      <c r="AUP292" s="1098"/>
      <c r="AUQ292" s="1098"/>
      <c r="AUR292" s="1098"/>
      <c r="AUS292" s="1098"/>
      <c r="AUT292" s="1098"/>
      <c r="AUU292" s="1098"/>
      <c r="AUV292" s="1098"/>
      <c r="AUW292" s="1098"/>
      <c r="AUX292" s="1098"/>
      <c r="AUY292" s="1098"/>
      <c r="AUZ292" s="1098"/>
      <c r="AVA292" s="1098"/>
      <c r="AVB292" s="1098"/>
      <c r="AVC292" s="1098"/>
      <c r="AVD292" s="1098"/>
      <c r="AVE292" s="1098"/>
      <c r="AVF292" s="1098"/>
      <c r="AVG292" s="1098"/>
      <c r="AVH292" s="1098"/>
      <c r="AVI292" s="1098"/>
      <c r="AVJ292" s="1098"/>
      <c r="AVK292" s="1098"/>
      <c r="AVL292" s="1098"/>
      <c r="AVM292" s="1098"/>
      <c r="AVN292" s="1098"/>
      <c r="AVO292" s="1098"/>
      <c r="AVP292" s="1098"/>
      <c r="AVQ292" s="1098"/>
      <c r="AVR292" s="1098"/>
      <c r="AVS292" s="1098"/>
      <c r="AVT292" s="1098"/>
      <c r="AVU292" s="1098"/>
      <c r="AVV292" s="1098"/>
      <c r="AVW292" s="1098"/>
      <c r="AVX292" s="1098"/>
      <c r="AVY292" s="1098"/>
      <c r="AVZ292" s="1098"/>
      <c r="AWA292" s="1098"/>
      <c r="AWB292" s="1098"/>
      <c r="AWC292" s="1098"/>
      <c r="AWD292" s="1098"/>
      <c r="AWE292" s="1098"/>
      <c r="AWF292" s="1098"/>
      <c r="AWG292" s="1098"/>
      <c r="AWH292" s="1098"/>
      <c r="AWI292" s="1098"/>
      <c r="AWJ292" s="1098"/>
      <c r="AWK292" s="1098"/>
      <c r="AWL292" s="1098"/>
      <c r="AWM292" s="1098"/>
      <c r="AWN292" s="1098"/>
      <c r="AWO292" s="1098"/>
      <c r="AWP292" s="1098"/>
      <c r="AWQ292" s="1098"/>
      <c r="AWR292" s="1098"/>
      <c r="AWS292" s="1098"/>
      <c r="AWT292" s="1098"/>
      <c r="AWU292" s="1098"/>
      <c r="AWV292" s="1098"/>
      <c r="AWW292" s="1098"/>
      <c r="AWX292" s="1098"/>
      <c r="AWY292" s="1098"/>
      <c r="AWZ292" s="1098"/>
      <c r="AXA292" s="1098"/>
      <c r="AXB292" s="1098"/>
      <c r="AXC292" s="1098"/>
      <c r="AXD292" s="1098"/>
      <c r="AXE292" s="1098"/>
      <c r="AXF292" s="1098"/>
      <c r="AXG292" s="1098"/>
      <c r="AXH292" s="1098"/>
      <c r="AXI292" s="1098"/>
      <c r="AXJ292" s="1098"/>
      <c r="AXK292" s="1098"/>
      <c r="AXL292" s="1098"/>
      <c r="AXM292" s="1098"/>
      <c r="AXN292" s="1098"/>
      <c r="AXO292" s="1098"/>
      <c r="AXP292" s="1098"/>
      <c r="AXQ292" s="1098"/>
      <c r="AXR292" s="1098"/>
      <c r="AXS292" s="1098"/>
      <c r="AXT292" s="1098"/>
      <c r="AXU292" s="1098"/>
      <c r="AXV292" s="1098"/>
      <c r="AXW292" s="1098"/>
      <c r="AXX292" s="1098"/>
      <c r="AXY292" s="1098"/>
      <c r="AXZ292" s="1098"/>
      <c r="AYA292" s="1098"/>
      <c r="AYB292" s="1098"/>
      <c r="AYC292" s="1098"/>
      <c r="AYD292" s="1098"/>
      <c r="AYE292" s="1098"/>
      <c r="AYF292" s="1098"/>
      <c r="AYG292" s="1098"/>
      <c r="AYH292" s="1098"/>
      <c r="AYI292" s="1098"/>
      <c r="AYJ292" s="1098"/>
      <c r="AYK292" s="1098"/>
      <c r="AYL292" s="1098"/>
      <c r="AYM292" s="1098"/>
      <c r="AYN292" s="1098"/>
      <c r="AYO292" s="1098"/>
      <c r="AYP292" s="1098"/>
      <c r="AYQ292" s="1098"/>
      <c r="AYR292" s="1098"/>
      <c r="AYS292" s="1098"/>
      <c r="AYT292" s="1098"/>
      <c r="AYU292" s="1098"/>
      <c r="AYV292" s="1098"/>
      <c r="AYW292" s="1098"/>
    </row>
    <row r="293" spans="1:1349" s="1766" customFormat="1" ht="14.25" customHeight="1" x14ac:dyDescent="0.2">
      <c r="A293" s="3484"/>
      <c r="B293" s="1773"/>
      <c r="C293" s="1132"/>
      <c r="D293" s="1132"/>
      <c r="E293" s="1132"/>
      <c r="F293" s="1132"/>
      <c r="G293" s="1132"/>
      <c r="H293" s="1132"/>
      <c r="I293" s="1043"/>
      <c r="J293" s="1043"/>
      <c r="K293" s="1043"/>
      <c r="L293" s="1043"/>
      <c r="M293" s="1043"/>
      <c r="N293" s="1043"/>
      <c r="O293" s="1043"/>
      <c r="P293" s="1043"/>
      <c r="Q293" s="1043"/>
      <c r="R293" s="3574"/>
      <c r="S293" s="1098"/>
      <c r="T293" s="1098"/>
      <c r="U293" s="1098"/>
      <c r="V293" s="1098"/>
      <c r="W293" s="1098"/>
      <c r="X293" s="1098"/>
      <c r="Y293" s="1098"/>
      <c r="Z293" s="1098"/>
      <c r="AA293" s="1098"/>
      <c r="AB293" s="1098"/>
      <c r="AC293" s="1098"/>
      <c r="AD293" s="1098"/>
      <c r="AE293" s="1098"/>
      <c r="AF293" s="1098"/>
      <c r="AG293" s="1098"/>
      <c r="AH293" s="1098"/>
      <c r="AI293" s="1098"/>
      <c r="AJ293" s="1098"/>
      <c r="AK293" s="1098"/>
      <c r="AL293" s="1098"/>
      <c r="AM293" s="1098"/>
      <c r="AN293" s="1098"/>
      <c r="AO293" s="1098"/>
      <c r="AP293" s="1098"/>
      <c r="AQ293" s="1098"/>
      <c r="AR293" s="1098"/>
      <c r="AS293" s="1098"/>
      <c r="AT293" s="1098"/>
      <c r="AU293" s="1098"/>
      <c r="AV293" s="1098"/>
      <c r="AW293" s="1098"/>
      <c r="AX293" s="1098"/>
      <c r="AY293" s="1098"/>
      <c r="AZ293" s="1098"/>
      <c r="BA293" s="1098"/>
      <c r="BB293" s="1098"/>
      <c r="BC293" s="1098"/>
      <c r="BD293" s="1098"/>
      <c r="BE293" s="1098"/>
      <c r="BF293" s="1098"/>
      <c r="BG293" s="1098"/>
      <c r="BH293" s="1098"/>
      <c r="BI293" s="1098"/>
      <c r="BJ293" s="1098"/>
      <c r="BK293" s="1098"/>
      <c r="BL293" s="1098"/>
      <c r="BM293" s="1098"/>
      <c r="BN293" s="1098"/>
      <c r="BO293" s="1098"/>
      <c r="BP293" s="1098"/>
      <c r="BQ293" s="1098"/>
      <c r="BR293" s="1098"/>
      <c r="BS293" s="1098"/>
      <c r="BT293" s="1098"/>
      <c r="BU293" s="1098"/>
      <c r="BV293" s="1098"/>
      <c r="BW293" s="1098"/>
      <c r="BX293" s="1098"/>
      <c r="BY293" s="1098"/>
      <c r="BZ293" s="1098"/>
      <c r="CA293" s="1098"/>
      <c r="CB293" s="1098"/>
      <c r="CC293" s="1098"/>
      <c r="CD293" s="1098"/>
      <c r="CE293" s="1098"/>
      <c r="CF293" s="1098"/>
      <c r="CG293" s="1098"/>
      <c r="CH293" s="1098"/>
      <c r="CI293" s="1098"/>
      <c r="CJ293" s="1098"/>
      <c r="CK293" s="1098"/>
      <c r="CL293" s="1098"/>
      <c r="CM293" s="1098"/>
      <c r="CN293" s="1098"/>
      <c r="CO293" s="1098"/>
      <c r="CP293" s="1098"/>
      <c r="CQ293" s="1098"/>
      <c r="CR293" s="1098"/>
      <c r="CS293" s="1098"/>
      <c r="CT293" s="1098"/>
      <c r="CU293" s="1098"/>
      <c r="CV293" s="1098"/>
      <c r="CW293" s="1098"/>
      <c r="CX293" s="1098"/>
      <c r="CY293" s="1098"/>
      <c r="CZ293" s="1098"/>
      <c r="DA293" s="1098"/>
      <c r="DB293" s="1098"/>
      <c r="DC293" s="1098"/>
      <c r="DD293" s="1098"/>
      <c r="DE293" s="1098"/>
      <c r="DF293" s="1098"/>
      <c r="DG293" s="1098"/>
      <c r="DH293" s="1098"/>
      <c r="DI293" s="1098"/>
      <c r="DJ293" s="1098"/>
      <c r="DK293" s="1098"/>
      <c r="DL293" s="1098"/>
      <c r="DM293" s="1098"/>
      <c r="DN293" s="1098"/>
      <c r="DO293" s="1098"/>
      <c r="DP293" s="1098"/>
      <c r="DQ293" s="1098"/>
      <c r="DR293" s="1098"/>
      <c r="DS293" s="1098"/>
      <c r="DT293" s="1098"/>
      <c r="DU293" s="1098"/>
      <c r="DV293" s="1098"/>
      <c r="DW293" s="1098"/>
      <c r="DX293" s="1098"/>
      <c r="DY293" s="1098"/>
      <c r="DZ293" s="1098"/>
      <c r="EA293" s="1098"/>
      <c r="EB293" s="1098"/>
      <c r="EC293" s="1098"/>
      <c r="ED293" s="1098"/>
      <c r="EE293" s="1098"/>
      <c r="EF293" s="1098"/>
      <c r="EG293" s="1098"/>
      <c r="EH293" s="1098"/>
      <c r="EI293" s="1098"/>
      <c r="EJ293" s="1098"/>
      <c r="EK293" s="1098"/>
      <c r="EL293" s="1098"/>
      <c r="EM293" s="1098"/>
      <c r="EN293" s="1098"/>
      <c r="EO293" s="1098"/>
      <c r="EP293" s="1098"/>
      <c r="EQ293" s="1098"/>
      <c r="ER293" s="1098"/>
      <c r="ES293" s="1098"/>
      <c r="ET293" s="1098"/>
      <c r="EU293" s="1098"/>
      <c r="EV293" s="1098"/>
      <c r="EW293" s="1098"/>
      <c r="EX293" s="1098"/>
      <c r="EY293" s="1098"/>
      <c r="EZ293" s="1098"/>
      <c r="FA293" s="1098"/>
      <c r="FB293" s="1098"/>
      <c r="FC293" s="1098"/>
      <c r="FD293" s="1098"/>
      <c r="FE293" s="1098"/>
      <c r="FF293" s="1098"/>
      <c r="FG293" s="1098"/>
      <c r="FH293" s="1098"/>
      <c r="FI293" s="1098"/>
      <c r="FJ293" s="1098"/>
      <c r="FK293" s="1098"/>
      <c r="FL293" s="1098"/>
      <c r="FM293" s="1098"/>
      <c r="FN293" s="1098"/>
      <c r="FO293" s="1098"/>
      <c r="FP293" s="1098"/>
      <c r="FQ293" s="1098"/>
      <c r="FR293" s="1098"/>
      <c r="FS293" s="1098"/>
      <c r="FT293" s="1098"/>
      <c r="FU293" s="1098"/>
      <c r="FV293" s="1098"/>
      <c r="FW293" s="1098"/>
      <c r="FX293" s="1098"/>
      <c r="FY293" s="1098"/>
      <c r="FZ293" s="1098"/>
      <c r="GA293" s="1098"/>
      <c r="GB293" s="1098"/>
      <c r="GC293" s="1098"/>
      <c r="GD293" s="1098"/>
      <c r="GE293" s="1098"/>
      <c r="GF293" s="1098"/>
      <c r="GG293" s="1098"/>
      <c r="GH293" s="1098"/>
      <c r="GI293" s="1098"/>
      <c r="GJ293" s="1098"/>
      <c r="GK293" s="1098"/>
      <c r="GL293" s="1098"/>
      <c r="GM293" s="1098"/>
      <c r="GN293" s="1098"/>
      <c r="GO293" s="1098"/>
      <c r="GP293" s="1098"/>
      <c r="GQ293" s="1098"/>
      <c r="GR293" s="1098"/>
      <c r="GS293" s="1098"/>
      <c r="GT293" s="1098"/>
      <c r="GU293" s="1098"/>
      <c r="GV293" s="1098"/>
      <c r="GW293" s="1098"/>
      <c r="GX293" s="1098"/>
      <c r="GY293" s="1098"/>
      <c r="GZ293" s="1098"/>
      <c r="HA293" s="1098"/>
      <c r="HB293" s="1098"/>
      <c r="HC293" s="1098"/>
      <c r="HD293" s="1098"/>
      <c r="HE293" s="1098"/>
      <c r="HF293" s="1098"/>
      <c r="HG293" s="1098"/>
      <c r="HH293" s="1098"/>
      <c r="HI293" s="1098"/>
      <c r="HJ293" s="1098"/>
      <c r="HK293" s="1098"/>
      <c r="HL293" s="1098"/>
      <c r="HM293" s="1098"/>
      <c r="HN293" s="1098"/>
      <c r="HO293" s="1098"/>
      <c r="HP293" s="1098"/>
      <c r="HQ293" s="1098"/>
      <c r="HR293" s="1098"/>
      <c r="HS293" s="1098"/>
      <c r="HT293" s="1098"/>
      <c r="HU293" s="1098"/>
      <c r="HV293" s="1098"/>
      <c r="HW293" s="1098"/>
      <c r="HX293" s="1098"/>
      <c r="HY293" s="1098"/>
      <c r="HZ293" s="1098"/>
      <c r="IA293" s="1098"/>
      <c r="IB293" s="1098"/>
      <c r="IC293" s="1098"/>
      <c r="ID293" s="1098"/>
      <c r="IE293" s="1098"/>
      <c r="IF293" s="1098"/>
      <c r="IG293" s="1098"/>
      <c r="IH293" s="1098"/>
      <c r="II293" s="1098"/>
      <c r="IJ293" s="1098"/>
      <c r="IK293" s="1098"/>
      <c r="IL293" s="1098"/>
      <c r="IM293" s="1098"/>
      <c r="IN293" s="1098"/>
      <c r="IO293" s="1098"/>
      <c r="IP293" s="1098"/>
      <c r="IQ293" s="1098"/>
      <c r="IR293" s="1098"/>
      <c r="IS293" s="1098"/>
      <c r="IT293" s="1098"/>
      <c r="IU293" s="1098"/>
      <c r="IV293" s="1098"/>
      <c r="IW293" s="1098"/>
      <c r="IX293" s="1098"/>
      <c r="IY293" s="1098"/>
      <c r="IZ293" s="1098"/>
      <c r="JA293" s="1098"/>
      <c r="JB293" s="1098"/>
      <c r="JC293" s="1098"/>
      <c r="JD293" s="1098"/>
      <c r="JE293" s="1098"/>
      <c r="JF293" s="1098"/>
      <c r="JG293" s="1098"/>
      <c r="JH293" s="1098"/>
      <c r="JI293" s="1098"/>
      <c r="JJ293" s="1098"/>
      <c r="JK293" s="1098"/>
      <c r="JL293" s="1098"/>
      <c r="JM293" s="1098"/>
      <c r="JN293" s="1098"/>
      <c r="JO293" s="1098"/>
      <c r="JP293" s="1098"/>
      <c r="JQ293" s="1098"/>
      <c r="JR293" s="1098"/>
      <c r="JS293" s="1098"/>
      <c r="JT293" s="1098"/>
      <c r="JU293" s="1098"/>
      <c r="JV293" s="1098"/>
      <c r="JW293" s="1098"/>
      <c r="JX293" s="1098"/>
      <c r="JY293" s="1098"/>
      <c r="JZ293" s="1098"/>
      <c r="KA293" s="1098"/>
      <c r="KB293" s="1098"/>
      <c r="KC293" s="1098"/>
      <c r="KD293" s="1098"/>
      <c r="KE293" s="1098"/>
      <c r="KF293" s="1098"/>
      <c r="KG293" s="1098"/>
      <c r="KH293" s="1098"/>
      <c r="KI293" s="1098"/>
      <c r="KJ293" s="1098"/>
      <c r="KK293" s="1098"/>
      <c r="KL293" s="1098"/>
      <c r="KM293" s="1098"/>
      <c r="KN293" s="1098"/>
      <c r="KO293" s="1098"/>
      <c r="KP293" s="1098"/>
      <c r="KQ293" s="1098"/>
      <c r="KR293" s="1098"/>
      <c r="KS293" s="1098"/>
      <c r="KT293" s="1098"/>
      <c r="KU293" s="1098"/>
      <c r="KV293" s="1098"/>
      <c r="KW293" s="1098"/>
      <c r="KX293" s="1098"/>
      <c r="KY293" s="1098"/>
      <c r="KZ293" s="1098"/>
      <c r="LA293" s="1098"/>
      <c r="LB293" s="1098"/>
      <c r="LC293" s="1098"/>
      <c r="LD293" s="1098"/>
      <c r="LE293" s="1098"/>
      <c r="LF293" s="1098"/>
      <c r="LG293" s="1098"/>
      <c r="LH293" s="1098"/>
      <c r="LI293" s="1098"/>
      <c r="LJ293" s="1098"/>
      <c r="LK293" s="1098"/>
      <c r="LL293" s="1098"/>
      <c r="LM293" s="1098"/>
      <c r="LN293" s="1098"/>
      <c r="LO293" s="1098"/>
      <c r="LP293" s="1098"/>
      <c r="LQ293" s="1098"/>
      <c r="LR293" s="1098"/>
      <c r="LS293" s="1098"/>
      <c r="LT293" s="1098"/>
      <c r="LU293" s="1098"/>
      <c r="LV293" s="1098"/>
      <c r="LW293" s="1098"/>
      <c r="LX293" s="1098"/>
      <c r="LY293" s="1098"/>
      <c r="LZ293" s="1098"/>
      <c r="MA293" s="1098"/>
      <c r="MB293" s="1098"/>
      <c r="MC293" s="1098"/>
      <c r="MD293" s="1098"/>
      <c r="ME293" s="1098"/>
      <c r="MF293" s="1098"/>
      <c r="MG293" s="1098"/>
      <c r="MH293" s="1098"/>
      <c r="MI293" s="1098"/>
      <c r="MJ293" s="1098"/>
      <c r="MK293" s="1098"/>
      <c r="ML293" s="1098"/>
      <c r="MM293" s="1098"/>
      <c r="MN293" s="1098"/>
      <c r="MO293" s="1098"/>
      <c r="MP293" s="1098"/>
      <c r="MQ293" s="1098"/>
      <c r="MR293" s="1098"/>
      <c r="MS293" s="1098"/>
      <c r="MT293" s="1098"/>
      <c r="MU293" s="1098"/>
      <c r="MV293" s="1098"/>
      <c r="MW293" s="1098"/>
      <c r="MX293" s="1098"/>
      <c r="MY293" s="1098"/>
      <c r="MZ293" s="1098"/>
      <c r="NA293" s="1098"/>
      <c r="NB293" s="1098"/>
      <c r="NC293" s="1098"/>
      <c r="ND293" s="1098"/>
      <c r="NE293" s="1098"/>
      <c r="NF293" s="1098"/>
      <c r="NG293" s="1098"/>
      <c r="NH293" s="1098"/>
      <c r="NI293" s="1098"/>
      <c r="NJ293" s="1098"/>
      <c r="NK293" s="1098"/>
      <c r="NL293" s="1098"/>
      <c r="NM293" s="1098"/>
      <c r="NN293" s="1098"/>
      <c r="NO293" s="1098"/>
      <c r="NP293" s="1098"/>
      <c r="NQ293" s="1098"/>
      <c r="NR293" s="1098"/>
      <c r="NS293" s="1098"/>
      <c r="NT293" s="1098"/>
      <c r="NU293" s="1098"/>
      <c r="NV293" s="1098"/>
      <c r="NW293" s="1098"/>
      <c r="NX293" s="1098"/>
      <c r="NY293" s="1098"/>
      <c r="NZ293" s="1098"/>
      <c r="OA293" s="1098"/>
      <c r="OB293" s="1098"/>
      <c r="OC293" s="1098"/>
      <c r="OD293" s="1098"/>
      <c r="OE293" s="1098"/>
      <c r="OF293" s="1098"/>
      <c r="OG293" s="1098"/>
      <c r="OH293" s="1098"/>
      <c r="OI293" s="1098"/>
      <c r="OJ293" s="1098"/>
      <c r="OK293" s="1098"/>
      <c r="OL293" s="1098"/>
      <c r="OM293" s="1098"/>
      <c r="ON293" s="1098"/>
      <c r="OO293" s="1098"/>
      <c r="OP293" s="1098"/>
      <c r="OQ293" s="1098"/>
      <c r="OR293" s="1098"/>
      <c r="OS293" s="1098"/>
      <c r="OT293" s="1098"/>
      <c r="OU293" s="1098"/>
      <c r="OV293" s="1098"/>
      <c r="OW293" s="1098"/>
      <c r="OX293" s="1098"/>
      <c r="OY293" s="1098"/>
      <c r="OZ293" s="1098"/>
      <c r="PA293" s="1098"/>
      <c r="PB293" s="1098"/>
      <c r="PC293" s="1098"/>
      <c r="PD293" s="1098"/>
      <c r="PE293" s="1098"/>
      <c r="PF293" s="1098"/>
      <c r="PG293" s="1098"/>
      <c r="PH293" s="1098"/>
      <c r="PI293" s="1098"/>
      <c r="PJ293" s="1098"/>
      <c r="PK293" s="1098"/>
      <c r="PL293" s="1098"/>
      <c r="PM293" s="1098"/>
      <c r="PN293" s="1098"/>
      <c r="PO293" s="1098"/>
      <c r="PP293" s="1098"/>
      <c r="PQ293" s="1098"/>
      <c r="PR293" s="1098"/>
      <c r="PS293" s="1098"/>
      <c r="PT293" s="1098"/>
      <c r="PU293" s="1098"/>
      <c r="PV293" s="1098"/>
      <c r="PW293" s="1098"/>
      <c r="PX293" s="1098"/>
      <c r="PY293" s="1098"/>
      <c r="PZ293" s="1098"/>
      <c r="QA293" s="1098"/>
      <c r="QB293" s="1098"/>
      <c r="QC293" s="1098"/>
      <c r="QD293" s="1098"/>
      <c r="QE293" s="1098"/>
      <c r="QF293" s="1098"/>
      <c r="QG293" s="1098"/>
      <c r="QH293" s="1098"/>
      <c r="QI293" s="1098"/>
      <c r="QJ293" s="1098"/>
      <c r="QK293" s="1098"/>
      <c r="QL293" s="1098"/>
      <c r="QM293" s="1098"/>
      <c r="QN293" s="1098"/>
      <c r="QO293" s="1098"/>
      <c r="QP293" s="1098"/>
      <c r="QQ293" s="1098"/>
      <c r="QR293" s="1098"/>
      <c r="QS293" s="1098"/>
      <c r="QT293" s="1098"/>
      <c r="QU293" s="1098"/>
      <c r="QV293" s="1098"/>
      <c r="QW293" s="1098"/>
      <c r="QX293" s="1098"/>
      <c r="QY293" s="1098"/>
      <c r="QZ293" s="1098"/>
      <c r="RA293" s="1098"/>
      <c r="RB293" s="1098"/>
      <c r="RC293" s="1098"/>
      <c r="RD293" s="1098"/>
      <c r="RE293" s="1098"/>
      <c r="RF293" s="1098"/>
      <c r="RG293" s="1098"/>
      <c r="RH293" s="1098"/>
      <c r="RI293" s="1098"/>
      <c r="RJ293" s="1098"/>
      <c r="RK293" s="1098"/>
      <c r="RL293" s="1098"/>
      <c r="RM293" s="1098"/>
      <c r="RN293" s="1098"/>
      <c r="RO293" s="1098"/>
      <c r="RP293" s="1098"/>
      <c r="RQ293" s="1098"/>
      <c r="RR293" s="1098"/>
      <c r="RS293" s="1098"/>
      <c r="RT293" s="1098"/>
      <c r="RU293" s="1098"/>
      <c r="RV293" s="1098"/>
      <c r="RW293" s="1098"/>
      <c r="RX293" s="1098"/>
      <c r="RY293" s="1098"/>
      <c r="RZ293" s="1098"/>
      <c r="SA293" s="1098"/>
      <c r="SB293" s="1098"/>
      <c r="SC293" s="1098"/>
      <c r="SD293" s="1098"/>
      <c r="SE293" s="1098"/>
      <c r="SF293" s="1098"/>
      <c r="SG293" s="1098"/>
      <c r="SH293" s="1098"/>
      <c r="SI293" s="1098"/>
      <c r="SJ293" s="1098"/>
      <c r="SK293" s="1098"/>
      <c r="SL293" s="1098"/>
      <c r="SM293" s="1098"/>
      <c r="SN293" s="1098"/>
      <c r="SO293" s="1098"/>
      <c r="SP293" s="1098"/>
      <c r="SQ293" s="1098"/>
      <c r="SR293" s="1098"/>
      <c r="SS293" s="1098"/>
      <c r="ST293" s="1098"/>
      <c r="SU293" s="1098"/>
      <c r="SV293" s="1098"/>
      <c r="SW293" s="1098"/>
      <c r="SX293" s="1098"/>
      <c r="SY293" s="1098"/>
      <c r="SZ293" s="1098"/>
      <c r="TA293" s="1098"/>
      <c r="TB293" s="1098"/>
      <c r="TC293" s="1098"/>
      <c r="TD293" s="1098"/>
      <c r="TE293" s="1098"/>
      <c r="TF293" s="1098"/>
      <c r="TG293" s="1098"/>
      <c r="TH293" s="1098"/>
      <c r="TI293" s="1098"/>
      <c r="TJ293" s="1098"/>
      <c r="TK293" s="1098"/>
      <c r="TL293" s="1098"/>
      <c r="TM293" s="1098"/>
      <c r="TN293" s="1098"/>
      <c r="TO293" s="1098"/>
      <c r="TP293" s="1098"/>
      <c r="TQ293" s="1098"/>
      <c r="TR293" s="1098"/>
      <c r="TS293" s="1098"/>
      <c r="TT293" s="1098"/>
      <c r="TU293" s="1098"/>
      <c r="TV293" s="1098"/>
      <c r="TW293" s="1098"/>
      <c r="TX293" s="1098"/>
      <c r="TY293" s="1098"/>
      <c r="TZ293" s="1098"/>
      <c r="UA293" s="1098"/>
      <c r="UB293" s="1098"/>
      <c r="UC293" s="1098"/>
      <c r="UD293" s="1098"/>
      <c r="UE293" s="1098"/>
      <c r="UF293" s="1098"/>
      <c r="UG293" s="1098"/>
      <c r="UH293" s="1098"/>
      <c r="UI293" s="1098"/>
      <c r="UJ293" s="1098"/>
      <c r="UK293" s="1098"/>
      <c r="UL293" s="1098"/>
      <c r="UM293" s="1098"/>
      <c r="UN293" s="1098"/>
      <c r="UO293" s="1098"/>
      <c r="UP293" s="1098"/>
      <c r="UQ293" s="1098"/>
      <c r="UR293" s="1098"/>
      <c r="US293" s="1098"/>
      <c r="UT293" s="1098"/>
      <c r="UU293" s="1098"/>
      <c r="UV293" s="1098"/>
      <c r="UW293" s="1098"/>
      <c r="UX293" s="1098"/>
      <c r="UY293" s="1098"/>
      <c r="UZ293" s="1098"/>
      <c r="VA293" s="1098"/>
      <c r="VB293" s="1098"/>
      <c r="VC293" s="1098"/>
      <c r="VD293" s="1098"/>
      <c r="VE293" s="1098"/>
      <c r="VF293" s="1098"/>
      <c r="VG293" s="1098"/>
      <c r="VH293" s="1098"/>
      <c r="VI293" s="1098"/>
      <c r="VJ293" s="1098"/>
      <c r="VK293" s="1098"/>
      <c r="VL293" s="1098"/>
      <c r="VM293" s="1098"/>
      <c r="VN293" s="1098"/>
      <c r="VO293" s="1098"/>
      <c r="VP293" s="1098"/>
      <c r="VQ293" s="1098"/>
      <c r="VR293" s="1098"/>
      <c r="VS293" s="1098"/>
      <c r="VT293" s="1098"/>
      <c r="VU293" s="1098"/>
      <c r="VV293" s="1098"/>
      <c r="VW293" s="1098"/>
      <c r="VX293" s="1098"/>
      <c r="VY293" s="1098"/>
      <c r="VZ293" s="1098"/>
      <c r="WA293" s="1098"/>
      <c r="WB293" s="1098"/>
      <c r="WC293" s="1098"/>
      <c r="WD293" s="1098"/>
      <c r="WE293" s="1098"/>
      <c r="WF293" s="1098"/>
      <c r="WG293" s="1098"/>
      <c r="WH293" s="1098"/>
      <c r="WI293" s="1098"/>
      <c r="WJ293" s="1098"/>
      <c r="WK293" s="1098"/>
      <c r="WL293" s="1098"/>
      <c r="WM293" s="1098"/>
      <c r="WN293" s="1098"/>
      <c r="WO293" s="1098"/>
      <c r="WP293" s="1098"/>
      <c r="WQ293" s="1098"/>
      <c r="WR293" s="1098"/>
      <c r="WS293" s="1098"/>
      <c r="WT293" s="1098"/>
      <c r="WU293" s="1098"/>
      <c r="WV293" s="1098"/>
      <c r="WW293" s="1098"/>
      <c r="WX293" s="1098"/>
      <c r="WY293" s="1098"/>
      <c r="WZ293" s="1098"/>
      <c r="XA293" s="1098"/>
      <c r="XB293" s="1098"/>
      <c r="XC293" s="1098"/>
      <c r="XD293" s="1098"/>
      <c r="XE293" s="1098"/>
      <c r="XF293" s="1098"/>
      <c r="XG293" s="1098"/>
      <c r="XH293" s="1098"/>
      <c r="XI293" s="1098"/>
      <c r="XJ293" s="1098"/>
      <c r="XK293" s="1098"/>
      <c r="XL293" s="1098"/>
      <c r="XM293" s="1098"/>
      <c r="XN293" s="1098"/>
      <c r="XO293" s="1098"/>
      <c r="XP293" s="1098"/>
      <c r="XQ293" s="1098"/>
      <c r="XR293" s="1098"/>
      <c r="XS293" s="1098"/>
      <c r="XT293" s="1098"/>
      <c r="XU293" s="1098"/>
      <c r="XV293" s="1098"/>
      <c r="XW293" s="1098"/>
      <c r="XX293" s="1098"/>
      <c r="XY293" s="1098"/>
      <c r="XZ293" s="1098"/>
      <c r="YA293" s="1098"/>
      <c r="YB293" s="1098"/>
      <c r="YC293" s="1098"/>
      <c r="YD293" s="1098"/>
      <c r="YE293" s="1098"/>
      <c r="YF293" s="1098"/>
      <c r="YG293" s="1098"/>
      <c r="YH293" s="1098"/>
      <c r="YI293" s="1098"/>
      <c r="YJ293" s="1098"/>
      <c r="YK293" s="1098"/>
      <c r="YL293" s="1098"/>
      <c r="YM293" s="1098"/>
      <c r="YN293" s="1098"/>
      <c r="YO293" s="1098"/>
      <c r="YP293" s="1098"/>
      <c r="YQ293" s="1098"/>
      <c r="YR293" s="1098"/>
      <c r="YS293" s="1098"/>
      <c r="YT293" s="1098"/>
      <c r="YU293" s="1098"/>
      <c r="YV293" s="1098"/>
      <c r="YW293" s="1098"/>
      <c r="YX293" s="1098"/>
      <c r="YY293" s="1098"/>
      <c r="YZ293" s="1098"/>
      <c r="ZA293" s="1098"/>
      <c r="ZB293" s="1098"/>
      <c r="ZC293" s="1098"/>
      <c r="ZD293" s="1098"/>
      <c r="ZE293" s="1098"/>
      <c r="ZF293" s="1098"/>
      <c r="ZG293" s="1098"/>
      <c r="ZH293" s="1098"/>
      <c r="ZI293" s="1098"/>
      <c r="ZJ293" s="1098"/>
      <c r="ZK293" s="1098"/>
      <c r="ZL293" s="1098"/>
      <c r="ZM293" s="1098"/>
      <c r="ZN293" s="1098"/>
      <c r="ZO293" s="1098"/>
      <c r="ZP293" s="1098"/>
      <c r="ZQ293" s="1098"/>
      <c r="ZR293" s="1098"/>
      <c r="ZS293" s="1098"/>
      <c r="ZT293" s="1098"/>
      <c r="ZU293" s="1098"/>
      <c r="ZV293" s="1098"/>
      <c r="ZW293" s="1098"/>
      <c r="ZX293" s="1098"/>
      <c r="ZY293" s="1098"/>
      <c r="ZZ293" s="1098"/>
      <c r="AAA293" s="1098"/>
      <c r="AAB293" s="1098"/>
      <c r="AAC293" s="1098"/>
      <c r="AAD293" s="1098"/>
      <c r="AAE293" s="1098"/>
      <c r="AAF293" s="1098"/>
      <c r="AAG293" s="1098"/>
      <c r="AAH293" s="1098"/>
      <c r="AAI293" s="1098"/>
      <c r="AAJ293" s="1098"/>
      <c r="AAK293" s="1098"/>
      <c r="AAL293" s="1098"/>
      <c r="AAM293" s="1098"/>
      <c r="AAN293" s="1098"/>
      <c r="AAO293" s="1098"/>
      <c r="AAP293" s="1098"/>
      <c r="AAQ293" s="1098"/>
      <c r="AAR293" s="1098"/>
      <c r="AAS293" s="1098"/>
      <c r="AAT293" s="1098"/>
      <c r="AAU293" s="1098"/>
      <c r="AAV293" s="1098"/>
      <c r="AAW293" s="1098"/>
      <c r="AAX293" s="1098"/>
      <c r="AAY293" s="1098"/>
      <c r="AAZ293" s="1098"/>
      <c r="ABA293" s="1098"/>
      <c r="ABB293" s="1098"/>
      <c r="ABC293" s="1098"/>
      <c r="ABD293" s="1098"/>
      <c r="ABE293" s="1098"/>
      <c r="ABF293" s="1098"/>
      <c r="ABG293" s="1098"/>
      <c r="ABH293" s="1098"/>
      <c r="ABI293" s="1098"/>
      <c r="ABJ293" s="1098"/>
      <c r="ABK293" s="1098"/>
      <c r="ABL293" s="1098"/>
      <c r="ABM293" s="1098"/>
      <c r="ABN293" s="1098"/>
      <c r="ABO293" s="1098"/>
      <c r="ABP293" s="1098"/>
      <c r="ABQ293" s="1098"/>
      <c r="ABR293" s="1098"/>
      <c r="ABS293" s="1098"/>
      <c r="ABT293" s="1098"/>
      <c r="ABU293" s="1098"/>
      <c r="ABV293" s="1098"/>
      <c r="ABW293" s="1098"/>
      <c r="ABX293" s="1098"/>
      <c r="ABY293" s="1098"/>
      <c r="ABZ293" s="1098"/>
      <c r="ACA293" s="1098"/>
      <c r="ACB293" s="1098"/>
      <c r="ACC293" s="1098"/>
      <c r="ACD293" s="1098"/>
      <c r="ACE293" s="1098"/>
      <c r="ACF293" s="1098"/>
      <c r="ACG293" s="1098"/>
      <c r="ACH293" s="1098"/>
      <c r="ACI293" s="1098"/>
      <c r="ACJ293" s="1098"/>
      <c r="ACK293" s="1098"/>
      <c r="ACL293" s="1098"/>
      <c r="ACM293" s="1098"/>
      <c r="ACN293" s="1098"/>
      <c r="ACO293" s="1098"/>
      <c r="ACP293" s="1098"/>
      <c r="ACQ293" s="1098"/>
      <c r="ACR293" s="1098"/>
      <c r="ACS293" s="1098"/>
      <c r="ACT293" s="1098"/>
      <c r="ACU293" s="1098"/>
      <c r="ACV293" s="1098"/>
      <c r="ACW293" s="1098"/>
      <c r="ACX293" s="1098"/>
      <c r="ACY293" s="1098"/>
      <c r="ACZ293" s="1098"/>
      <c r="ADA293" s="1098"/>
      <c r="ADB293" s="1098"/>
      <c r="ADC293" s="1098"/>
      <c r="ADD293" s="1098"/>
      <c r="ADE293" s="1098"/>
      <c r="ADF293" s="1098"/>
      <c r="ADG293" s="1098"/>
      <c r="ADH293" s="1098"/>
      <c r="ADI293" s="1098"/>
      <c r="ADJ293" s="1098"/>
      <c r="ADK293" s="1098"/>
      <c r="ADL293" s="1098"/>
      <c r="ADM293" s="1098"/>
      <c r="ADN293" s="1098"/>
      <c r="ADO293" s="1098"/>
      <c r="ADP293" s="1098"/>
      <c r="ADQ293" s="1098"/>
      <c r="ADR293" s="1098"/>
      <c r="ADS293" s="1098"/>
      <c r="ADT293" s="1098"/>
      <c r="ADU293" s="1098"/>
      <c r="ADV293" s="1098"/>
      <c r="ADW293" s="1098"/>
      <c r="ADX293" s="1098"/>
      <c r="ADY293" s="1098"/>
      <c r="ADZ293" s="1098"/>
      <c r="AEA293" s="1098"/>
      <c r="AEB293" s="1098"/>
      <c r="AEC293" s="1098"/>
      <c r="AED293" s="1098"/>
      <c r="AEE293" s="1098"/>
      <c r="AEF293" s="1098"/>
      <c r="AEG293" s="1098"/>
      <c r="AEH293" s="1098"/>
      <c r="AEI293" s="1098"/>
      <c r="AEJ293" s="1098"/>
      <c r="AEK293" s="1098"/>
      <c r="AEL293" s="1098"/>
      <c r="AEM293" s="1098"/>
      <c r="AEN293" s="1098"/>
      <c r="AEO293" s="1098"/>
      <c r="AEP293" s="1098"/>
      <c r="AEQ293" s="1098"/>
      <c r="AER293" s="1098"/>
      <c r="AES293" s="1098"/>
      <c r="AET293" s="1098"/>
      <c r="AEU293" s="1098"/>
      <c r="AEV293" s="1098"/>
      <c r="AEW293" s="1098"/>
      <c r="AEX293" s="1098"/>
      <c r="AEY293" s="1098"/>
      <c r="AEZ293" s="1098"/>
      <c r="AFA293" s="1098"/>
      <c r="AFB293" s="1098"/>
      <c r="AFC293" s="1098"/>
      <c r="AFD293" s="1098"/>
      <c r="AFE293" s="1098"/>
      <c r="AFF293" s="1098"/>
      <c r="AFG293" s="1098"/>
      <c r="AFH293" s="1098"/>
      <c r="AFI293" s="1098"/>
      <c r="AFJ293" s="1098"/>
      <c r="AFK293" s="1098"/>
      <c r="AFL293" s="1098"/>
      <c r="AFM293" s="1098"/>
      <c r="AFN293" s="1098"/>
      <c r="AFO293" s="1098"/>
      <c r="AFP293" s="1098"/>
      <c r="AFQ293" s="1098"/>
      <c r="AFR293" s="1098"/>
      <c r="AFS293" s="1098"/>
      <c r="AFT293" s="1098"/>
      <c r="AFU293" s="1098"/>
      <c r="AFV293" s="1098"/>
      <c r="AFW293" s="1098"/>
      <c r="AFX293" s="1098"/>
      <c r="AFY293" s="1098"/>
      <c r="AFZ293" s="1098"/>
      <c r="AGA293" s="1098"/>
      <c r="AGB293" s="1098"/>
      <c r="AGC293" s="1098"/>
      <c r="AGD293" s="1098"/>
      <c r="AGE293" s="1098"/>
      <c r="AGF293" s="1098"/>
      <c r="AGG293" s="1098"/>
      <c r="AGH293" s="1098"/>
      <c r="AGI293" s="1098"/>
      <c r="AGJ293" s="1098"/>
      <c r="AGK293" s="1098"/>
      <c r="AGL293" s="1098"/>
      <c r="AGM293" s="1098"/>
      <c r="AGN293" s="1098"/>
      <c r="AGO293" s="1098"/>
      <c r="AGP293" s="1098"/>
      <c r="AGQ293" s="1098"/>
      <c r="AGR293" s="1098"/>
      <c r="AGS293" s="1098"/>
      <c r="AGT293" s="1098"/>
      <c r="AGU293" s="1098"/>
      <c r="AGV293" s="1098"/>
      <c r="AGW293" s="1098"/>
      <c r="AGX293" s="1098"/>
      <c r="AGY293" s="1098"/>
      <c r="AGZ293" s="1098"/>
      <c r="AHA293" s="1098"/>
      <c r="AHB293" s="1098"/>
      <c r="AHC293" s="1098"/>
      <c r="AHD293" s="1098"/>
      <c r="AHE293" s="1098"/>
      <c r="AHF293" s="1098"/>
      <c r="AHG293" s="1098"/>
      <c r="AHH293" s="1098"/>
      <c r="AHI293" s="1098"/>
      <c r="AHJ293" s="1098"/>
      <c r="AHK293" s="1098"/>
      <c r="AHL293" s="1098"/>
      <c r="AHM293" s="1098"/>
      <c r="AHN293" s="1098"/>
      <c r="AHO293" s="1098"/>
      <c r="AHP293" s="1098"/>
      <c r="AHQ293" s="1098"/>
      <c r="AHR293" s="1098"/>
      <c r="AHS293" s="1098"/>
      <c r="AHT293" s="1098"/>
      <c r="AHU293" s="1098"/>
      <c r="AHV293" s="1098"/>
      <c r="AHW293" s="1098"/>
      <c r="AHX293" s="1098"/>
      <c r="AHY293" s="1098"/>
      <c r="AHZ293" s="1098"/>
      <c r="AIA293" s="1098"/>
      <c r="AIB293" s="1098"/>
      <c r="AIC293" s="1098"/>
      <c r="AID293" s="1098"/>
      <c r="AIE293" s="1098"/>
      <c r="AIF293" s="1098"/>
      <c r="AIG293" s="1098"/>
      <c r="AIH293" s="1098"/>
      <c r="AII293" s="1098"/>
      <c r="AIJ293" s="1098"/>
      <c r="AIK293" s="1098"/>
      <c r="AIL293" s="1098"/>
      <c r="AIM293" s="1098"/>
      <c r="AIN293" s="1098"/>
      <c r="AIO293" s="1098"/>
      <c r="AIP293" s="1098"/>
      <c r="AIQ293" s="1098"/>
      <c r="AIR293" s="1098"/>
      <c r="AIS293" s="1098"/>
      <c r="AIT293" s="1098"/>
      <c r="AIU293" s="1098"/>
      <c r="AIV293" s="1098"/>
      <c r="AIW293" s="1098"/>
      <c r="AIX293" s="1098"/>
      <c r="AIY293" s="1098"/>
      <c r="AIZ293" s="1098"/>
      <c r="AJA293" s="1098"/>
      <c r="AJB293" s="1098"/>
      <c r="AJC293" s="1098"/>
      <c r="AJD293" s="1098"/>
      <c r="AJE293" s="1098"/>
      <c r="AJF293" s="1098"/>
      <c r="AJG293" s="1098"/>
      <c r="AJH293" s="1098"/>
      <c r="AJI293" s="1098"/>
      <c r="AJJ293" s="1098"/>
      <c r="AJK293" s="1098"/>
      <c r="AJL293" s="1098"/>
      <c r="AJM293" s="1098"/>
      <c r="AJN293" s="1098"/>
      <c r="AJO293" s="1098"/>
      <c r="AJP293" s="1098"/>
      <c r="AJQ293" s="1098"/>
      <c r="AJR293" s="1098"/>
      <c r="AJS293" s="1098"/>
      <c r="AJT293" s="1098"/>
      <c r="AJU293" s="1098"/>
      <c r="AJV293" s="1098"/>
      <c r="AJW293" s="1098"/>
      <c r="AJX293" s="1098"/>
      <c r="AJY293" s="1098"/>
      <c r="AJZ293" s="1098"/>
      <c r="AKA293" s="1098"/>
      <c r="AKB293" s="1098"/>
      <c r="AKC293" s="1098"/>
      <c r="AKD293" s="1098"/>
      <c r="AKE293" s="1098"/>
      <c r="AKF293" s="1098"/>
      <c r="AKG293" s="1098"/>
      <c r="AKH293" s="1098"/>
      <c r="AKI293" s="1098"/>
      <c r="AKJ293" s="1098"/>
      <c r="AKK293" s="1098"/>
      <c r="AKL293" s="1098"/>
      <c r="AKM293" s="1098"/>
      <c r="AKN293" s="1098"/>
      <c r="AKO293" s="1098"/>
      <c r="AKP293" s="1098"/>
      <c r="AKQ293" s="1098"/>
      <c r="AKR293" s="1098"/>
      <c r="AKS293" s="1098"/>
      <c r="AKT293" s="1098"/>
      <c r="AKU293" s="1098"/>
      <c r="AKV293" s="1098"/>
      <c r="AKW293" s="1098"/>
      <c r="AKX293" s="1098"/>
      <c r="AKY293" s="1098"/>
      <c r="AKZ293" s="1098"/>
      <c r="ALA293" s="1098"/>
      <c r="ALB293" s="1098"/>
      <c r="ALC293" s="1098"/>
      <c r="ALD293" s="1098"/>
      <c r="ALE293" s="1098"/>
      <c r="ALF293" s="1098"/>
      <c r="ALG293" s="1098"/>
      <c r="ALH293" s="1098"/>
      <c r="ALI293" s="1098"/>
      <c r="ALJ293" s="1098"/>
      <c r="ALK293" s="1098"/>
      <c r="ALL293" s="1098"/>
      <c r="ALM293" s="1098"/>
      <c r="ALN293" s="1098"/>
      <c r="ALO293" s="1098"/>
      <c r="ALP293" s="1098"/>
      <c r="ALQ293" s="1098"/>
      <c r="ALR293" s="1098"/>
      <c r="ALS293" s="1098"/>
      <c r="ALT293" s="1098"/>
      <c r="ALU293" s="1098"/>
      <c r="ALV293" s="1098"/>
      <c r="ALW293" s="1098"/>
      <c r="ALX293" s="1098"/>
      <c r="ALY293" s="1098"/>
      <c r="ALZ293" s="1098"/>
      <c r="AMA293" s="1098"/>
      <c r="AMB293" s="1098"/>
      <c r="AMC293" s="1098"/>
      <c r="AMD293" s="1098"/>
      <c r="AME293" s="1098"/>
      <c r="AMF293" s="1098"/>
      <c r="AMG293" s="1098"/>
      <c r="AMH293" s="1098"/>
      <c r="AMI293" s="1098"/>
      <c r="AMJ293" s="1098"/>
      <c r="AMK293" s="1098"/>
      <c r="AML293" s="1098"/>
      <c r="AMM293" s="1098"/>
      <c r="AMN293" s="1098"/>
      <c r="AMO293" s="1098"/>
      <c r="AMP293" s="1098"/>
      <c r="AMQ293" s="1098"/>
      <c r="AMR293" s="1098"/>
      <c r="AMS293" s="1098"/>
      <c r="AMT293" s="1098"/>
      <c r="AMU293" s="1098"/>
      <c r="AMV293" s="1098"/>
      <c r="AMW293" s="1098"/>
      <c r="AMX293" s="1098"/>
      <c r="AMY293" s="1098"/>
      <c r="AMZ293" s="1098"/>
      <c r="ANA293" s="1098"/>
      <c r="ANB293" s="1098"/>
      <c r="ANC293" s="1098"/>
      <c r="AND293" s="1098"/>
      <c r="ANE293" s="1098"/>
      <c r="ANF293" s="1098"/>
      <c r="ANG293" s="1098"/>
      <c r="ANH293" s="1098"/>
      <c r="ANI293" s="1098"/>
      <c r="ANJ293" s="1098"/>
      <c r="ANK293" s="1098"/>
      <c r="ANL293" s="1098"/>
      <c r="ANM293" s="1098"/>
      <c r="ANN293" s="1098"/>
      <c r="ANO293" s="1098"/>
      <c r="ANP293" s="1098"/>
      <c r="ANQ293" s="1098"/>
      <c r="ANR293" s="1098"/>
      <c r="ANS293" s="1098"/>
      <c r="ANT293" s="1098"/>
      <c r="ANU293" s="1098"/>
      <c r="ANV293" s="1098"/>
      <c r="ANW293" s="1098"/>
      <c r="ANX293" s="1098"/>
      <c r="ANY293" s="1098"/>
      <c r="ANZ293" s="1098"/>
      <c r="AOA293" s="1098"/>
      <c r="AOB293" s="1098"/>
      <c r="AOC293" s="1098"/>
      <c r="AOD293" s="1098"/>
      <c r="AOE293" s="1098"/>
      <c r="AOF293" s="1098"/>
      <c r="AOG293" s="1098"/>
      <c r="AOH293" s="1098"/>
      <c r="AOI293" s="1098"/>
      <c r="AOJ293" s="1098"/>
      <c r="AOK293" s="1098"/>
      <c r="AOL293" s="1098"/>
      <c r="AOM293" s="1098"/>
      <c r="AON293" s="1098"/>
      <c r="AOO293" s="1098"/>
      <c r="AOP293" s="1098"/>
      <c r="AOQ293" s="1098"/>
      <c r="AOR293" s="1098"/>
      <c r="AOS293" s="1098"/>
      <c r="AOT293" s="1098"/>
      <c r="AOU293" s="1098"/>
      <c r="AOV293" s="1098"/>
      <c r="AOW293" s="1098"/>
      <c r="AOX293" s="1098"/>
      <c r="AOY293" s="1098"/>
      <c r="AOZ293" s="1098"/>
      <c r="APA293" s="1098"/>
      <c r="APB293" s="1098"/>
      <c r="APC293" s="1098"/>
      <c r="APD293" s="1098"/>
      <c r="APE293" s="1098"/>
      <c r="APF293" s="1098"/>
      <c r="APG293" s="1098"/>
      <c r="APH293" s="1098"/>
      <c r="API293" s="1098"/>
      <c r="APJ293" s="1098"/>
      <c r="APK293" s="1098"/>
      <c r="APL293" s="1098"/>
      <c r="APM293" s="1098"/>
      <c r="APN293" s="1098"/>
      <c r="APO293" s="1098"/>
      <c r="APP293" s="1098"/>
      <c r="APQ293" s="1098"/>
      <c r="APR293" s="1098"/>
      <c r="APS293" s="1098"/>
      <c r="APT293" s="1098"/>
      <c r="APU293" s="1098"/>
      <c r="APV293" s="1098"/>
      <c r="APW293" s="1098"/>
      <c r="APX293" s="1098"/>
      <c r="APY293" s="1098"/>
      <c r="APZ293" s="1098"/>
      <c r="AQA293" s="1098"/>
      <c r="AQB293" s="1098"/>
      <c r="AQC293" s="1098"/>
      <c r="AQD293" s="1098"/>
      <c r="AQE293" s="1098"/>
      <c r="AQF293" s="1098"/>
      <c r="AQG293" s="1098"/>
      <c r="AQH293" s="1098"/>
      <c r="AQI293" s="1098"/>
      <c r="AQJ293" s="1098"/>
      <c r="AQK293" s="1098"/>
      <c r="AQL293" s="1098"/>
      <c r="AQM293" s="1098"/>
      <c r="AQN293" s="1098"/>
      <c r="AQO293" s="1098"/>
      <c r="AQP293" s="1098"/>
      <c r="AQQ293" s="1098"/>
      <c r="AQR293" s="1098"/>
      <c r="AQS293" s="1098"/>
      <c r="AQT293" s="1098"/>
      <c r="AQU293" s="1098"/>
      <c r="AQV293" s="1098"/>
      <c r="AQW293" s="1098"/>
      <c r="AQX293" s="1098"/>
      <c r="AQY293" s="1098"/>
      <c r="AQZ293" s="1098"/>
      <c r="ARA293" s="1098"/>
      <c r="ARB293" s="1098"/>
      <c r="ARC293" s="1098"/>
      <c r="ARD293" s="1098"/>
      <c r="ARE293" s="1098"/>
      <c r="ARF293" s="1098"/>
      <c r="ARG293" s="1098"/>
      <c r="ARH293" s="1098"/>
      <c r="ARI293" s="1098"/>
      <c r="ARJ293" s="1098"/>
      <c r="ARK293" s="1098"/>
      <c r="ARL293" s="1098"/>
      <c r="ARM293" s="1098"/>
      <c r="ARN293" s="1098"/>
      <c r="ARO293" s="1098"/>
      <c r="ARP293" s="1098"/>
      <c r="ARQ293" s="1098"/>
      <c r="ARR293" s="1098"/>
      <c r="ARS293" s="1098"/>
      <c r="ART293" s="1098"/>
      <c r="ARU293" s="1098"/>
      <c r="ARV293" s="1098"/>
      <c r="ARW293" s="1098"/>
      <c r="ARX293" s="1098"/>
      <c r="ARY293" s="1098"/>
      <c r="ARZ293" s="1098"/>
      <c r="ASA293" s="1098"/>
      <c r="ASB293" s="1098"/>
      <c r="ASC293" s="1098"/>
      <c r="ASD293" s="1098"/>
      <c r="ASE293" s="1098"/>
      <c r="ASF293" s="1098"/>
      <c r="ASG293" s="1098"/>
      <c r="ASH293" s="1098"/>
      <c r="ASI293" s="1098"/>
      <c r="ASJ293" s="1098"/>
      <c r="ASK293" s="1098"/>
      <c r="ASL293" s="1098"/>
      <c r="ASM293" s="1098"/>
      <c r="ASN293" s="1098"/>
      <c r="ASO293" s="1098"/>
      <c r="ASP293" s="1098"/>
      <c r="ASQ293" s="1098"/>
      <c r="ASR293" s="1098"/>
      <c r="ASS293" s="1098"/>
      <c r="AST293" s="1098"/>
      <c r="ASU293" s="1098"/>
      <c r="ASV293" s="1098"/>
      <c r="ASW293" s="1098"/>
      <c r="ASX293" s="1098"/>
      <c r="ASY293" s="1098"/>
      <c r="ASZ293" s="1098"/>
      <c r="ATA293" s="1098"/>
      <c r="ATB293" s="1098"/>
      <c r="ATC293" s="1098"/>
      <c r="ATD293" s="1098"/>
      <c r="ATE293" s="1098"/>
      <c r="ATF293" s="1098"/>
      <c r="ATG293" s="1098"/>
      <c r="ATH293" s="1098"/>
      <c r="ATI293" s="1098"/>
      <c r="ATJ293" s="1098"/>
      <c r="ATK293" s="1098"/>
      <c r="ATL293" s="1098"/>
      <c r="ATM293" s="1098"/>
      <c r="ATN293" s="1098"/>
      <c r="ATO293" s="1098"/>
      <c r="ATP293" s="1098"/>
      <c r="ATQ293" s="1098"/>
      <c r="ATR293" s="1098"/>
      <c r="ATS293" s="1098"/>
      <c r="ATT293" s="1098"/>
      <c r="ATU293" s="1098"/>
      <c r="ATV293" s="1098"/>
      <c r="ATW293" s="1098"/>
      <c r="ATX293" s="1098"/>
      <c r="ATY293" s="1098"/>
      <c r="ATZ293" s="1098"/>
      <c r="AUA293" s="1098"/>
      <c r="AUB293" s="1098"/>
      <c r="AUC293" s="1098"/>
      <c r="AUD293" s="1098"/>
      <c r="AUE293" s="1098"/>
      <c r="AUF293" s="1098"/>
      <c r="AUG293" s="1098"/>
      <c r="AUH293" s="1098"/>
      <c r="AUI293" s="1098"/>
      <c r="AUJ293" s="1098"/>
      <c r="AUK293" s="1098"/>
      <c r="AUL293" s="1098"/>
      <c r="AUM293" s="1098"/>
      <c r="AUN293" s="1098"/>
      <c r="AUO293" s="1098"/>
      <c r="AUP293" s="1098"/>
      <c r="AUQ293" s="1098"/>
      <c r="AUR293" s="1098"/>
      <c r="AUS293" s="1098"/>
      <c r="AUT293" s="1098"/>
      <c r="AUU293" s="1098"/>
      <c r="AUV293" s="1098"/>
      <c r="AUW293" s="1098"/>
      <c r="AUX293" s="1098"/>
      <c r="AUY293" s="1098"/>
      <c r="AUZ293" s="1098"/>
      <c r="AVA293" s="1098"/>
      <c r="AVB293" s="1098"/>
      <c r="AVC293" s="1098"/>
      <c r="AVD293" s="1098"/>
      <c r="AVE293" s="1098"/>
      <c r="AVF293" s="1098"/>
      <c r="AVG293" s="1098"/>
      <c r="AVH293" s="1098"/>
      <c r="AVI293" s="1098"/>
      <c r="AVJ293" s="1098"/>
      <c r="AVK293" s="1098"/>
      <c r="AVL293" s="1098"/>
      <c r="AVM293" s="1098"/>
      <c r="AVN293" s="1098"/>
      <c r="AVO293" s="1098"/>
      <c r="AVP293" s="1098"/>
      <c r="AVQ293" s="1098"/>
      <c r="AVR293" s="1098"/>
      <c r="AVS293" s="1098"/>
      <c r="AVT293" s="1098"/>
      <c r="AVU293" s="1098"/>
      <c r="AVV293" s="1098"/>
      <c r="AVW293" s="1098"/>
      <c r="AVX293" s="1098"/>
      <c r="AVY293" s="1098"/>
      <c r="AVZ293" s="1098"/>
      <c r="AWA293" s="1098"/>
      <c r="AWB293" s="1098"/>
      <c r="AWC293" s="1098"/>
      <c r="AWD293" s="1098"/>
      <c r="AWE293" s="1098"/>
      <c r="AWF293" s="1098"/>
      <c r="AWG293" s="1098"/>
      <c r="AWH293" s="1098"/>
      <c r="AWI293" s="1098"/>
      <c r="AWJ293" s="1098"/>
      <c r="AWK293" s="1098"/>
      <c r="AWL293" s="1098"/>
      <c r="AWM293" s="1098"/>
      <c r="AWN293" s="1098"/>
      <c r="AWO293" s="1098"/>
      <c r="AWP293" s="1098"/>
      <c r="AWQ293" s="1098"/>
      <c r="AWR293" s="1098"/>
      <c r="AWS293" s="1098"/>
      <c r="AWT293" s="1098"/>
      <c r="AWU293" s="1098"/>
      <c r="AWV293" s="1098"/>
      <c r="AWW293" s="1098"/>
      <c r="AWX293" s="1098"/>
      <c r="AWY293" s="1098"/>
      <c r="AWZ293" s="1098"/>
      <c r="AXA293" s="1098"/>
      <c r="AXB293" s="1098"/>
      <c r="AXC293" s="1098"/>
      <c r="AXD293" s="1098"/>
      <c r="AXE293" s="1098"/>
      <c r="AXF293" s="1098"/>
      <c r="AXG293" s="1098"/>
      <c r="AXH293" s="1098"/>
      <c r="AXI293" s="1098"/>
      <c r="AXJ293" s="1098"/>
      <c r="AXK293" s="1098"/>
      <c r="AXL293" s="1098"/>
      <c r="AXM293" s="1098"/>
      <c r="AXN293" s="1098"/>
      <c r="AXO293" s="1098"/>
      <c r="AXP293" s="1098"/>
      <c r="AXQ293" s="1098"/>
      <c r="AXR293" s="1098"/>
      <c r="AXS293" s="1098"/>
      <c r="AXT293" s="1098"/>
      <c r="AXU293" s="1098"/>
      <c r="AXV293" s="1098"/>
      <c r="AXW293" s="1098"/>
      <c r="AXX293" s="1098"/>
      <c r="AXY293" s="1098"/>
      <c r="AXZ293" s="1098"/>
      <c r="AYA293" s="1098"/>
      <c r="AYB293" s="1098"/>
      <c r="AYC293" s="1098"/>
      <c r="AYD293" s="1098"/>
      <c r="AYE293" s="1098"/>
      <c r="AYF293" s="1098"/>
      <c r="AYG293" s="1098"/>
      <c r="AYH293" s="1098"/>
      <c r="AYI293" s="1098"/>
      <c r="AYJ293" s="1098"/>
      <c r="AYK293" s="1098"/>
      <c r="AYL293" s="1098"/>
      <c r="AYM293" s="1098"/>
      <c r="AYN293" s="1098"/>
      <c r="AYO293" s="1098"/>
      <c r="AYP293" s="1098"/>
      <c r="AYQ293" s="1098"/>
      <c r="AYR293" s="1098"/>
      <c r="AYS293" s="1098"/>
      <c r="AYT293" s="1098"/>
      <c r="AYU293" s="1098"/>
      <c r="AYV293" s="1098"/>
      <c r="AYW293" s="1098"/>
    </row>
    <row r="294" spans="1:1349" s="1766" customFormat="1" ht="18.95" customHeight="1" x14ac:dyDescent="0.25">
      <c r="A294" s="3484"/>
      <c r="B294" s="1773"/>
      <c r="C294" s="1132"/>
      <c r="D294" s="1132"/>
      <c r="E294" s="3541" t="s">
        <v>19</v>
      </c>
      <c r="F294" s="3541"/>
      <c r="G294" s="3541"/>
      <c r="H294" s="1774"/>
      <c r="I294" s="3542" t="s">
        <v>24</v>
      </c>
      <c r="J294" s="3542"/>
      <c r="K294" s="3542"/>
      <c r="L294" s="1775"/>
      <c r="M294" s="3543" t="s">
        <v>25</v>
      </c>
      <c r="N294" s="3543"/>
      <c r="O294" s="3543"/>
      <c r="P294" s="1043"/>
      <c r="Q294" s="1043"/>
      <c r="R294" s="3574"/>
      <c r="S294" s="1098"/>
      <c r="T294" s="1098"/>
      <c r="U294" s="1098"/>
      <c r="V294" s="1098"/>
      <c r="W294" s="1098"/>
      <c r="X294" s="1098"/>
      <c r="Y294" s="1098"/>
      <c r="Z294" s="1098"/>
      <c r="AA294" s="1098"/>
      <c r="AB294" s="1098"/>
      <c r="AC294" s="1098"/>
      <c r="AD294" s="1098"/>
      <c r="AE294" s="1098"/>
      <c r="AF294" s="1098"/>
      <c r="AG294" s="1098"/>
      <c r="AH294" s="1098"/>
      <c r="AI294" s="1098"/>
      <c r="AJ294" s="1098"/>
      <c r="AK294" s="1098"/>
      <c r="AL294" s="1098"/>
      <c r="AM294" s="1098"/>
      <c r="AN294" s="1098"/>
      <c r="AO294" s="1098"/>
      <c r="AP294" s="1098"/>
      <c r="AQ294" s="1098"/>
      <c r="AR294" s="1098"/>
      <c r="AS294" s="1098"/>
      <c r="AT294" s="1098"/>
      <c r="AU294" s="1098"/>
      <c r="AV294" s="1098"/>
      <c r="AW294" s="1098"/>
      <c r="AX294" s="1098"/>
      <c r="AY294" s="1098"/>
      <c r="AZ294" s="1098"/>
      <c r="BA294" s="1098"/>
      <c r="BB294" s="1098"/>
      <c r="BC294" s="1098"/>
      <c r="BD294" s="1098"/>
      <c r="BE294" s="1098"/>
      <c r="BF294" s="1098"/>
      <c r="BG294" s="1098"/>
      <c r="BH294" s="1098"/>
      <c r="BI294" s="1098"/>
      <c r="BJ294" s="1098"/>
      <c r="BK294" s="1098"/>
      <c r="BL294" s="1098"/>
      <c r="BM294" s="1098"/>
      <c r="BN294" s="1098"/>
      <c r="BO294" s="1098"/>
      <c r="BP294" s="1098"/>
      <c r="BQ294" s="1098"/>
      <c r="BR294" s="1098"/>
      <c r="BS294" s="1098"/>
      <c r="BT294" s="1098"/>
      <c r="BU294" s="1098"/>
      <c r="BV294" s="1098"/>
      <c r="BW294" s="1098"/>
      <c r="BX294" s="1098"/>
      <c r="BY294" s="1098"/>
      <c r="BZ294" s="1098"/>
      <c r="CA294" s="1098"/>
      <c r="CB294" s="1098"/>
      <c r="CC294" s="1098"/>
      <c r="CD294" s="1098"/>
      <c r="CE294" s="1098"/>
      <c r="CF294" s="1098"/>
      <c r="CG294" s="1098"/>
      <c r="CH294" s="1098"/>
      <c r="CI294" s="1098"/>
      <c r="CJ294" s="1098"/>
      <c r="CK294" s="1098"/>
      <c r="CL294" s="1098"/>
      <c r="CM294" s="1098"/>
      <c r="CN294" s="1098"/>
      <c r="CO294" s="1098"/>
      <c r="CP294" s="1098"/>
      <c r="CQ294" s="1098"/>
      <c r="CR294" s="1098"/>
      <c r="CS294" s="1098"/>
      <c r="CT294" s="1098"/>
      <c r="CU294" s="1098"/>
      <c r="CV294" s="1098"/>
      <c r="CW294" s="1098"/>
      <c r="CX294" s="1098"/>
      <c r="CY294" s="1098"/>
      <c r="CZ294" s="1098"/>
      <c r="DA294" s="1098"/>
      <c r="DB294" s="1098"/>
      <c r="DC294" s="1098"/>
      <c r="DD294" s="1098"/>
      <c r="DE294" s="1098"/>
      <c r="DF294" s="1098"/>
      <c r="DG294" s="1098"/>
      <c r="DH294" s="1098"/>
      <c r="DI294" s="1098"/>
      <c r="DJ294" s="1098"/>
      <c r="DK294" s="1098"/>
      <c r="DL294" s="1098"/>
      <c r="DM294" s="1098"/>
      <c r="DN294" s="1098"/>
      <c r="DO294" s="1098"/>
      <c r="DP294" s="1098"/>
      <c r="DQ294" s="1098"/>
      <c r="DR294" s="1098"/>
      <c r="DS294" s="1098"/>
      <c r="DT294" s="1098"/>
      <c r="DU294" s="1098"/>
      <c r="DV294" s="1098"/>
      <c r="DW294" s="1098"/>
      <c r="DX294" s="1098"/>
      <c r="DY294" s="1098"/>
      <c r="DZ294" s="1098"/>
      <c r="EA294" s="1098"/>
      <c r="EB294" s="1098"/>
      <c r="EC294" s="1098"/>
      <c r="ED294" s="1098"/>
      <c r="EE294" s="1098"/>
      <c r="EF294" s="1098"/>
      <c r="EG294" s="1098"/>
      <c r="EH294" s="1098"/>
      <c r="EI294" s="1098"/>
      <c r="EJ294" s="1098"/>
      <c r="EK294" s="1098"/>
      <c r="EL294" s="1098"/>
      <c r="EM294" s="1098"/>
      <c r="EN294" s="1098"/>
      <c r="EO294" s="1098"/>
      <c r="EP294" s="1098"/>
      <c r="EQ294" s="1098"/>
      <c r="ER294" s="1098"/>
      <c r="ES294" s="1098"/>
      <c r="ET294" s="1098"/>
      <c r="EU294" s="1098"/>
      <c r="EV294" s="1098"/>
      <c r="EW294" s="1098"/>
      <c r="EX294" s="1098"/>
      <c r="EY294" s="1098"/>
      <c r="EZ294" s="1098"/>
      <c r="FA294" s="1098"/>
      <c r="FB294" s="1098"/>
      <c r="FC294" s="1098"/>
      <c r="FD294" s="1098"/>
      <c r="FE294" s="1098"/>
      <c r="FF294" s="1098"/>
      <c r="FG294" s="1098"/>
      <c r="FH294" s="1098"/>
      <c r="FI294" s="1098"/>
      <c r="FJ294" s="1098"/>
      <c r="FK294" s="1098"/>
      <c r="FL294" s="1098"/>
      <c r="FM294" s="1098"/>
      <c r="FN294" s="1098"/>
      <c r="FO294" s="1098"/>
      <c r="FP294" s="1098"/>
      <c r="FQ294" s="1098"/>
      <c r="FR294" s="1098"/>
      <c r="FS294" s="1098"/>
      <c r="FT294" s="1098"/>
      <c r="FU294" s="1098"/>
      <c r="FV294" s="1098"/>
      <c r="FW294" s="1098"/>
      <c r="FX294" s="1098"/>
      <c r="FY294" s="1098"/>
      <c r="FZ294" s="1098"/>
      <c r="GA294" s="1098"/>
      <c r="GB294" s="1098"/>
      <c r="GC294" s="1098"/>
      <c r="GD294" s="1098"/>
      <c r="GE294" s="1098"/>
      <c r="GF294" s="1098"/>
      <c r="GG294" s="1098"/>
      <c r="GH294" s="1098"/>
      <c r="GI294" s="1098"/>
      <c r="GJ294" s="1098"/>
      <c r="GK294" s="1098"/>
      <c r="GL294" s="1098"/>
      <c r="GM294" s="1098"/>
      <c r="GN294" s="1098"/>
      <c r="GO294" s="1098"/>
      <c r="GP294" s="1098"/>
      <c r="GQ294" s="1098"/>
      <c r="GR294" s="1098"/>
      <c r="GS294" s="1098"/>
      <c r="GT294" s="1098"/>
      <c r="GU294" s="1098"/>
      <c r="GV294" s="1098"/>
      <c r="GW294" s="1098"/>
      <c r="GX294" s="1098"/>
      <c r="GY294" s="1098"/>
      <c r="GZ294" s="1098"/>
      <c r="HA294" s="1098"/>
      <c r="HB294" s="1098"/>
      <c r="HC294" s="1098"/>
      <c r="HD294" s="1098"/>
      <c r="HE294" s="1098"/>
      <c r="HF294" s="1098"/>
      <c r="HG294" s="1098"/>
      <c r="HH294" s="1098"/>
      <c r="HI294" s="1098"/>
      <c r="HJ294" s="1098"/>
      <c r="HK294" s="1098"/>
      <c r="HL294" s="1098"/>
      <c r="HM294" s="1098"/>
      <c r="HN294" s="1098"/>
      <c r="HO294" s="1098"/>
      <c r="HP294" s="1098"/>
      <c r="HQ294" s="1098"/>
      <c r="HR294" s="1098"/>
      <c r="HS294" s="1098"/>
      <c r="HT294" s="1098"/>
      <c r="HU294" s="1098"/>
      <c r="HV294" s="1098"/>
      <c r="HW294" s="1098"/>
      <c r="HX294" s="1098"/>
      <c r="HY294" s="1098"/>
      <c r="HZ294" s="1098"/>
      <c r="IA294" s="1098"/>
      <c r="IB294" s="1098"/>
      <c r="IC294" s="1098"/>
      <c r="ID294" s="1098"/>
      <c r="IE294" s="1098"/>
      <c r="IF294" s="1098"/>
      <c r="IG294" s="1098"/>
      <c r="IH294" s="1098"/>
      <c r="II294" s="1098"/>
      <c r="IJ294" s="1098"/>
      <c r="IK294" s="1098"/>
      <c r="IL294" s="1098"/>
      <c r="IM294" s="1098"/>
      <c r="IN294" s="1098"/>
      <c r="IO294" s="1098"/>
      <c r="IP294" s="1098"/>
      <c r="IQ294" s="1098"/>
      <c r="IR294" s="1098"/>
      <c r="IS294" s="1098"/>
      <c r="IT294" s="1098"/>
      <c r="IU294" s="1098"/>
      <c r="IV294" s="1098"/>
      <c r="IW294" s="1098"/>
      <c r="IX294" s="1098"/>
      <c r="IY294" s="1098"/>
      <c r="IZ294" s="1098"/>
      <c r="JA294" s="1098"/>
      <c r="JB294" s="1098"/>
      <c r="JC294" s="1098"/>
      <c r="JD294" s="1098"/>
      <c r="JE294" s="1098"/>
      <c r="JF294" s="1098"/>
      <c r="JG294" s="1098"/>
      <c r="JH294" s="1098"/>
      <c r="JI294" s="1098"/>
      <c r="JJ294" s="1098"/>
      <c r="JK294" s="1098"/>
      <c r="JL294" s="1098"/>
      <c r="JM294" s="1098"/>
      <c r="JN294" s="1098"/>
      <c r="JO294" s="1098"/>
      <c r="JP294" s="1098"/>
      <c r="JQ294" s="1098"/>
      <c r="JR294" s="1098"/>
      <c r="JS294" s="1098"/>
      <c r="JT294" s="1098"/>
      <c r="JU294" s="1098"/>
      <c r="JV294" s="1098"/>
      <c r="JW294" s="1098"/>
      <c r="JX294" s="1098"/>
      <c r="JY294" s="1098"/>
      <c r="JZ294" s="1098"/>
      <c r="KA294" s="1098"/>
      <c r="KB294" s="1098"/>
      <c r="KC294" s="1098"/>
      <c r="KD294" s="1098"/>
      <c r="KE294" s="1098"/>
      <c r="KF294" s="1098"/>
      <c r="KG294" s="1098"/>
      <c r="KH294" s="1098"/>
      <c r="KI294" s="1098"/>
      <c r="KJ294" s="1098"/>
      <c r="KK294" s="1098"/>
      <c r="KL294" s="1098"/>
      <c r="KM294" s="1098"/>
      <c r="KN294" s="1098"/>
      <c r="KO294" s="1098"/>
      <c r="KP294" s="1098"/>
      <c r="KQ294" s="1098"/>
      <c r="KR294" s="1098"/>
      <c r="KS294" s="1098"/>
      <c r="KT294" s="1098"/>
      <c r="KU294" s="1098"/>
      <c r="KV294" s="1098"/>
      <c r="KW294" s="1098"/>
      <c r="KX294" s="1098"/>
      <c r="KY294" s="1098"/>
      <c r="KZ294" s="1098"/>
      <c r="LA294" s="1098"/>
      <c r="LB294" s="1098"/>
      <c r="LC294" s="1098"/>
      <c r="LD294" s="1098"/>
      <c r="LE294" s="1098"/>
      <c r="LF294" s="1098"/>
      <c r="LG294" s="1098"/>
      <c r="LH294" s="1098"/>
      <c r="LI294" s="1098"/>
      <c r="LJ294" s="1098"/>
      <c r="LK294" s="1098"/>
      <c r="LL294" s="1098"/>
      <c r="LM294" s="1098"/>
      <c r="LN294" s="1098"/>
      <c r="LO294" s="1098"/>
      <c r="LP294" s="1098"/>
      <c r="LQ294" s="1098"/>
      <c r="LR294" s="1098"/>
      <c r="LS294" s="1098"/>
      <c r="LT294" s="1098"/>
      <c r="LU294" s="1098"/>
      <c r="LV294" s="1098"/>
      <c r="LW294" s="1098"/>
      <c r="LX294" s="1098"/>
      <c r="LY294" s="1098"/>
      <c r="LZ294" s="1098"/>
      <c r="MA294" s="1098"/>
      <c r="MB294" s="1098"/>
      <c r="MC294" s="1098"/>
      <c r="MD294" s="1098"/>
      <c r="ME294" s="1098"/>
      <c r="MF294" s="1098"/>
      <c r="MG294" s="1098"/>
      <c r="MH294" s="1098"/>
      <c r="MI294" s="1098"/>
      <c r="MJ294" s="1098"/>
      <c r="MK294" s="1098"/>
      <c r="ML294" s="1098"/>
      <c r="MM294" s="1098"/>
      <c r="MN294" s="1098"/>
      <c r="MO294" s="1098"/>
      <c r="MP294" s="1098"/>
      <c r="MQ294" s="1098"/>
      <c r="MR294" s="1098"/>
      <c r="MS294" s="1098"/>
      <c r="MT294" s="1098"/>
      <c r="MU294" s="1098"/>
      <c r="MV294" s="1098"/>
      <c r="MW294" s="1098"/>
      <c r="MX294" s="1098"/>
      <c r="MY294" s="1098"/>
      <c r="MZ294" s="1098"/>
      <c r="NA294" s="1098"/>
      <c r="NB294" s="1098"/>
      <c r="NC294" s="1098"/>
      <c r="ND294" s="1098"/>
      <c r="NE294" s="1098"/>
      <c r="NF294" s="1098"/>
      <c r="NG294" s="1098"/>
      <c r="NH294" s="1098"/>
      <c r="NI294" s="1098"/>
      <c r="NJ294" s="1098"/>
      <c r="NK294" s="1098"/>
      <c r="NL294" s="1098"/>
      <c r="NM294" s="1098"/>
      <c r="NN294" s="1098"/>
      <c r="NO294" s="1098"/>
      <c r="NP294" s="1098"/>
      <c r="NQ294" s="1098"/>
      <c r="NR294" s="1098"/>
      <c r="NS294" s="1098"/>
      <c r="NT294" s="1098"/>
      <c r="NU294" s="1098"/>
      <c r="NV294" s="1098"/>
      <c r="NW294" s="1098"/>
      <c r="NX294" s="1098"/>
      <c r="NY294" s="1098"/>
      <c r="NZ294" s="1098"/>
      <c r="OA294" s="1098"/>
      <c r="OB294" s="1098"/>
      <c r="OC294" s="1098"/>
      <c r="OD294" s="1098"/>
      <c r="OE294" s="1098"/>
      <c r="OF294" s="1098"/>
      <c r="OG294" s="1098"/>
      <c r="OH294" s="1098"/>
      <c r="OI294" s="1098"/>
      <c r="OJ294" s="1098"/>
      <c r="OK294" s="1098"/>
      <c r="OL294" s="1098"/>
      <c r="OM294" s="1098"/>
      <c r="ON294" s="1098"/>
      <c r="OO294" s="1098"/>
      <c r="OP294" s="1098"/>
      <c r="OQ294" s="1098"/>
      <c r="OR294" s="1098"/>
      <c r="OS294" s="1098"/>
      <c r="OT294" s="1098"/>
      <c r="OU294" s="1098"/>
      <c r="OV294" s="1098"/>
      <c r="OW294" s="1098"/>
      <c r="OX294" s="1098"/>
      <c r="OY294" s="1098"/>
      <c r="OZ294" s="1098"/>
      <c r="PA294" s="1098"/>
      <c r="PB294" s="1098"/>
      <c r="PC294" s="1098"/>
      <c r="PD294" s="1098"/>
      <c r="PE294" s="1098"/>
      <c r="PF294" s="1098"/>
      <c r="PG294" s="1098"/>
      <c r="PH294" s="1098"/>
      <c r="PI294" s="1098"/>
      <c r="PJ294" s="1098"/>
      <c r="PK294" s="1098"/>
      <c r="PL294" s="1098"/>
      <c r="PM294" s="1098"/>
      <c r="PN294" s="1098"/>
      <c r="PO294" s="1098"/>
      <c r="PP294" s="1098"/>
      <c r="PQ294" s="1098"/>
      <c r="PR294" s="1098"/>
      <c r="PS294" s="1098"/>
      <c r="PT294" s="1098"/>
      <c r="PU294" s="1098"/>
      <c r="PV294" s="1098"/>
      <c r="PW294" s="1098"/>
      <c r="PX294" s="1098"/>
      <c r="PY294" s="1098"/>
      <c r="PZ294" s="1098"/>
      <c r="QA294" s="1098"/>
      <c r="QB294" s="1098"/>
      <c r="QC294" s="1098"/>
      <c r="QD294" s="1098"/>
      <c r="QE294" s="1098"/>
      <c r="QF294" s="1098"/>
      <c r="QG294" s="1098"/>
      <c r="QH294" s="1098"/>
      <c r="QI294" s="1098"/>
      <c r="QJ294" s="1098"/>
      <c r="QK294" s="1098"/>
      <c r="QL294" s="1098"/>
      <c r="QM294" s="1098"/>
      <c r="QN294" s="1098"/>
      <c r="QO294" s="1098"/>
      <c r="QP294" s="1098"/>
      <c r="QQ294" s="1098"/>
      <c r="QR294" s="1098"/>
      <c r="QS294" s="1098"/>
      <c r="QT294" s="1098"/>
      <c r="QU294" s="1098"/>
      <c r="QV294" s="1098"/>
      <c r="QW294" s="1098"/>
      <c r="QX294" s="1098"/>
      <c r="QY294" s="1098"/>
      <c r="QZ294" s="1098"/>
      <c r="RA294" s="1098"/>
      <c r="RB294" s="1098"/>
      <c r="RC294" s="1098"/>
      <c r="RD294" s="1098"/>
      <c r="RE294" s="1098"/>
      <c r="RF294" s="1098"/>
      <c r="RG294" s="1098"/>
      <c r="RH294" s="1098"/>
      <c r="RI294" s="1098"/>
      <c r="RJ294" s="1098"/>
      <c r="RK294" s="1098"/>
      <c r="RL294" s="1098"/>
      <c r="RM294" s="1098"/>
      <c r="RN294" s="1098"/>
      <c r="RO294" s="1098"/>
      <c r="RP294" s="1098"/>
      <c r="RQ294" s="1098"/>
      <c r="RR294" s="1098"/>
      <c r="RS294" s="1098"/>
      <c r="RT294" s="1098"/>
      <c r="RU294" s="1098"/>
      <c r="RV294" s="1098"/>
      <c r="RW294" s="1098"/>
      <c r="RX294" s="1098"/>
      <c r="RY294" s="1098"/>
      <c r="RZ294" s="1098"/>
      <c r="SA294" s="1098"/>
      <c r="SB294" s="1098"/>
      <c r="SC294" s="1098"/>
      <c r="SD294" s="1098"/>
      <c r="SE294" s="1098"/>
      <c r="SF294" s="1098"/>
      <c r="SG294" s="1098"/>
      <c r="SH294" s="1098"/>
      <c r="SI294" s="1098"/>
      <c r="SJ294" s="1098"/>
      <c r="SK294" s="1098"/>
      <c r="SL294" s="1098"/>
      <c r="SM294" s="1098"/>
      <c r="SN294" s="1098"/>
      <c r="SO294" s="1098"/>
      <c r="SP294" s="1098"/>
      <c r="SQ294" s="1098"/>
      <c r="SR294" s="1098"/>
      <c r="SS294" s="1098"/>
      <c r="ST294" s="1098"/>
      <c r="SU294" s="1098"/>
      <c r="SV294" s="1098"/>
      <c r="SW294" s="1098"/>
      <c r="SX294" s="1098"/>
      <c r="SY294" s="1098"/>
      <c r="SZ294" s="1098"/>
      <c r="TA294" s="1098"/>
      <c r="TB294" s="1098"/>
      <c r="TC294" s="1098"/>
      <c r="TD294" s="1098"/>
      <c r="TE294" s="1098"/>
      <c r="TF294" s="1098"/>
      <c r="TG294" s="1098"/>
      <c r="TH294" s="1098"/>
      <c r="TI294" s="1098"/>
      <c r="TJ294" s="1098"/>
      <c r="TK294" s="1098"/>
      <c r="TL294" s="1098"/>
      <c r="TM294" s="1098"/>
      <c r="TN294" s="1098"/>
      <c r="TO294" s="1098"/>
      <c r="TP294" s="1098"/>
      <c r="TQ294" s="1098"/>
      <c r="TR294" s="1098"/>
      <c r="TS294" s="1098"/>
      <c r="TT294" s="1098"/>
      <c r="TU294" s="1098"/>
      <c r="TV294" s="1098"/>
      <c r="TW294" s="1098"/>
      <c r="TX294" s="1098"/>
      <c r="TY294" s="1098"/>
      <c r="TZ294" s="1098"/>
      <c r="UA294" s="1098"/>
      <c r="UB294" s="1098"/>
      <c r="UC294" s="1098"/>
      <c r="UD294" s="1098"/>
      <c r="UE294" s="1098"/>
      <c r="UF294" s="1098"/>
      <c r="UG294" s="1098"/>
      <c r="UH294" s="1098"/>
      <c r="UI294" s="1098"/>
      <c r="UJ294" s="1098"/>
      <c r="UK294" s="1098"/>
      <c r="UL294" s="1098"/>
      <c r="UM294" s="1098"/>
      <c r="UN294" s="1098"/>
      <c r="UO294" s="1098"/>
      <c r="UP294" s="1098"/>
      <c r="UQ294" s="1098"/>
      <c r="UR294" s="1098"/>
      <c r="US294" s="1098"/>
      <c r="UT294" s="1098"/>
      <c r="UU294" s="1098"/>
      <c r="UV294" s="1098"/>
      <c r="UW294" s="1098"/>
      <c r="UX294" s="1098"/>
      <c r="UY294" s="1098"/>
      <c r="UZ294" s="1098"/>
      <c r="VA294" s="1098"/>
      <c r="VB294" s="1098"/>
      <c r="VC294" s="1098"/>
      <c r="VD294" s="1098"/>
      <c r="VE294" s="1098"/>
      <c r="VF294" s="1098"/>
      <c r="VG294" s="1098"/>
      <c r="VH294" s="1098"/>
      <c r="VI294" s="1098"/>
      <c r="VJ294" s="1098"/>
      <c r="VK294" s="1098"/>
      <c r="VL294" s="1098"/>
      <c r="VM294" s="1098"/>
      <c r="VN294" s="1098"/>
      <c r="VO294" s="1098"/>
      <c r="VP294" s="1098"/>
      <c r="VQ294" s="1098"/>
      <c r="VR294" s="1098"/>
      <c r="VS294" s="1098"/>
      <c r="VT294" s="1098"/>
      <c r="VU294" s="1098"/>
      <c r="VV294" s="1098"/>
      <c r="VW294" s="1098"/>
      <c r="VX294" s="1098"/>
      <c r="VY294" s="1098"/>
      <c r="VZ294" s="1098"/>
      <c r="WA294" s="1098"/>
      <c r="WB294" s="1098"/>
      <c r="WC294" s="1098"/>
      <c r="WD294" s="1098"/>
      <c r="WE294" s="1098"/>
      <c r="WF294" s="1098"/>
      <c r="WG294" s="1098"/>
      <c r="WH294" s="1098"/>
      <c r="WI294" s="1098"/>
      <c r="WJ294" s="1098"/>
      <c r="WK294" s="1098"/>
      <c r="WL294" s="1098"/>
      <c r="WM294" s="1098"/>
      <c r="WN294" s="1098"/>
      <c r="WO294" s="1098"/>
      <c r="WP294" s="1098"/>
      <c r="WQ294" s="1098"/>
      <c r="WR294" s="1098"/>
      <c r="WS294" s="1098"/>
      <c r="WT294" s="1098"/>
      <c r="WU294" s="1098"/>
      <c r="WV294" s="1098"/>
      <c r="WW294" s="1098"/>
      <c r="WX294" s="1098"/>
      <c r="WY294" s="1098"/>
      <c r="WZ294" s="1098"/>
      <c r="XA294" s="1098"/>
      <c r="XB294" s="1098"/>
      <c r="XC294" s="1098"/>
      <c r="XD294" s="1098"/>
      <c r="XE294" s="1098"/>
      <c r="XF294" s="1098"/>
      <c r="XG294" s="1098"/>
      <c r="XH294" s="1098"/>
      <c r="XI294" s="1098"/>
      <c r="XJ294" s="1098"/>
      <c r="XK294" s="1098"/>
      <c r="XL294" s="1098"/>
      <c r="XM294" s="1098"/>
      <c r="XN294" s="1098"/>
      <c r="XO294" s="1098"/>
      <c r="XP294" s="1098"/>
      <c r="XQ294" s="1098"/>
      <c r="XR294" s="1098"/>
      <c r="XS294" s="1098"/>
      <c r="XT294" s="1098"/>
      <c r="XU294" s="1098"/>
      <c r="XV294" s="1098"/>
      <c r="XW294" s="1098"/>
      <c r="XX294" s="1098"/>
      <c r="XY294" s="1098"/>
      <c r="XZ294" s="1098"/>
      <c r="YA294" s="1098"/>
      <c r="YB294" s="1098"/>
      <c r="YC294" s="1098"/>
      <c r="YD294" s="1098"/>
      <c r="YE294" s="1098"/>
      <c r="YF294" s="1098"/>
      <c r="YG294" s="1098"/>
      <c r="YH294" s="1098"/>
      <c r="YI294" s="1098"/>
      <c r="YJ294" s="1098"/>
      <c r="YK294" s="1098"/>
      <c r="YL294" s="1098"/>
      <c r="YM294" s="1098"/>
      <c r="YN294" s="1098"/>
      <c r="YO294" s="1098"/>
      <c r="YP294" s="1098"/>
      <c r="YQ294" s="1098"/>
      <c r="YR294" s="1098"/>
      <c r="YS294" s="1098"/>
      <c r="YT294" s="1098"/>
      <c r="YU294" s="1098"/>
      <c r="YV294" s="1098"/>
      <c r="YW294" s="1098"/>
      <c r="YX294" s="1098"/>
      <c r="YY294" s="1098"/>
      <c r="YZ294" s="1098"/>
      <c r="ZA294" s="1098"/>
      <c r="ZB294" s="1098"/>
      <c r="ZC294" s="1098"/>
      <c r="ZD294" s="1098"/>
      <c r="ZE294" s="1098"/>
      <c r="ZF294" s="1098"/>
      <c r="ZG294" s="1098"/>
      <c r="ZH294" s="1098"/>
      <c r="ZI294" s="1098"/>
      <c r="ZJ294" s="1098"/>
      <c r="ZK294" s="1098"/>
      <c r="ZL294" s="1098"/>
      <c r="ZM294" s="1098"/>
      <c r="ZN294" s="1098"/>
      <c r="ZO294" s="1098"/>
      <c r="ZP294" s="1098"/>
      <c r="ZQ294" s="1098"/>
      <c r="ZR294" s="1098"/>
      <c r="ZS294" s="1098"/>
      <c r="ZT294" s="1098"/>
      <c r="ZU294" s="1098"/>
      <c r="ZV294" s="1098"/>
      <c r="ZW294" s="1098"/>
      <c r="ZX294" s="1098"/>
      <c r="ZY294" s="1098"/>
      <c r="ZZ294" s="1098"/>
      <c r="AAA294" s="1098"/>
      <c r="AAB294" s="1098"/>
      <c r="AAC294" s="1098"/>
      <c r="AAD294" s="1098"/>
      <c r="AAE294" s="1098"/>
      <c r="AAF294" s="1098"/>
      <c r="AAG294" s="1098"/>
      <c r="AAH294" s="1098"/>
      <c r="AAI294" s="1098"/>
      <c r="AAJ294" s="1098"/>
      <c r="AAK294" s="1098"/>
      <c r="AAL294" s="1098"/>
      <c r="AAM294" s="1098"/>
      <c r="AAN294" s="1098"/>
      <c r="AAO294" s="1098"/>
      <c r="AAP294" s="1098"/>
      <c r="AAQ294" s="1098"/>
      <c r="AAR294" s="1098"/>
      <c r="AAS294" s="1098"/>
      <c r="AAT294" s="1098"/>
      <c r="AAU294" s="1098"/>
      <c r="AAV294" s="1098"/>
      <c r="AAW294" s="1098"/>
      <c r="AAX294" s="1098"/>
      <c r="AAY294" s="1098"/>
      <c r="AAZ294" s="1098"/>
      <c r="ABA294" s="1098"/>
      <c r="ABB294" s="1098"/>
      <c r="ABC294" s="1098"/>
      <c r="ABD294" s="1098"/>
      <c r="ABE294" s="1098"/>
      <c r="ABF294" s="1098"/>
      <c r="ABG294" s="1098"/>
      <c r="ABH294" s="1098"/>
      <c r="ABI294" s="1098"/>
      <c r="ABJ294" s="1098"/>
      <c r="ABK294" s="1098"/>
      <c r="ABL294" s="1098"/>
      <c r="ABM294" s="1098"/>
      <c r="ABN294" s="1098"/>
      <c r="ABO294" s="1098"/>
      <c r="ABP294" s="1098"/>
      <c r="ABQ294" s="1098"/>
      <c r="ABR294" s="1098"/>
      <c r="ABS294" s="1098"/>
      <c r="ABT294" s="1098"/>
      <c r="ABU294" s="1098"/>
      <c r="ABV294" s="1098"/>
      <c r="ABW294" s="1098"/>
      <c r="ABX294" s="1098"/>
      <c r="ABY294" s="1098"/>
      <c r="ABZ294" s="1098"/>
      <c r="ACA294" s="1098"/>
      <c r="ACB294" s="1098"/>
      <c r="ACC294" s="1098"/>
      <c r="ACD294" s="1098"/>
      <c r="ACE294" s="1098"/>
      <c r="ACF294" s="1098"/>
      <c r="ACG294" s="1098"/>
      <c r="ACH294" s="1098"/>
      <c r="ACI294" s="1098"/>
      <c r="ACJ294" s="1098"/>
      <c r="ACK294" s="1098"/>
      <c r="ACL294" s="1098"/>
      <c r="ACM294" s="1098"/>
      <c r="ACN294" s="1098"/>
      <c r="ACO294" s="1098"/>
      <c r="ACP294" s="1098"/>
      <c r="ACQ294" s="1098"/>
      <c r="ACR294" s="1098"/>
      <c r="ACS294" s="1098"/>
      <c r="ACT294" s="1098"/>
      <c r="ACU294" s="1098"/>
      <c r="ACV294" s="1098"/>
      <c r="ACW294" s="1098"/>
      <c r="ACX294" s="1098"/>
      <c r="ACY294" s="1098"/>
      <c r="ACZ294" s="1098"/>
      <c r="ADA294" s="1098"/>
      <c r="ADB294" s="1098"/>
      <c r="ADC294" s="1098"/>
      <c r="ADD294" s="1098"/>
      <c r="ADE294" s="1098"/>
      <c r="ADF294" s="1098"/>
      <c r="ADG294" s="1098"/>
      <c r="ADH294" s="1098"/>
      <c r="ADI294" s="1098"/>
      <c r="ADJ294" s="1098"/>
      <c r="ADK294" s="1098"/>
      <c r="ADL294" s="1098"/>
      <c r="ADM294" s="1098"/>
      <c r="ADN294" s="1098"/>
      <c r="ADO294" s="1098"/>
      <c r="ADP294" s="1098"/>
      <c r="ADQ294" s="1098"/>
      <c r="ADR294" s="1098"/>
      <c r="ADS294" s="1098"/>
      <c r="ADT294" s="1098"/>
      <c r="ADU294" s="1098"/>
      <c r="ADV294" s="1098"/>
      <c r="ADW294" s="1098"/>
      <c r="ADX294" s="1098"/>
      <c r="ADY294" s="1098"/>
      <c r="ADZ294" s="1098"/>
      <c r="AEA294" s="1098"/>
      <c r="AEB294" s="1098"/>
      <c r="AEC294" s="1098"/>
      <c r="AED294" s="1098"/>
      <c r="AEE294" s="1098"/>
      <c r="AEF294" s="1098"/>
      <c r="AEG294" s="1098"/>
      <c r="AEH294" s="1098"/>
      <c r="AEI294" s="1098"/>
      <c r="AEJ294" s="1098"/>
      <c r="AEK294" s="1098"/>
      <c r="AEL294" s="1098"/>
      <c r="AEM294" s="1098"/>
      <c r="AEN294" s="1098"/>
      <c r="AEO294" s="1098"/>
      <c r="AEP294" s="1098"/>
      <c r="AEQ294" s="1098"/>
      <c r="AER294" s="1098"/>
      <c r="AES294" s="1098"/>
      <c r="AET294" s="1098"/>
      <c r="AEU294" s="1098"/>
      <c r="AEV294" s="1098"/>
      <c r="AEW294" s="1098"/>
      <c r="AEX294" s="1098"/>
      <c r="AEY294" s="1098"/>
      <c r="AEZ294" s="1098"/>
      <c r="AFA294" s="1098"/>
      <c r="AFB294" s="1098"/>
      <c r="AFC294" s="1098"/>
      <c r="AFD294" s="1098"/>
      <c r="AFE294" s="1098"/>
      <c r="AFF294" s="1098"/>
      <c r="AFG294" s="1098"/>
      <c r="AFH294" s="1098"/>
      <c r="AFI294" s="1098"/>
      <c r="AFJ294" s="1098"/>
      <c r="AFK294" s="1098"/>
      <c r="AFL294" s="1098"/>
      <c r="AFM294" s="1098"/>
      <c r="AFN294" s="1098"/>
      <c r="AFO294" s="1098"/>
      <c r="AFP294" s="1098"/>
      <c r="AFQ294" s="1098"/>
      <c r="AFR294" s="1098"/>
      <c r="AFS294" s="1098"/>
      <c r="AFT294" s="1098"/>
      <c r="AFU294" s="1098"/>
      <c r="AFV294" s="1098"/>
      <c r="AFW294" s="1098"/>
      <c r="AFX294" s="1098"/>
      <c r="AFY294" s="1098"/>
      <c r="AFZ294" s="1098"/>
      <c r="AGA294" s="1098"/>
      <c r="AGB294" s="1098"/>
      <c r="AGC294" s="1098"/>
      <c r="AGD294" s="1098"/>
      <c r="AGE294" s="1098"/>
      <c r="AGF294" s="1098"/>
      <c r="AGG294" s="1098"/>
      <c r="AGH294" s="1098"/>
      <c r="AGI294" s="1098"/>
      <c r="AGJ294" s="1098"/>
      <c r="AGK294" s="1098"/>
      <c r="AGL294" s="1098"/>
      <c r="AGM294" s="1098"/>
      <c r="AGN294" s="1098"/>
      <c r="AGO294" s="1098"/>
      <c r="AGP294" s="1098"/>
      <c r="AGQ294" s="1098"/>
      <c r="AGR294" s="1098"/>
      <c r="AGS294" s="1098"/>
      <c r="AGT294" s="1098"/>
      <c r="AGU294" s="1098"/>
      <c r="AGV294" s="1098"/>
      <c r="AGW294" s="1098"/>
      <c r="AGX294" s="1098"/>
      <c r="AGY294" s="1098"/>
      <c r="AGZ294" s="1098"/>
      <c r="AHA294" s="1098"/>
      <c r="AHB294" s="1098"/>
      <c r="AHC294" s="1098"/>
      <c r="AHD294" s="1098"/>
      <c r="AHE294" s="1098"/>
      <c r="AHF294" s="1098"/>
      <c r="AHG294" s="1098"/>
      <c r="AHH294" s="1098"/>
      <c r="AHI294" s="1098"/>
      <c r="AHJ294" s="1098"/>
      <c r="AHK294" s="1098"/>
      <c r="AHL294" s="1098"/>
      <c r="AHM294" s="1098"/>
      <c r="AHN294" s="1098"/>
      <c r="AHO294" s="1098"/>
      <c r="AHP294" s="1098"/>
      <c r="AHQ294" s="1098"/>
      <c r="AHR294" s="1098"/>
      <c r="AHS294" s="1098"/>
      <c r="AHT294" s="1098"/>
      <c r="AHU294" s="1098"/>
      <c r="AHV294" s="1098"/>
      <c r="AHW294" s="1098"/>
      <c r="AHX294" s="1098"/>
      <c r="AHY294" s="1098"/>
      <c r="AHZ294" s="1098"/>
      <c r="AIA294" s="1098"/>
      <c r="AIB294" s="1098"/>
      <c r="AIC294" s="1098"/>
      <c r="AID294" s="1098"/>
      <c r="AIE294" s="1098"/>
      <c r="AIF294" s="1098"/>
      <c r="AIG294" s="1098"/>
      <c r="AIH294" s="1098"/>
      <c r="AII294" s="1098"/>
      <c r="AIJ294" s="1098"/>
      <c r="AIK294" s="1098"/>
      <c r="AIL294" s="1098"/>
      <c r="AIM294" s="1098"/>
      <c r="AIN294" s="1098"/>
      <c r="AIO294" s="1098"/>
      <c r="AIP294" s="1098"/>
      <c r="AIQ294" s="1098"/>
      <c r="AIR294" s="1098"/>
      <c r="AIS294" s="1098"/>
      <c r="AIT294" s="1098"/>
      <c r="AIU294" s="1098"/>
      <c r="AIV294" s="1098"/>
      <c r="AIW294" s="1098"/>
      <c r="AIX294" s="1098"/>
      <c r="AIY294" s="1098"/>
      <c r="AIZ294" s="1098"/>
      <c r="AJA294" s="1098"/>
      <c r="AJB294" s="1098"/>
      <c r="AJC294" s="1098"/>
      <c r="AJD294" s="1098"/>
      <c r="AJE294" s="1098"/>
      <c r="AJF294" s="1098"/>
      <c r="AJG294" s="1098"/>
      <c r="AJH294" s="1098"/>
      <c r="AJI294" s="1098"/>
      <c r="AJJ294" s="1098"/>
      <c r="AJK294" s="1098"/>
      <c r="AJL294" s="1098"/>
      <c r="AJM294" s="1098"/>
      <c r="AJN294" s="1098"/>
      <c r="AJO294" s="1098"/>
      <c r="AJP294" s="1098"/>
      <c r="AJQ294" s="1098"/>
      <c r="AJR294" s="1098"/>
      <c r="AJS294" s="1098"/>
      <c r="AJT294" s="1098"/>
      <c r="AJU294" s="1098"/>
      <c r="AJV294" s="1098"/>
      <c r="AJW294" s="1098"/>
      <c r="AJX294" s="1098"/>
      <c r="AJY294" s="1098"/>
      <c r="AJZ294" s="1098"/>
      <c r="AKA294" s="1098"/>
      <c r="AKB294" s="1098"/>
      <c r="AKC294" s="1098"/>
      <c r="AKD294" s="1098"/>
      <c r="AKE294" s="1098"/>
      <c r="AKF294" s="1098"/>
      <c r="AKG294" s="1098"/>
      <c r="AKH294" s="1098"/>
      <c r="AKI294" s="1098"/>
      <c r="AKJ294" s="1098"/>
      <c r="AKK294" s="1098"/>
      <c r="AKL294" s="1098"/>
      <c r="AKM294" s="1098"/>
      <c r="AKN294" s="1098"/>
      <c r="AKO294" s="1098"/>
      <c r="AKP294" s="1098"/>
      <c r="AKQ294" s="1098"/>
      <c r="AKR294" s="1098"/>
      <c r="AKS294" s="1098"/>
      <c r="AKT294" s="1098"/>
      <c r="AKU294" s="1098"/>
      <c r="AKV294" s="1098"/>
      <c r="AKW294" s="1098"/>
      <c r="AKX294" s="1098"/>
      <c r="AKY294" s="1098"/>
      <c r="AKZ294" s="1098"/>
      <c r="ALA294" s="1098"/>
      <c r="ALB294" s="1098"/>
      <c r="ALC294" s="1098"/>
      <c r="ALD294" s="1098"/>
      <c r="ALE294" s="1098"/>
      <c r="ALF294" s="1098"/>
      <c r="ALG294" s="1098"/>
      <c r="ALH294" s="1098"/>
      <c r="ALI294" s="1098"/>
      <c r="ALJ294" s="1098"/>
      <c r="ALK294" s="1098"/>
      <c r="ALL294" s="1098"/>
      <c r="ALM294" s="1098"/>
      <c r="ALN294" s="1098"/>
      <c r="ALO294" s="1098"/>
      <c r="ALP294" s="1098"/>
      <c r="ALQ294" s="1098"/>
      <c r="ALR294" s="1098"/>
      <c r="ALS294" s="1098"/>
      <c r="ALT294" s="1098"/>
      <c r="ALU294" s="1098"/>
      <c r="ALV294" s="1098"/>
      <c r="ALW294" s="1098"/>
      <c r="ALX294" s="1098"/>
      <c r="ALY294" s="1098"/>
      <c r="ALZ294" s="1098"/>
      <c r="AMA294" s="1098"/>
      <c r="AMB294" s="1098"/>
      <c r="AMC294" s="1098"/>
      <c r="AMD294" s="1098"/>
      <c r="AME294" s="1098"/>
      <c r="AMF294" s="1098"/>
      <c r="AMG294" s="1098"/>
      <c r="AMH294" s="1098"/>
      <c r="AMI294" s="1098"/>
      <c r="AMJ294" s="1098"/>
      <c r="AMK294" s="1098"/>
      <c r="AML294" s="1098"/>
      <c r="AMM294" s="1098"/>
      <c r="AMN294" s="1098"/>
      <c r="AMO294" s="1098"/>
      <c r="AMP294" s="1098"/>
      <c r="AMQ294" s="1098"/>
      <c r="AMR294" s="1098"/>
      <c r="AMS294" s="1098"/>
      <c r="AMT294" s="1098"/>
      <c r="AMU294" s="1098"/>
      <c r="AMV294" s="1098"/>
      <c r="AMW294" s="1098"/>
      <c r="AMX294" s="1098"/>
      <c r="AMY294" s="1098"/>
      <c r="AMZ294" s="1098"/>
      <c r="ANA294" s="1098"/>
      <c r="ANB294" s="1098"/>
      <c r="ANC294" s="1098"/>
      <c r="AND294" s="1098"/>
      <c r="ANE294" s="1098"/>
      <c r="ANF294" s="1098"/>
      <c r="ANG294" s="1098"/>
      <c r="ANH294" s="1098"/>
      <c r="ANI294" s="1098"/>
      <c r="ANJ294" s="1098"/>
      <c r="ANK294" s="1098"/>
      <c r="ANL294" s="1098"/>
      <c r="ANM294" s="1098"/>
      <c r="ANN294" s="1098"/>
      <c r="ANO294" s="1098"/>
      <c r="ANP294" s="1098"/>
      <c r="ANQ294" s="1098"/>
      <c r="ANR294" s="1098"/>
      <c r="ANS294" s="1098"/>
      <c r="ANT294" s="1098"/>
      <c r="ANU294" s="1098"/>
      <c r="ANV294" s="1098"/>
      <c r="ANW294" s="1098"/>
      <c r="ANX294" s="1098"/>
      <c r="ANY294" s="1098"/>
      <c r="ANZ294" s="1098"/>
      <c r="AOA294" s="1098"/>
      <c r="AOB294" s="1098"/>
      <c r="AOC294" s="1098"/>
      <c r="AOD294" s="1098"/>
      <c r="AOE294" s="1098"/>
      <c r="AOF294" s="1098"/>
      <c r="AOG294" s="1098"/>
      <c r="AOH294" s="1098"/>
      <c r="AOI294" s="1098"/>
      <c r="AOJ294" s="1098"/>
      <c r="AOK294" s="1098"/>
      <c r="AOL294" s="1098"/>
      <c r="AOM294" s="1098"/>
      <c r="AON294" s="1098"/>
      <c r="AOO294" s="1098"/>
      <c r="AOP294" s="1098"/>
      <c r="AOQ294" s="1098"/>
      <c r="AOR294" s="1098"/>
      <c r="AOS294" s="1098"/>
      <c r="AOT294" s="1098"/>
      <c r="AOU294" s="1098"/>
      <c r="AOV294" s="1098"/>
      <c r="AOW294" s="1098"/>
      <c r="AOX294" s="1098"/>
      <c r="AOY294" s="1098"/>
      <c r="AOZ294" s="1098"/>
      <c r="APA294" s="1098"/>
      <c r="APB294" s="1098"/>
      <c r="APC294" s="1098"/>
      <c r="APD294" s="1098"/>
      <c r="APE294" s="1098"/>
      <c r="APF294" s="1098"/>
      <c r="APG294" s="1098"/>
      <c r="APH294" s="1098"/>
      <c r="API294" s="1098"/>
      <c r="APJ294" s="1098"/>
      <c r="APK294" s="1098"/>
      <c r="APL294" s="1098"/>
      <c r="APM294" s="1098"/>
      <c r="APN294" s="1098"/>
      <c r="APO294" s="1098"/>
      <c r="APP294" s="1098"/>
      <c r="APQ294" s="1098"/>
      <c r="APR294" s="1098"/>
      <c r="APS294" s="1098"/>
      <c r="APT294" s="1098"/>
      <c r="APU294" s="1098"/>
      <c r="APV294" s="1098"/>
      <c r="APW294" s="1098"/>
      <c r="APX294" s="1098"/>
      <c r="APY294" s="1098"/>
      <c r="APZ294" s="1098"/>
      <c r="AQA294" s="1098"/>
      <c r="AQB294" s="1098"/>
      <c r="AQC294" s="1098"/>
      <c r="AQD294" s="1098"/>
      <c r="AQE294" s="1098"/>
      <c r="AQF294" s="1098"/>
      <c r="AQG294" s="1098"/>
      <c r="AQH294" s="1098"/>
      <c r="AQI294" s="1098"/>
      <c r="AQJ294" s="1098"/>
      <c r="AQK294" s="1098"/>
      <c r="AQL294" s="1098"/>
      <c r="AQM294" s="1098"/>
      <c r="AQN294" s="1098"/>
      <c r="AQO294" s="1098"/>
      <c r="AQP294" s="1098"/>
      <c r="AQQ294" s="1098"/>
      <c r="AQR294" s="1098"/>
      <c r="AQS294" s="1098"/>
      <c r="AQT294" s="1098"/>
      <c r="AQU294" s="1098"/>
      <c r="AQV294" s="1098"/>
      <c r="AQW294" s="1098"/>
      <c r="AQX294" s="1098"/>
      <c r="AQY294" s="1098"/>
      <c r="AQZ294" s="1098"/>
      <c r="ARA294" s="1098"/>
      <c r="ARB294" s="1098"/>
      <c r="ARC294" s="1098"/>
      <c r="ARD294" s="1098"/>
      <c r="ARE294" s="1098"/>
      <c r="ARF294" s="1098"/>
      <c r="ARG294" s="1098"/>
      <c r="ARH294" s="1098"/>
      <c r="ARI294" s="1098"/>
      <c r="ARJ294" s="1098"/>
      <c r="ARK294" s="1098"/>
      <c r="ARL294" s="1098"/>
      <c r="ARM294" s="1098"/>
      <c r="ARN294" s="1098"/>
      <c r="ARO294" s="1098"/>
      <c r="ARP294" s="1098"/>
      <c r="ARQ294" s="1098"/>
      <c r="ARR294" s="1098"/>
      <c r="ARS294" s="1098"/>
      <c r="ART294" s="1098"/>
      <c r="ARU294" s="1098"/>
      <c r="ARV294" s="1098"/>
      <c r="ARW294" s="1098"/>
      <c r="ARX294" s="1098"/>
      <c r="ARY294" s="1098"/>
      <c r="ARZ294" s="1098"/>
      <c r="ASA294" s="1098"/>
      <c r="ASB294" s="1098"/>
      <c r="ASC294" s="1098"/>
      <c r="ASD294" s="1098"/>
      <c r="ASE294" s="1098"/>
      <c r="ASF294" s="1098"/>
      <c r="ASG294" s="1098"/>
      <c r="ASH294" s="1098"/>
      <c r="ASI294" s="1098"/>
      <c r="ASJ294" s="1098"/>
      <c r="ASK294" s="1098"/>
      <c r="ASL294" s="1098"/>
      <c r="ASM294" s="1098"/>
      <c r="ASN294" s="1098"/>
      <c r="ASO294" s="1098"/>
      <c r="ASP294" s="1098"/>
      <c r="ASQ294" s="1098"/>
      <c r="ASR294" s="1098"/>
      <c r="ASS294" s="1098"/>
      <c r="AST294" s="1098"/>
      <c r="ASU294" s="1098"/>
      <c r="ASV294" s="1098"/>
      <c r="ASW294" s="1098"/>
      <c r="ASX294" s="1098"/>
      <c r="ASY294" s="1098"/>
      <c r="ASZ294" s="1098"/>
      <c r="ATA294" s="1098"/>
      <c r="ATB294" s="1098"/>
      <c r="ATC294" s="1098"/>
      <c r="ATD294" s="1098"/>
      <c r="ATE294" s="1098"/>
      <c r="ATF294" s="1098"/>
      <c r="ATG294" s="1098"/>
      <c r="ATH294" s="1098"/>
      <c r="ATI294" s="1098"/>
      <c r="ATJ294" s="1098"/>
      <c r="ATK294" s="1098"/>
      <c r="ATL294" s="1098"/>
      <c r="ATM294" s="1098"/>
      <c r="ATN294" s="1098"/>
      <c r="ATO294" s="1098"/>
      <c r="ATP294" s="1098"/>
      <c r="ATQ294" s="1098"/>
      <c r="ATR294" s="1098"/>
      <c r="ATS294" s="1098"/>
      <c r="ATT294" s="1098"/>
      <c r="ATU294" s="1098"/>
      <c r="ATV294" s="1098"/>
      <c r="ATW294" s="1098"/>
      <c r="ATX294" s="1098"/>
      <c r="ATY294" s="1098"/>
      <c r="ATZ294" s="1098"/>
      <c r="AUA294" s="1098"/>
      <c r="AUB294" s="1098"/>
      <c r="AUC294" s="1098"/>
      <c r="AUD294" s="1098"/>
      <c r="AUE294" s="1098"/>
      <c r="AUF294" s="1098"/>
      <c r="AUG294" s="1098"/>
      <c r="AUH294" s="1098"/>
      <c r="AUI294" s="1098"/>
      <c r="AUJ294" s="1098"/>
      <c r="AUK294" s="1098"/>
      <c r="AUL294" s="1098"/>
      <c r="AUM294" s="1098"/>
      <c r="AUN294" s="1098"/>
      <c r="AUO294" s="1098"/>
      <c r="AUP294" s="1098"/>
      <c r="AUQ294" s="1098"/>
      <c r="AUR294" s="1098"/>
      <c r="AUS294" s="1098"/>
      <c r="AUT294" s="1098"/>
      <c r="AUU294" s="1098"/>
      <c r="AUV294" s="1098"/>
      <c r="AUW294" s="1098"/>
      <c r="AUX294" s="1098"/>
      <c r="AUY294" s="1098"/>
      <c r="AUZ294" s="1098"/>
      <c r="AVA294" s="1098"/>
      <c r="AVB294" s="1098"/>
      <c r="AVC294" s="1098"/>
      <c r="AVD294" s="1098"/>
      <c r="AVE294" s="1098"/>
      <c r="AVF294" s="1098"/>
      <c r="AVG294" s="1098"/>
      <c r="AVH294" s="1098"/>
      <c r="AVI294" s="1098"/>
      <c r="AVJ294" s="1098"/>
      <c r="AVK294" s="1098"/>
      <c r="AVL294" s="1098"/>
      <c r="AVM294" s="1098"/>
      <c r="AVN294" s="1098"/>
      <c r="AVO294" s="1098"/>
      <c r="AVP294" s="1098"/>
      <c r="AVQ294" s="1098"/>
      <c r="AVR294" s="1098"/>
      <c r="AVS294" s="1098"/>
      <c r="AVT294" s="1098"/>
      <c r="AVU294" s="1098"/>
      <c r="AVV294" s="1098"/>
      <c r="AVW294" s="1098"/>
      <c r="AVX294" s="1098"/>
      <c r="AVY294" s="1098"/>
      <c r="AVZ294" s="1098"/>
      <c r="AWA294" s="1098"/>
      <c r="AWB294" s="1098"/>
      <c r="AWC294" s="1098"/>
      <c r="AWD294" s="1098"/>
      <c r="AWE294" s="1098"/>
      <c r="AWF294" s="1098"/>
      <c r="AWG294" s="1098"/>
      <c r="AWH294" s="1098"/>
      <c r="AWI294" s="1098"/>
      <c r="AWJ294" s="1098"/>
      <c r="AWK294" s="1098"/>
      <c r="AWL294" s="1098"/>
      <c r="AWM294" s="1098"/>
      <c r="AWN294" s="1098"/>
      <c r="AWO294" s="1098"/>
      <c r="AWP294" s="1098"/>
      <c r="AWQ294" s="1098"/>
      <c r="AWR294" s="1098"/>
      <c r="AWS294" s="1098"/>
      <c r="AWT294" s="1098"/>
      <c r="AWU294" s="1098"/>
      <c r="AWV294" s="1098"/>
      <c r="AWW294" s="1098"/>
      <c r="AWX294" s="1098"/>
      <c r="AWY294" s="1098"/>
      <c r="AWZ294" s="1098"/>
      <c r="AXA294" s="1098"/>
      <c r="AXB294" s="1098"/>
      <c r="AXC294" s="1098"/>
      <c r="AXD294" s="1098"/>
      <c r="AXE294" s="1098"/>
      <c r="AXF294" s="1098"/>
      <c r="AXG294" s="1098"/>
      <c r="AXH294" s="1098"/>
      <c r="AXI294" s="1098"/>
      <c r="AXJ294" s="1098"/>
      <c r="AXK294" s="1098"/>
      <c r="AXL294" s="1098"/>
      <c r="AXM294" s="1098"/>
      <c r="AXN294" s="1098"/>
      <c r="AXO294" s="1098"/>
      <c r="AXP294" s="1098"/>
      <c r="AXQ294" s="1098"/>
      <c r="AXR294" s="1098"/>
      <c r="AXS294" s="1098"/>
      <c r="AXT294" s="1098"/>
      <c r="AXU294" s="1098"/>
      <c r="AXV294" s="1098"/>
      <c r="AXW294" s="1098"/>
      <c r="AXX294" s="1098"/>
      <c r="AXY294" s="1098"/>
      <c r="AXZ294" s="1098"/>
      <c r="AYA294" s="1098"/>
      <c r="AYB294" s="1098"/>
      <c r="AYC294" s="1098"/>
      <c r="AYD294" s="1098"/>
      <c r="AYE294" s="1098"/>
      <c r="AYF294" s="1098"/>
      <c r="AYG294" s="1098"/>
      <c r="AYH294" s="1098"/>
      <c r="AYI294" s="1098"/>
      <c r="AYJ294" s="1098"/>
      <c r="AYK294" s="1098"/>
      <c r="AYL294" s="1098"/>
      <c r="AYM294" s="1098"/>
      <c r="AYN294" s="1098"/>
      <c r="AYO294" s="1098"/>
      <c r="AYP294" s="1098"/>
      <c r="AYQ294" s="1098"/>
      <c r="AYR294" s="1098"/>
      <c r="AYS294" s="1098"/>
      <c r="AYT294" s="1098"/>
      <c r="AYU294" s="1098"/>
      <c r="AYV294" s="1098"/>
      <c r="AYW294" s="1098"/>
    </row>
    <row r="295" spans="1:1349" s="1766" customFormat="1" ht="14.25" customHeight="1" x14ac:dyDescent="0.25">
      <c r="A295" s="3484"/>
      <c r="B295" s="1773"/>
      <c r="C295" s="1132"/>
      <c r="D295" s="1132"/>
      <c r="E295" s="3544" t="s">
        <v>883</v>
      </c>
      <c r="F295" s="3544"/>
      <c r="G295" s="3544"/>
      <c r="H295" s="1774"/>
      <c r="I295" s="3544" t="s">
        <v>1041</v>
      </c>
      <c r="J295" s="3544"/>
      <c r="K295" s="3544"/>
      <c r="L295" s="1775"/>
      <c r="M295" s="3544" t="s">
        <v>1042</v>
      </c>
      <c r="N295" s="3544"/>
      <c r="O295" s="3544"/>
      <c r="P295" s="1043"/>
      <c r="Q295" s="1043"/>
      <c r="R295" s="3574"/>
      <c r="S295" s="1098"/>
      <c r="T295" s="1098"/>
      <c r="U295" s="1098"/>
      <c r="V295" s="1098"/>
      <c r="W295" s="1098"/>
      <c r="X295" s="1098"/>
      <c r="Y295" s="1098"/>
      <c r="Z295" s="1098"/>
      <c r="AA295" s="1098"/>
      <c r="AB295" s="1098"/>
      <c r="AC295" s="1098"/>
      <c r="AD295" s="1098"/>
      <c r="AE295" s="1098"/>
      <c r="AF295" s="1098"/>
      <c r="AG295" s="1098"/>
      <c r="AH295" s="1098"/>
      <c r="AI295" s="1098"/>
      <c r="AJ295" s="1098"/>
      <c r="AK295" s="1098"/>
      <c r="AL295" s="1098"/>
      <c r="AM295" s="1098"/>
      <c r="AN295" s="1098"/>
      <c r="AO295" s="1098"/>
      <c r="AP295" s="1098"/>
      <c r="AQ295" s="1098"/>
      <c r="AR295" s="1098"/>
      <c r="AS295" s="1098"/>
      <c r="AT295" s="1098"/>
      <c r="AU295" s="1098"/>
      <c r="AV295" s="1098"/>
      <c r="AW295" s="1098"/>
      <c r="AX295" s="1098"/>
      <c r="AY295" s="1098"/>
      <c r="AZ295" s="1098"/>
      <c r="BA295" s="1098"/>
      <c r="BB295" s="1098"/>
      <c r="BC295" s="1098"/>
      <c r="BD295" s="1098"/>
      <c r="BE295" s="1098"/>
      <c r="BF295" s="1098"/>
      <c r="BG295" s="1098"/>
      <c r="BH295" s="1098"/>
      <c r="BI295" s="1098"/>
      <c r="BJ295" s="1098"/>
      <c r="BK295" s="1098"/>
      <c r="BL295" s="1098"/>
      <c r="BM295" s="1098"/>
      <c r="BN295" s="1098"/>
      <c r="BO295" s="1098"/>
      <c r="BP295" s="1098"/>
      <c r="BQ295" s="1098"/>
      <c r="BR295" s="1098"/>
      <c r="BS295" s="1098"/>
      <c r="BT295" s="1098"/>
      <c r="BU295" s="1098"/>
      <c r="BV295" s="1098"/>
      <c r="BW295" s="1098"/>
      <c r="BX295" s="1098"/>
      <c r="BY295" s="1098"/>
      <c r="BZ295" s="1098"/>
      <c r="CA295" s="1098"/>
      <c r="CB295" s="1098"/>
      <c r="CC295" s="1098"/>
      <c r="CD295" s="1098"/>
      <c r="CE295" s="1098"/>
      <c r="CF295" s="1098"/>
      <c r="CG295" s="1098"/>
      <c r="CH295" s="1098"/>
      <c r="CI295" s="1098"/>
      <c r="CJ295" s="1098"/>
      <c r="CK295" s="1098"/>
      <c r="CL295" s="1098"/>
      <c r="CM295" s="1098"/>
      <c r="CN295" s="1098"/>
      <c r="CO295" s="1098"/>
      <c r="CP295" s="1098"/>
      <c r="CQ295" s="1098"/>
      <c r="CR295" s="1098"/>
      <c r="CS295" s="1098"/>
      <c r="CT295" s="1098"/>
      <c r="CU295" s="1098"/>
      <c r="CV295" s="1098"/>
      <c r="CW295" s="1098"/>
      <c r="CX295" s="1098"/>
      <c r="CY295" s="1098"/>
      <c r="CZ295" s="1098"/>
      <c r="DA295" s="1098"/>
      <c r="DB295" s="1098"/>
      <c r="DC295" s="1098"/>
      <c r="DD295" s="1098"/>
      <c r="DE295" s="1098"/>
      <c r="DF295" s="1098"/>
      <c r="DG295" s="1098"/>
      <c r="DH295" s="1098"/>
      <c r="DI295" s="1098"/>
      <c r="DJ295" s="1098"/>
      <c r="DK295" s="1098"/>
      <c r="DL295" s="1098"/>
      <c r="DM295" s="1098"/>
      <c r="DN295" s="1098"/>
      <c r="DO295" s="1098"/>
      <c r="DP295" s="1098"/>
      <c r="DQ295" s="1098"/>
      <c r="DR295" s="1098"/>
      <c r="DS295" s="1098"/>
      <c r="DT295" s="1098"/>
      <c r="DU295" s="1098"/>
      <c r="DV295" s="1098"/>
      <c r="DW295" s="1098"/>
      <c r="DX295" s="1098"/>
      <c r="DY295" s="1098"/>
      <c r="DZ295" s="1098"/>
      <c r="EA295" s="1098"/>
      <c r="EB295" s="1098"/>
      <c r="EC295" s="1098"/>
      <c r="ED295" s="1098"/>
      <c r="EE295" s="1098"/>
      <c r="EF295" s="1098"/>
      <c r="EG295" s="1098"/>
      <c r="EH295" s="1098"/>
      <c r="EI295" s="1098"/>
      <c r="EJ295" s="1098"/>
      <c r="EK295" s="1098"/>
      <c r="EL295" s="1098"/>
      <c r="EM295" s="1098"/>
      <c r="EN295" s="1098"/>
      <c r="EO295" s="1098"/>
      <c r="EP295" s="1098"/>
      <c r="EQ295" s="1098"/>
      <c r="ER295" s="1098"/>
      <c r="ES295" s="1098"/>
      <c r="ET295" s="1098"/>
      <c r="EU295" s="1098"/>
      <c r="EV295" s="1098"/>
      <c r="EW295" s="1098"/>
      <c r="EX295" s="1098"/>
      <c r="EY295" s="1098"/>
      <c r="EZ295" s="1098"/>
      <c r="FA295" s="1098"/>
      <c r="FB295" s="1098"/>
      <c r="FC295" s="1098"/>
      <c r="FD295" s="1098"/>
      <c r="FE295" s="1098"/>
      <c r="FF295" s="1098"/>
      <c r="FG295" s="1098"/>
      <c r="FH295" s="1098"/>
      <c r="FI295" s="1098"/>
      <c r="FJ295" s="1098"/>
      <c r="FK295" s="1098"/>
      <c r="FL295" s="1098"/>
      <c r="FM295" s="1098"/>
      <c r="FN295" s="1098"/>
      <c r="FO295" s="1098"/>
      <c r="FP295" s="1098"/>
      <c r="FQ295" s="1098"/>
      <c r="FR295" s="1098"/>
      <c r="FS295" s="1098"/>
      <c r="FT295" s="1098"/>
      <c r="FU295" s="1098"/>
      <c r="FV295" s="1098"/>
      <c r="FW295" s="1098"/>
      <c r="FX295" s="1098"/>
      <c r="FY295" s="1098"/>
      <c r="FZ295" s="1098"/>
      <c r="GA295" s="1098"/>
      <c r="GB295" s="1098"/>
      <c r="GC295" s="1098"/>
      <c r="GD295" s="1098"/>
      <c r="GE295" s="1098"/>
      <c r="GF295" s="1098"/>
      <c r="GG295" s="1098"/>
      <c r="GH295" s="1098"/>
      <c r="GI295" s="1098"/>
      <c r="GJ295" s="1098"/>
      <c r="GK295" s="1098"/>
      <c r="GL295" s="1098"/>
      <c r="GM295" s="1098"/>
      <c r="GN295" s="1098"/>
      <c r="GO295" s="1098"/>
      <c r="GP295" s="1098"/>
      <c r="GQ295" s="1098"/>
      <c r="GR295" s="1098"/>
      <c r="GS295" s="1098"/>
      <c r="GT295" s="1098"/>
      <c r="GU295" s="1098"/>
      <c r="GV295" s="1098"/>
      <c r="GW295" s="1098"/>
      <c r="GX295" s="1098"/>
      <c r="GY295" s="1098"/>
      <c r="GZ295" s="1098"/>
      <c r="HA295" s="1098"/>
      <c r="HB295" s="1098"/>
      <c r="HC295" s="1098"/>
      <c r="HD295" s="1098"/>
      <c r="HE295" s="1098"/>
      <c r="HF295" s="1098"/>
      <c r="HG295" s="1098"/>
      <c r="HH295" s="1098"/>
      <c r="HI295" s="1098"/>
      <c r="HJ295" s="1098"/>
      <c r="HK295" s="1098"/>
      <c r="HL295" s="1098"/>
      <c r="HM295" s="1098"/>
      <c r="HN295" s="1098"/>
      <c r="HO295" s="1098"/>
      <c r="HP295" s="1098"/>
      <c r="HQ295" s="1098"/>
      <c r="HR295" s="1098"/>
      <c r="HS295" s="1098"/>
      <c r="HT295" s="1098"/>
      <c r="HU295" s="1098"/>
      <c r="HV295" s="1098"/>
      <c r="HW295" s="1098"/>
      <c r="HX295" s="1098"/>
      <c r="HY295" s="1098"/>
      <c r="HZ295" s="1098"/>
      <c r="IA295" s="1098"/>
      <c r="IB295" s="1098"/>
      <c r="IC295" s="1098"/>
      <c r="ID295" s="1098"/>
      <c r="IE295" s="1098"/>
      <c r="IF295" s="1098"/>
      <c r="IG295" s="1098"/>
      <c r="IH295" s="1098"/>
      <c r="II295" s="1098"/>
      <c r="IJ295" s="1098"/>
      <c r="IK295" s="1098"/>
      <c r="IL295" s="1098"/>
      <c r="IM295" s="1098"/>
      <c r="IN295" s="1098"/>
      <c r="IO295" s="1098"/>
      <c r="IP295" s="1098"/>
      <c r="IQ295" s="1098"/>
      <c r="IR295" s="1098"/>
      <c r="IS295" s="1098"/>
      <c r="IT295" s="1098"/>
      <c r="IU295" s="1098"/>
      <c r="IV295" s="1098"/>
      <c r="IW295" s="1098"/>
      <c r="IX295" s="1098"/>
      <c r="IY295" s="1098"/>
      <c r="IZ295" s="1098"/>
      <c r="JA295" s="1098"/>
      <c r="JB295" s="1098"/>
      <c r="JC295" s="1098"/>
      <c r="JD295" s="1098"/>
      <c r="JE295" s="1098"/>
      <c r="JF295" s="1098"/>
      <c r="JG295" s="1098"/>
      <c r="JH295" s="1098"/>
      <c r="JI295" s="1098"/>
      <c r="JJ295" s="1098"/>
      <c r="JK295" s="1098"/>
      <c r="JL295" s="1098"/>
      <c r="JM295" s="1098"/>
      <c r="JN295" s="1098"/>
      <c r="JO295" s="1098"/>
      <c r="JP295" s="1098"/>
      <c r="JQ295" s="1098"/>
      <c r="JR295" s="1098"/>
      <c r="JS295" s="1098"/>
      <c r="JT295" s="1098"/>
      <c r="JU295" s="1098"/>
      <c r="JV295" s="1098"/>
      <c r="JW295" s="1098"/>
      <c r="JX295" s="1098"/>
      <c r="JY295" s="1098"/>
      <c r="JZ295" s="1098"/>
      <c r="KA295" s="1098"/>
      <c r="KB295" s="1098"/>
      <c r="KC295" s="1098"/>
      <c r="KD295" s="1098"/>
      <c r="KE295" s="1098"/>
      <c r="KF295" s="1098"/>
      <c r="KG295" s="1098"/>
      <c r="KH295" s="1098"/>
      <c r="KI295" s="1098"/>
      <c r="KJ295" s="1098"/>
      <c r="KK295" s="1098"/>
      <c r="KL295" s="1098"/>
      <c r="KM295" s="1098"/>
      <c r="KN295" s="1098"/>
      <c r="KO295" s="1098"/>
      <c r="KP295" s="1098"/>
      <c r="KQ295" s="1098"/>
      <c r="KR295" s="1098"/>
      <c r="KS295" s="1098"/>
      <c r="KT295" s="1098"/>
      <c r="KU295" s="1098"/>
      <c r="KV295" s="1098"/>
      <c r="KW295" s="1098"/>
      <c r="KX295" s="1098"/>
      <c r="KY295" s="1098"/>
      <c r="KZ295" s="1098"/>
      <c r="LA295" s="1098"/>
      <c r="LB295" s="1098"/>
      <c r="LC295" s="1098"/>
      <c r="LD295" s="1098"/>
      <c r="LE295" s="1098"/>
      <c r="LF295" s="1098"/>
      <c r="LG295" s="1098"/>
      <c r="LH295" s="1098"/>
      <c r="LI295" s="1098"/>
      <c r="LJ295" s="1098"/>
      <c r="LK295" s="1098"/>
      <c r="LL295" s="1098"/>
      <c r="LM295" s="1098"/>
      <c r="LN295" s="1098"/>
      <c r="LO295" s="1098"/>
      <c r="LP295" s="1098"/>
      <c r="LQ295" s="1098"/>
      <c r="LR295" s="1098"/>
      <c r="LS295" s="1098"/>
      <c r="LT295" s="1098"/>
      <c r="LU295" s="1098"/>
      <c r="LV295" s="1098"/>
      <c r="LW295" s="1098"/>
      <c r="LX295" s="1098"/>
      <c r="LY295" s="1098"/>
      <c r="LZ295" s="1098"/>
      <c r="MA295" s="1098"/>
      <c r="MB295" s="1098"/>
      <c r="MC295" s="1098"/>
      <c r="MD295" s="1098"/>
      <c r="ME295" s="1098"/>
      <c r="MF295" s="1098"/>
      <c r="MG295" s="1098"/>
      <c r="MH295" s="1098"/>
      <c r="MI295" s="1098"/>
      <c r="MJ295" s="1098"/>
      <c r="MK295" s="1098"/>
      <c r="ML295" s="1098"/>
      <c r="MM295" s="1098"/>
      <c r="MN295" s="1098"/>
      <c r="MO295" s="1098"/>
      <c r="MP295" s="1098"/>
      <c r="MQ295" s="1098"/>
      <c r="MR295" s="1098"/>
      <c r="MS295" s="1098"/>
      <c r="MT295" s="1098"/>
      <c r="MU295" s="1098"/>
      <c r="MV295" s="1098"/>
      <c r="MW295" s="1098"/>
      <c r="MX295" s="1098"/>
      <c r="MY295" s="1098"/>
      <c r="MZ295" s="1098"/>
      <c r="NA295" s="1098"/>
      <c r="NB295" s="1098"/>
      <c r="NC295" s="1098"/>
      <c r="ND295" s="1098"/>
      <c r="NE295" s="1098"/>
      <c r="NF295" s="1098"/>
      <c r="NG295" s="1098"/>
      <c r="NH295" s="1098"/>
      <c r="NI295" s="1098"/>
      <c r="NJ295" s="1098"/>
      <c r="NK295" s="1098"/>
      <c r="NL295" s="1098"/>
      <c r="NM295" s="1098"/>
      <c r="NN295" s="1098"/>
      <c r="NO295" s="1098"/>
      <c r="NP295" s="1098"/>
      <c r="NQ295" s="1098"/>
      <c r="NR295" s="1098"/>
      <c r="NS295" s="1098"/>
      <c r="NT295" s="1098"/>
      <c r="NU295" s="1098"/>
      <c r="NV295" s="1098"/>
      <c r="NW295" s="1098"/>
      <c r="NX295" s="1098"/>
      <c r="NY295" s="1098"/>
      <c r="NZ295" s="1098"/>
      <c r="OA295" s="1098"/>
      <c r="OB295" s="1098"/>
      <c r="OC295" s="1098"/>
      <c r="OD295" s="1098"/>
      <c r="OE295" s="1098"/>
      <c r="OF295" s="1098"/>
      <c r="OG295" s="1098"/>
      <c r="OH295" s="1098"/>
      <c r="OI295" s="1098"/>
      <c r="OJ295" s="1098"/>
      <c r="OK295" s="1098"/>
      <c r="OL295" s="1098"/>
      <c r="OM295" s="1098"/>
      <c r="ON295" s="1098"/>
      <c r="OO295" s="1098"/>
      <c r="OP295" s="1098"/>
      <c r="OQ295" s="1098"/>
      <c r="OR295" s="1098"/>
      <c r="OS295" s="1098"/>
      <c r="OT295" s="1098"/>
      <c r="OU295" s="1098"/>
      <c r="OV295" s="1098"/>
      <c r="OW295" s="1098"/>
      <c r="OX295" s="1098"/>
      <c r="OY295" s="1098"/>
      <c r="OZ295" s="1098"/>
      <c r="PA295" s="1098"/>
      <c r="PB295" s="1098"/>
      <c r="PC295" s="1098"/>
      <c r="PD295" s="1098"/>
      <c r="PE295" s="1098"/>
      <c r="PF295" s="1098"/>
      <c r="PG295" s="1098"/>
      <c r="PH295" s="1098"/>
      <c r="PI295" s="1098"/>
      <c r="PJ295" s="1098"/>
      <c r="PK295" s="1098"/>
      <c r="PL295" s="1098"/>
      <c r="PM295" s="1098"/>
      <c r="PN295" s="1098"/>
      <c r="PO295" s="1098"/>
      <c r="PP295" s="1098"/>
      <c r="PQ295" s="1098"/>
      <c r="PR295" s="1098"/>
      <c r="PS295" s="1098"/>
      <c r="PT295" s="1098"/>
      <c r="PU295" s="1098"/>
      <c r="PV295" s="1098"/>
      <c r="PW295" s="1098"/>
      <c r="PX295" s="1098"/>
      <c r="PY295" s="1098"/>
      <c r="PZ295" s="1098"/>
      <c r="QA295" s="1098"/>
      <c r="QB295" s="1098"/>
      <c r="QC295" s="1098"/>
      <c r="QD295" s="1098"/>
      <c r="QE295" s="1098"/>
      <c r="QF295" s="1098"/>
      <c r="QG295" s="1098"/>
      <c r="QH295" s="1098"/>
      <c r="QI295" s="1098"/>
      <c r="QJ295" s="1098"/>
      <c r="QK295" s="1098"/>
      <c r="QL295" s="1098"/>
      <c r="QM295" s="1098"/>
      <c r="QN295" s="1098"/>
      <c r="QO295" s="1098"/>
      <c r="QP295" s="1098"/>
      <c r="QQ295" s="1098"/>
      <c r="QR295" s="1098"/>
      <c r="QS295" s="1098"/>
      <c r="QT295" s="1098"/>
      <c r="QU295" s="1098"/>
      <c r="QV295" s="1098"/>
      <c r="QW295" s="1098"/>
      <c r="QX295" s="1098"/>
      <c r="QY295" s="1098"/>
      <c r="QZ295" s="1098"/>
      <c r="RA295" s="1098"/>
      <c r="RB295" s="1098"/>
      <c r="RC295" s="1098"/>
      <c r="RD295" s="1098"/>
      <c r="RE295" s="1098"/>
      <c r="RF295" s="1098"/>
      <c r="RG295" s="1098"/>
      <c r="RH295" s="1098"/>
      <c r="RI295" s="1098"/>
      <c r="RJ295" s="1098"/>
      <c r="RK295" s="1098"/>
      <c r="RL295" s="1098"/>
      <c r="RM295" s="1098"/>
      <c r="RN295" s="1098"/>
      <c r="RO295" s="1098"/>
      <c r="RP295" s="1098"/>
      <c r="RQ295" s="1098"/>
      <c r="RR295" s="1098"/>
      <c r="RS295" s="1098"/>
      <c r="RT295" s="1098"/>
      <c r="RU295" s="1098"/>
      <c r="RV295" s="1098"/>
      <c r="RW295" s="1098"/>
      <c r="RX295" s="1098"/>
      <c r="RY295" s="1098"/>
      <c r="RZ295" s="1098"/>
      <c r="SA295" s="1098"/>
      <c r="SB295" s="1098"/>
      <c r="SC295" s="1098"/>
      <c r="SD295" s="1098"/>
      <c r="SE295" s="1098"/>
      <c r="SF295" s="1098"/>
      <c r="SG295" s="1098"/>
      <c r="SH295" s="1098"/>
      <c r="SI295" s="1098"/>
      <c r="SJ295" s="1098"/>
      <c r="SK295" s="1098"/>
      <c r="SL295" s="1098"/>
      <c r="SM295" s="1098"/>
      <c r="SN295" s="1098"/>
      <c r="SO295" s="1098"/>
      <c r="SP295" s="1098"/>
      <c r="SQ295" s="1098"/>
      <c r="SR295" s="1098"/>
      <c r="SS295" s="1098"/>
      <c r="ST295" s="1098"/>
      <c r="SU295" s="1098"/>
      <c r="SV295" s="1098"/>
      <c r="SW295" s="1098"/>
      <c r="SX295" s="1098"/>
      <c r="SY295" s="1098"/>
      <c r="SZ295" s="1098"/>
      <c r="TA295" s="1098"/>
      <c r="TB295" s="1098"/>
      <c r="TC295" s="1098"/>
      <c r="TD295" s="1098"/>
      <c r="TE295" s="1098"/>
      <c r="TF295" s="1098"/>
      <c r="TG295" s="1098"/>
      <c r="TH295" s="1098"/>
      <c r="TI295" s="1098"/>
      <c r="TJ295" s="1098"/>
      <c r="TK295" s="1098"/>
      <c r="TL295" s="1098"/>
      <c r="TM295" s="1098"/>
      <c r="TN295" s="1098"/>
      <c r="TO295" s="1098"/>
      <c r="TP295" s="1098"/>
      <c r="TQ295" s="1098"/>
      <c r="TR295" s="1098"/>
      <c r="TS295" s="1098"/>
      <c r="TT295" s="1098"/>
      <c r="TU295" s="1098"/>
      <c r="TV295" s="1098"/>
      <c r="TW295" s="1098"/>
      <c r="TX295" s="1098"/>
      <c r="TY295" s="1098"/>
      <c r="TZ295" s="1098"/>
      <c r="UA295" s="1098"/>
      <c r="UB295" s="1098"/>
      <c r="UC295" s="1098"/>
      <c r="UD295" s="1098"/>
      <c r="UE295" s="1098"/>
      <c r="UF295" s="1098"/>
      <c r="UG295" s="1098"/>
      <c r="UH295" s="1098"/>
      <c r="UI295" s="1098"/>
      <c r="UJ295" s="1098"/>
      <c r="UK295" s="1098"/>
      <c r="UL295" s="1098"/>
      <c r="UM295" s="1098"/>
      <c r="UN295" s="1098"/>
      <c r="UO295" s="1098"/>
      <c r="UP295" s="1098"/>
      <c r="UQ295" s="1098"/>
      <c r="UR295" s="1098"/>
      <c r="US295" s="1098"/>
      <c r="UT295" s="1098"/>
      <c r="UU295" s="1098"/>
      <c r="UV295" s="1098"/>
      <c r="UW295" s="1098"/>
      <c r="UX295" s="1098"/>
      <c r="UY295" s="1098"/>
      <c r="UZ295" s="1098"/>
      <c r="VA295" s="1098"/>
      <c r="VB295" s="1098"/>
      <c r="VC295" s="1098"/>
      <c r="VD295" s="1098"/>
      <c r="VE295" s="1098"/>
      <c r="VF295" s="1098"/>
      <c r="VG295" s="1098"/>
      <c r="VH295" s="1098"/>
      <c r="VI295" s="1098"/>
      <c r="VJ295" s="1098"/>
      <c r="VK295" s="1098"/>
      <c r="VL295" s="1098"/>
      <c r="VM295" s="1098"/>
      <c r="VN295" s="1098"/>
      <c r="VO295" s="1098"/>
      <c r="VP295" s="1098"/>
      <c r="VQ295" s="1098"/>
      <c r="VR295" s="1098"/>
      <c r="VS295" s="1098"/>
      <c r="VT295" s="1098"/>
      <c r="VU295" s="1098"/>
      <c r="VV295" s="1098"/>
      <c r="VW295" s="1098"/>
      <c r="VX295" s="1098"/>
      <c r="VY295" s="1098"/>
      <c r="VZ295" s="1098"/>
      <c r="WA295" s="1098"/>
      <c r="WB295" s="1098"/>
      <c r="WC295" s="1098"/>
      <c r="WD295" s="1098"/>
      <c r="WE295" s="1098"/>
      <c r="WF295" s="1098"/>
      <c r="WG295" s="1098"/>
      <c r="WH295" s="1098"/>
      <c r="WI295" s="1098"/>
      <c r="WJ295" s="1098"/>
      <c r="WK295" s="1098"/>
      <c r="WL295" s="1098"/>
      <c r="WM295" s="1098"/>
      <c r="WN295" s="1098"/>
      <c r="WO295" s="1098"/>
      <c r="WP295" s="1098"/>
      <c r="WQ295" s="1098"/>
      <c r="WR295" s="1098"/>
      <c r="WS295" s="1098"/>
      <c r="WT295" s="1098"/>
      <c r="WU295" s="1098"/>
      <c r="WV295" s="1098"/>
      <c r="WW295" s="1098"/>
      <c r="WX295" s="1098"/>
      <c r="WY295" s="1098"/>
      <c r="WZ295" s="1098"/>
      <c r="XA295" s="1098"/>
      <c r="XB295" s="1098"/>
      <c r="XC295" s="1098"/>
      <c r="XD295" s="1098"/>
      <c r="XE295" s="1098"/>
      <c r="XF295" s="1098"/>
      <c r="XG295" s="1098"/>
      <c r="XH295" s="1098"/>
      <c r="XI295" s="1098"/>
      <c r="XJ295" s="1098"/>
      <c r="XK295" s="1098"/>
      <c r="XL295" s="1098"/>
      <c r="XM295" s="1098"/>
      <c r="XN295" s="1098"/>
      <c r="XO295" s="1098"/>
      <c r="XP295" s="1098"/>
      <c r="XQ295" s="1098"/>
      <c r="XR295" s="1098"/>
      <c r="XS295" s="1098"/>
      <c r="XT295" s="1098"/>
      <c r="XU295" s="1098"/>
      <c r="XV295" s="1098"/>
      <c r="XW295" s="1098"/>
      <c r="XX295" s="1098"/>
      <c r="XY295" s="1098"/>
      <c r="XZ295" s="1098"/>
      <c r="YA295" s="1098"/>
      <c r="YB295" s="1098"/>
      <c r="YC295" s="1098"/>
      <c r="YD295" s="1098"/>
      <c r="YE295" s="1098"/>
      <c r="YF295" s="1098"/>
      <c r="YG295" s="1098"/>
      <c r="YH295" s="1098"/>
      <c r="YI295" s="1098"/>
      <c r="YJ295" s="1098"/>
      <c r="YK295" s="1098"/>
      <c r="YL295" s="1098"/>
      <c r="YM295" s="1098"/>
      <c r="YN295" s="1098"/>
      <c r="YO295" s="1098"/>
      <c r="YP295" s="1098"/>
      <c r="YQ295" s="1098"/>
      <c r="YR295" s="1098"/>
      <c r="YS295" s="1098"/>
      <c r="YT295" s="1098"/>
      <c r="YU295" s="1098"/>
      <c r="YV295" s="1098"/>
      <c r="YW295" s="1098"/>
      <c r="YX295" s="1098"/>
      <c r="YY295" s="1098"/>
      <c r="YZ295" s="1098"/>
      <c r="ZA295" s="1098"/>
      <c r="ZB295" s="1098"/>
      <c r="ZC295" s="1098"/>
      <c r="ZD295" s="1098"/>
      <c r="ZE295" s="1098"/>
      <c r="ZF295" s="1098"/>
      <c r="ZG295" s="1098"/>
      <c r="ZH295" s="1098"/>
      <c r="ZI295" s="1098"/>
      <c r="ZJ295" s="1098"/>
      <c r="ZK295" s="1098"/>
      <c r="ZL295" s="1098"/>
      <c r="ZM295" s="1098"/>
      <c r="ZN295" s="1098"/>
      <c r="ZO295" s="1098"/>
      <c r="ZP295" s="1098"/>
      <c r="ZQ295" s="1098"/>
      <c r="ZR295" s="1098"/>
      <c r="ZS295" s="1098"/>
      <c r="ZT295" s="1098"/>
      <c r="ZU295" s="1098"/>
      <c r="ZV295" s="1098"/>
      <c r="ZW295" s="1098"/>
      <c r="ZX295" s="1098"/>
      <c r="ZY295" s="1098"/>
      <c r="ZZ295" s="1098"/>
      <c r="AAA295" s="1098"/>
      <c r="AAB295" s="1098"/>
      <c r="AAC295" s="1098"/>
      <c r="AAD295" s="1098"/>
      <c r="AAE295" s="1098"/>
      <c r="AAF295" s="1098"/>
      <c r="AAG295" s="1098"/>
      <c r="AAH295" s="1098"/>
      <c r="AAI295" s="1098"/>
      <c r="AAJ295" s="1098"/>
      <c r="AAK295" s="1098"/>
      <c r="AAL295" s="1098"/>
      <c r="AAM295" s="1098"/>
      <c r="AAN295" s="1098"/>
      <c r="AAO295" s="1098"/>
      <c r="AAP295" s="1098"/>
      <c r="AAQ295" s="1098"/>
      <c r="AAR295" s="1098"/>
      <c r="AAS295" s="1098"/>
      <c r="AAT295" s="1098"/>
      <c r="AAU295" s="1098"/>
      <c r="AAV295" s="1098"/>
      <c r="AAW295" s="1098"/>
      <c r="AAX295" s="1098"/>
      <c r="AAY295" s="1098"/>
      <c r="AAZ295" s="1098"/>
      <c r="ABA295" s="1098"/>
      <c r="ABB295" s="1098"/>
      <c r="ABC295" s="1098"/>
      <c r="ABD295" s="1098"/>
      <c r="ABE295" s="1098"/>
      <c r="ABF295" s="1098"/>
      <c r="ABG295" s="1098"/>
      <c r="ABH295" s="1098"/>
      <c r="ABI295" s="1098"/>
      <c r="ABJ295" s="1098"/>
      <c r="ABK295" s="1098"/>
      <c r="ABL295" s="1098"/>
      <c r="ABM295" s="1098"/>
      <c r="ABN295" s="1098"/>
      <c r="ABO295" s="1098"/>
      <c r="ABP295" s="1098"/>
      <c r="ABQ295" s="1098"/>
      <c r="ABR295" s="1098"/>
      <c r="ABS295" s="1098"/>
      <c r="ABT295" s="1098"/>
      <c r="ABU295" s="1098"/>
      <c r="ABV295" s="1098"/>
      <c r="ABW295" s="1098"/>
      <c r="ABX295" s="1098"/>
      <c r="ABY295" s="1098"/>
      <c r="ABZ295" s="1098"/>
      <c r="ACA295" s="1098"/>
      <c r="ACB295" s="1098"/>
      <c r="ACC295" s="1098"/>
      <c r="ACD295" s="1098"/>
      <c r="ACE295" s="1098"/>
      <c r="ACF295" s="1098"/>
      <c r="ACG295" s="1098"/>
      <c r="ACH295" s="1098"/>
      <c r="ACI295" s="1098"/>
      <c r="ACJ295" s="1098"/>
      <c r="ACK295" s="1098"/>
      <c r="ACL295" s="1098"/>
      <c r="ACM295" s="1098"/>
      <c r="ACN295" s="1098"/>
      <c r="ACO295" s="1098"/>
      <c r="ACP295" s="1098"/>
      <c r="ACQ295" s="1098"/>
      <c r="ACR295" s="1098"/>
      <c r="ACS295" s="1098"/>
      <c r="ACT295" s="1098"/>
      <c r="ACU295" s="1098"/>
      <c r="ACV295" s="1098"/>
      <c r="ACW295" s="1098"/>
      <c r="ACX295" s="1098"/>
      <c r="ACY295" s="1098"/>
      <c r="ACZ295" s="1098"/>
      <c r="ADA295" s="1098"/>
      <c r="ADB295" s="1098"/>
      <c r="ADC295" s="1098"/>
      <c r="ADD295" s="1098"/>
      <c r="ADE295" s="1098"/>
      <c r="ADF295" s="1098"/>
      <c r="ADG295" s="1098"/>
      <c r="ADH295" s="1098"/>
      <c r="ADI295" s="1098"/>
      <c r="ADJ295" s="1098"/>
      <c r="ADK295" s="1098"/>
      <c r="ADL295" s="1098"/>
      <c r="ADM295" s="1098"/>
      <c r="ADN295" s="1098"/>
      <c r="ADO295" s="1098"/>
      <c r="ADP295" s="1098"/>
      <c r="ADQ295" s="1098"/>
      <c r="ADR295" s="1098"/>
      <c r="ADS295" s="1098"/>
      <c r="ADT295" s="1098"/>
      <c r="ADU295" s="1098"/>
      <c r="ADV295" s="1098"/>
      <c r="ADW295" s="1098"/>
      <c r="ADX295" s="1098"/>
      <c r="ADY295" s="1098"/>
      <c r="ADZ295" s="1098"/>
      <c r="AEA295" s="1098"/>
      <c r="AEB295" s="1098"/>
      <c r="AEC295" s="1098"/>
      <c r="AED295" s="1098"/>
      <c r="AEE295" s="1098"/>
      <c r="AEF295" s="1098"/>
      <c r="AEG295" s="1098"/>
      <c r="AEH295" s="1098"/>
      <c r="AEI295" s="1098"/>
      <c r="AEJ295" s="1098"/>
      <c r="AEK295" s="1098"/>
      <c r="AEL295" s="1098"/>
      <c r="AEM295" s="1098"/>
      <c r="AEN295" s="1098"/>
      <c r="AEO295" s="1098"/>
      <c r="AEP295" s="1098"/>
      <c r="AEQ295" s="1098"/>
      <c r="AER295" s="1098"/>
      <c r="AES295" s="1098"/>
      <c r="AET295" s="1098"/>
      <c r="AEU295" s="1098"/>
      <c r="AEV295" s="1098"/>
      <c r="AEW295" s="1098"/>
      <c r="AEX295" s="1098"/>
      <c r="AEY295" s="1098"/>
      <c r="AEZ295" s="1098"/>
      <c r="AFA295" s="1098"/>
      <c r="AFB295" s="1098"/>
      <c r="AFC295" s="1098"/>
      <c r="AFD295" s="1098"/>
      <c r="AFE295" s="1098"/>
      <c r="AFF295" s="1098"/>
      <c r="AFG295" s="1098"/>
      <c r="AFH295" s="1098"/>
      <c r="AFI295" s="1098"/>
      <c r="AFJ295" s="1098"/>
      <c r="AFK295" s="1098"/>
      <c r="AFL295" s="1098"/>
      <c r="AFM295" s="1098"/>
      <c r="AFN295" s="1098"/>
      <c r="AFO295" s="1098"/>
      <c r="AFP295" s="1098"/>
      <c r="AFQ295" s="1098"/>
      <c r="AFR295" s="1098"/>
      <c r="AFS295" s="1098"/>
      <c r="AFT295" s="1098"/>
      <c r="AFU295" s="1098"/>
      <c r="AFV295" s="1098"/>
      <c r="AFW295" s="1098"/>
      <c r="AFX295" s="1098"/>
      <c r="AFY295" s="1098"/>
      <c r="AFZ295" s="1098"/>
      <c r="AGA295" s="1098"/>
      <c r="AGB295" s="1098"/>
      <c r="AGC295" s="1098"/>
      <c r="AGD295" s="1098"/>
      <c r="AGE295" s="1098"/>
      <c r="AGF295" s="1098"/>
      <c r="AGG295" s="1098"/>
      <c r="AGH295" s="1098"/>
      <c r="AGI295" s="1098"/>
      <c r="AGJ295" s="1098"/>
      <c r="AGK295" s="1098"/>
      <c r="AGL295" s="1098"/>
      <c r="AGM295" s="1098"/>
      <c r="AGN295" s="1098"/>
      <c r="AGO295" s="1098"/>
      <c r="AGP295" s="1098"/>
      <c r="AGQ295" s="1098"/>
      <c r="AGR295" s="1098"/>
      <c r="AGS295" s="1098"/>
      <c r="AGT295" s="1098"/>
      <c r="AGU295" s="1098"/>
      <c r="AGV295" s="1098"/>
      <c r="AGW295" s="1098"/>
      <c r="AGX295" s="1098"/>
      <c r="AGY295" s="1098"/>
      <c r="AGZ295" s="1098"/>
      <c r="AHA295" s="1098"/>
      <c r="AHB295" s="1098"/>
      <c r="AHC295" s="1098"/>
      <c r="AHD295" s="1098"/>
      <c r="AHE295" s="1098"/>
      <c r="AHF295" s="1098"/>
      <c r="AHG295" s="1098"/>
      <c r="AHH295" s="1098"/>
      <c r="AHI295" s="1098"/>
      <c r="AHJ295" s="1098"/>
      <c r="AHK295" s="1098"/>
      <c r="AHL295" s="1098"/>
      <c r="AHM295" s="1098"/>
      <c r="AHN295" s="1098"/>
      <c r="AHO295" s="1098"/>
      <c r="AHP295" s="1098"/>
      <c r="AHQ295" s="1098"/>
      <c r="AHR295" s="1098"/>
      <c r="AHS295" s="1098"/>
      <c r="AHT295" s="1098"/>
      <c r="AHU295" s="1098"/>
      <c r="AHV295" s="1098"/>
      <c r="AHW295" s="1098"/>
      <c r="AHX295" s="1098"/>
      <c r="AHY295" s="1098"/>
      <c r="AHZ295" s="1098"/>
      <c r="AIA295" s="1098"/>
      <c r="AIB295" s="1098"/>
      <c r="AIC295" s="1098"/>
      <c r="AID295" s="1098"/>
      <c r="AIE295" s="1098"/>
      <c r="AIF295" s="1098"/>
      <c r="AIG295" s="1098"/>
      <c r="AIH295" s="1098"/>
      <c r="AII295" s="1098"/>
      <c r="AIJ295" s="1098"/>
      <c r="AIK295" s="1098"/>
      <c r="AIL295" s="1098"/>
      <c r="AIM295" s="1098"/>
      <c r="AIN295" s="1098"/>
      <c r="AIO295" s="1098"/>
      <c r="AIP295" s="1098"/>
      <c r="AIQ295" s="1098"/>
      <c r="AIR295" s="1098"/>
      <c r="AIS295" s="1098"/>
      <c r="AIT295" s="1098"/>
      <c r="AIU295" s="1098"/>
      <c r="AIV295" s="1098"/>
      <c r="AIW295" s="1098"/>
      <c r="AIX295" s="1098"/>
      <c r="AIY295" s="1098"/>
      <c r="AIZ295" s="1098"/>
      <c r="AJA295" s="1098"/>
      <c r="AJB295" s="1098"/>
      <c r="AJC295" s="1098"/>
      <c r="AJD295" s="1098"/>
      <c r="AJE295" s="1098"/>
      <c r="AJF295" s="1098"/>
      <c r="AJG295" s="1098"/>
      <c r="AJH295" s="1098"/>
      <c r="AJI295" s="1098"/>
      <c r="AJJ295" s="1098"/>
      <c r="AJK295" s="1098"/>
      <c r="AJL295" s="1098"/>
      <c r="AJM295" s="1098"/>
      <c r="AJN295" s="1098"/>
      <c r="AJO295" s="1098"/>
      <c r="AJP295" s="1098"/>
      <c r="AJQ295" s="1098"/>
      <c r="AJR295" s="1098"/>
      <c r="AJS295" s="1098"/>
      <c r="AJT295" s="1098"/>
      <c r="AJU295" s="1098"/>
      <c r="AJV295" s="1098"/>
      <c r="AJW295" s="1098"/>
      <c r="AJX295" s="1098"/>
      <c r="AJY295" s="1098"/>
      <c r="AJZ295" s="1098"/>
      <c r="AKA295" s="1098"/>
      <c r="AKB295" s="1098"/>
      <c r="AKC295" s="1098"/>
      <c r="AKD295" s="1098"/>
      <c r="AKE295" s="1098"/>
      <c r="AKF295" s="1098"/>
      <c r="AKG295" s="1098"/>
      <c r="AKH295" s="1098"/>
      <c r="AKI295" s="1098"/>
      <c r="AKJ295" s="1098"/>
      <c r="AKK295" s="1098"/>
      <c r="AKL295" s="1098"/>
      <c r="AKM295" s="1098"/>
      <c r="AKN295" s="1098"/>
      <c r="AKO295" s="1098"/>
      <c r="AKP295" s="1098"/>
      <c r="AKQ295" s="1098"/>
      <c r="AKR295" s="1098"/>
      <c r="AKS295" s="1098"/>
      <c r="AKT295" s="1098"/>
      <c r="AKU295" s="1098"/>
      <c r="AKV295" s="1098"/>
      <c r="AKW295" s="1098"/>
      <c r="AKX295" s="1098"/>
      <c r="AKY295" s="1098"/>
      <c r="AKZ295" s="1098"/>
      <c r="ALA295" s="1098"/>
      <c r="ALB295" s="1098"/>
      <c r="ALC295" s="1098"/>
      <c r="ALD295" s="1098"/>
      <c r="ALE295" s="1098"/>
      <c r="ALF295" s="1098"/>
      <c r="ALG295" s="1098"/>
      <c r="ALH295" s="1098"/>
      <c r="ALI295" s="1098"/>
      <c r="ALJ295" s="1098"/>
      <c r="ALK295" s="1098"/>
      <c r="ALL295" s="1098"/>
      <c r="ALM295" s="1098"/>
      <c r="ALN295" s="1098"/>
      <c r="ALO295" s="1098"/>
      <c r="ALP295" s="1098"/>
      <c r="ALQ295" s="1098"/>
      <c r="ALR295" s="1098"/>
      <c r="ALS295" s="1098"/>
      <c r="ALT295" s="1098"/>
      <c r="ALU295" s="1098"/>
      <c r="ALV295" s="1098"/>
      <c r="ALW295" s="1098"/>
      <c r="ALX295" s="1098"/>
      <c r="ALY295" s="1098"/>
      <c r="ALZ295" s="1098"/>
      <c r="AMA295" s="1098"/>
      <c r="AMB295" s="1098"/>
      <c r="AMC295" s="1098"/>
      <c r="AMD295" s="1098"/>
      <c r="AME295" s="1098"/>
      <c r="AMF295" s="1098"/>
      <c r="AMG295" s="1098"/>
      <c r="AMH295" s="1098"/>
      <c r="AMI295" s="1098"/>
      <c r="AMJ295" s="1098"/>
      <c r="AMK295" s="1098"/>
      <c r="AML295" s="1098"/>
      <c r="AMM295" s="1098"/>
      <c r="AMN295" s="1098"/>
      <c r="AMO295" s="1098"/>
      <c r="AMP295" s="1098"/>
      <c r="AMQ295" s="1098"/>
      <c r="AMR295" s="1098"/>
      <c r="AMS295" s="1098"/>
      <c r="AMT295" s="1098"/>
      <c r="AMU295" s="1098"/>
      <c r="AMV295" s="1098"/>
      <c r="AMW295" s="1098"/>
      <c r="AMX295" s="1098"/>
      <c r="AMY295" s="1098"/>
      <c r="AMZ295" s="1098"/>
      <c r="ANA295" s="1098"/>
      <c r="ANB295" s="1098"/>
      <c r="ANC295" s="1098"/>
      <c r="AND295" s="1098"/>
      <c r="ANE295" s="1098"/>
      <c r="ANF295" s="1098"/>
      <c r="ANG295" s="1098"/>
      <c r="ANH295" s="1098"/>
      <c r="ANI295" s="1098"/>
      <c r="ANJ295" s="1098"/>
      <c r="ANK295" s="1098"/>
      <c r="ANL295" s="1098"/>
      <c r="ANM295" s="1098"/>
      <c r="ANN295" s="1098"/>
      <c r="ANO295" s="1098"/>
      <c r="ANP295" s="1098"/>
      <c r="ANQ295" s="1098"/>
      <c r="ANR295" s="1098"/>
      <c r="ANS295" s="1098"/>
      <c r="ANT295" s="1098"/>
      <c r="ANU295" s="1098"/>
      <c r="ANV295" s="1098"/>
      <c r="ANW295" s="1098"/>
      <c r="ANX295" s="1098"/>
      <c r="ANY295" s="1098"/>
      <c r="ANZ295" s="1098"/>
      <c r="AOA295" s="1098"/>
      <c r="AOB295" s="1098"/>
      <c r="AOC295" s="1098"/>
      <c r="AOD295" s="1098"/>
      <c r="AOE295" s="1098"/>
      <c r="AOF295" s="1098"/>
      <c r="AOG295" s="1098"/>
      <c r="AOH295" s="1098"/>
      <c r="AOI295" s="1098"/>
      <c r="AOJ295" s="1098"/>
      <c r="AOK295" s="1098"/>
      <c r="AOL295" s="1098"/>
      <c r="AOM295" s="1098"/>
      <c r="AON295" s="1098"/>
      <c r="AOO295" s="1098"/>
      <c r="AOP295" s="1098"/>
      <c r="AOQ295" s="1098"/>
      <c r="AOR295" s="1098"/>
      <c r="AOS295" s="1098"/>
      <c r="AOT295" s="1098"/>
      <c r="AOU295" s="1098"/>
      <c r="AOV295" s="1098"/>
      <c r="AOW295" s="1098"/>
      <c r="AOX295" s="1098"/>
      <c r="AOY295" s="1098"/>
      <c r="AOZ295" s="1098"/>
      <c r="APA295" s="1098"/>
      <c r="APB295" s="1098"/>
      <c r="APC295" s="1098"/>
      <c r="APD295" s="1098"/>
      <c r="APE295" s="1098"/>
      <c r="APF295" s="1098"/>
      <c r="APG295" s="1098"/>
      <c r="APH295" s="1098"/>
      <c r="API295" s="1098"/>
      <c r="APJ295" s="1098"/>
      <c r="APK295" s="1098"/>
      <c r="APL295" s="1098"/>
      <c r="APM295" s="1098"/>
      <c r="APN295" s="1098"/>
      <c r="APO295" s="1098"/>
      <c r="APP295" s="1098"/>
      <c r="APQ295" s="1098"/>
      <c r="APR295" s="1098"/>
      <c r="APS295" s="1098"/>
      <c r="APT295" s="1098"/>
      <c r="APU295" s="1098"/>
      <c r="APV295" s="1098"/>
      <c r="APW295" s="1098"/>
      <c r="APX295" s="1098"/>
      <c r="APY295" s="1098"/>
      <c r="APZ295" s="1098"/>
      <c r="AQA295" s="1098"/>
      <c r="AQB295" s="1098"/>
      <c r="AQC295" s="1098"/>
      <c r="AQD295" s="1098"/>
      <c r="AQE295" s="1098"/>
      <c r="AQF295" s="1098"/>
      <c r="AQG295" s="1098"/>
      <c r="AQH295" s="1098"/>
      <c r="AQI295" s="1098"/>
      <c r="AQJ295" s="1098"/>
      <c r="AQK295" s="1098"/>
      <c r="AQL295" s="1098"/>
      <c r="AQM295" s="1098"/>
      <c r="AQN295" s="1098"/>
      <c r="AQO295" s="1098"/>
      <c r="AQP295" s="1098"/>
      <c r="AQQ295" s="1098"/>
      <c r="AQR295" s="1098"/>
      <c r="AQS295" s="1098"/>
      <c r="AQT295" s="1098"/>
      <c r="AQU295" s="1098"/>
      <c r="AQV295" s="1098"/>
      <c r="AQW295" s="1098"/>
      <c r="AQX295" s="1098"/>
      <c r="AQY295" s="1098"/>
      <c r="AQZ295" s="1098"/>
      <c r="ARA295" s="1098"/>
      <c r="ARB295" s="1098"/>
      <c r="ARC295" s="1098"/>
      <c r="ARD295" s="1098"/>
      <c r="ARE295" s="1098"/>
      <c r="ARF295" s="1098"/>
      <c r="ARG295" s="1098"/>
      <c r="ARH295" s="1098"/>
      <c r="ARI295" s="1098"/>
      <c r="ARJ295" s="1098"/>
      <c r="ARK295" s="1098"/>
      <c r="ARL295" s="1098"/>
      <c r="ARM295" s="1098"/>
      <c r="ARN295" s="1098"/>
      <c r="ARO295" s="1098"/>
      <c r="ARP295" s="1098"/>
      <c r="ARQ295" s="1098"/>
      <c r="ARR295" s="1098"/>
      <c r="ARS295" s="1098"/>
      <c r="ART295" s="1098"/>
      <c r="ARU295" s="1098"/>
      <c r="ARV295" s="1098"/>
      <c r="ARW295" s="1098"/>
      <c r="ARX295" s="1098"/>
      <c r="ARY295" s="1098"/>
      <c r="ARZ295" s="1098"/>
      <c r="ASA295" s="1098"/>
      <c r="ASB295" s="1098"/>
      <c r="ASC295" s="1098"/>
      <c r="ASD295" s="1098"/>
      <c r="ASE295" s="1098"/>
      <c r="ASF295" s="1098"/>
      <c r="ASG295" s="1098"/>
      <c r="ASH295" s="1098"/>
      <c r="ASI295" s="1098"/>
      <c r="ASJ295" s="1098"/>
      <c r="ASK295" s="1098"/>
      <c r="ASL295" s="1098"/>
      <c r="ASM295" s="1098"/>
      <c r="ASN295" s="1098"/>
      <c r="ASO295" s="1098"/>
      <c r="ASP295" s="1098"/>
      <c r="ASQ295" s="1098"/>
      <c r="ASR295" s="1098"/>
      <c r="ASS295" s="1098"/>
      <c r="AST295" s="1098"/>
      <c r="ASU295" s="1098"/>
      <c r="ASV295" s="1098"/>
      <c r="ASW295" s="1098"/>
      <c r="ASX295" s="1098"/>
      <c r="ASY295" s="1098"/>
      <c r="ASZ295" s="1098"/>
      <c r="ATA295" s="1098"/>
      <c r="ATB295" s="1098"/>
      <c r="ATC295" s="1098"/>
      <c r="ATD295" s="1098"/>
      <c r="ATE295" s="1098"/>
      <c r="ATF295" s="1098"/>
      <c r="ATG295" s="1098"/>
      <c r="ATH295" s="1098"/>
      <c r="ATI295" s="1098"/>
      <c r="ATJ295" s="1098"/>
      <c r="ATK295" s="1098"/>
      <c r="ATL295" s="1098"/>
      <c r="ATM295" s="1098"/>
      <c r="ATN295" s="1098"/>
      <c r="ATO295" s="1098"/>
      <c r="ATP295" s="1098"/>
      <c r="ATQ295" s="1098"/>
      <c r="ATR295" s="1098"/>
      <c r="ATS295" s="1098"/>
      <c r="ATT295" s="1098"/>
      <c r="ATU295" s="1098"/>
      <c r="ATV295" s="1098"/>
      <c r="ATW295" s="1098"/>
      <c r="ATX295" s="1098"/>
      <c r="ATY295" s="1098"/>
      <c r="ATZ295" s="1098"/>
      <c r="AUA295" s="1098"/>
      <c r="AUB295" s="1098"/>
      <c r="AUC295" s="1098"/>
      <c r="AUD295" s="1098"/>
      <c r="AUE295" s="1098"/>
      <c r="AUF295" s="1098"/>
      <c r="AUG295" s="1098"/>
      <c r="AUH295" s="1098"/>
      <c r="AUI295" s="1098"/>
      <c r="AUJ295" s="1098"/>
      <c r="AUK295" s="1098"/>
      <c r="AUL295" s="1098"/>
      <c r="AUM295" s="1098"/>
      <c r="AUN295" s="1098"/>
      <c r="AUO295" s="1098"/>
      <c r="AUP295" s="1098"/>
      <c r="AUQ295" s="1098"/>
      <c r="AUR295" s="1098"/>
      <c r="AUS295" s="1098"/>
      <c r="AUT295" s="1098"/>
      <c r="AUU295" s="1098"/>
      <c r="AUV295" s="1098"/>
      <c r="AUW295" s="1098"/>
      <c r="AUX295" s="1098"/>
      <c r="AUY295" s="1098"/>
      <c r="AUZ295" s="1098"/>
      <c r="AVA295" s="1098"/>
      <c r="AVB295" s="1098"/>
      <c r="AVC295" s="1098"/>
      <c r="AVD295" s="1098"/>
      <c r="AVE295" s="1098"/>
      <c r="AVF295" s="1098"/>
      <c r="AVG295" s="1098"/>
      <c r="AVH295" s="1098"/>
      <c r="AVI295" s="1098"/>
      <c r="AVJ295" s="1098"/>
      <c r="AVK295" s="1098"/>
      <c r="AVL295" s="1098"/>
      <c r="AVM295" s="1098"/>
      <c r="AVN295" s="1098"/>
      <c r="AVO295" s="1098"/>
      <c r="AVP295" s="1098"/>
      <c r="AVQ295" s="1098"/>
      <c r="AVR295" s="1098"/>
      <c r="AVS295" s="1098"/>
      <c r="AVT295" s="1098"/>
      <c r="AVU295" s="1098"/>
      <c r="AVV295" s="1098"/>
      <c r="AVW295" s="1098"/>
      <c r="AVX295" s="1098"/>
      <c r="AVY295" s="1098"/>
      <c r="AVZ295" s="1098"/>
      <c r="AWA295" s="1098"/>
      <c r="AWB295" s="1098"/>
      <c r="AWC295" s="1098"/>
      <c r="AWD295" s="1098"/>
      <c r="AWE295" s="1098"/>
      <c r="AWF295" s="1098"/>
      <c r="AWG295" s="1098"/>
      <c r="AWH295" s="1098"/>
      <c r="AWI295" s="1098"/>
      <c r="AWJ295" s="1098"/>
      <c r="AWK295" s="1098"/>
      <c r="AWL295" s="1098"/>
      <c r="AWM295" s="1098"/>
      <c r="AWN295" s="1098"/>
      <c r="AWO295" s="1098"/>
      <c r="AWP295" s="1098"/>
      <c r="AWQ295" s="1098"/>
      <c r="AWR295" s="1098"/>
      <c r="AWS295" s="1098"/>
      <c r="AWT295" s="1098"/>
      <c r="AWU295" s="1098"/>
      <c r="AWV295" s="1098"/>
      <c r="AWW295" s="1098"/>
      <c r="AWX295" s="1098"/>
      <c r="AWY295" s="1098"/>
      <c r="AWZ295" s="1098"/>
      <c r="AXA295" s="1098"/>
      <c r="AXB295" s="1098"/>
      <c r="AXC295" s="1098"/>
      <c r="AXD295" s="1098"/>
      <c r="AXE295" s="1098"/>
      <c r="AXF295" s="1098"/>
      <c r="AXG295" s="1098"/>
      <c r="AXH295" s="1098"/>
      <c r="AXI295" s="1098"/>
      <c r="AXJ295" s="1098"/>
      <c r="AXK295" s="1098"/>
      <c r="AXL295" s="1098"/>
      <c r="AXM295" s="1098"/>
      <c r="AXN295" s="1098"/>
      <c r="AXO295" s="1098"/>
      <c r="AXP295" s="1098"/>
      <c r="AXQ295" s="1098"/>
      <c r="AXR295" s="1098"/>
      <c r="AXS295" s="1098"/>
      <c r="AXT295" s="1098"/>
      <c r="AXU295" s="1098"/>
      <c r="AXV295" s="1098"/>
      <c r="AXW295" s="1098"/>
      <c r="AXX295" s="1098"/>
      <c r="AXY295" s="1098"/>
      <c r="AXZ295" s="1098"/>
      <c r="AYA295" s="1098"/>
      <c r="AYB295" s="1098"/>
      <c r="AYC295" s="1098"/>
      <c r="AYD295" s="1098"/>
      <c r="AYE295" s="1098"/>
      <c r="AYF295" s="1098"/>
      <c r="AYG295" s="1098"/>
      <c r="AYH295" s="1098"/>
      <c r="AYI295" s="1098"/>
      <c r="AYJ295" s="1098"/>
      <c r="AYK295" s="1098"/>
      <c r="AYL295" s="1098"/>
      <c r="AYM295" s="1098"/>
      <c r="AYN295" s="1098"/>
      <c r="AYO295" s="1098"/>
      <c r="AYP295" s="1098"/>
      <c r="AYQ295" s="1098"/>
      <c r="AYR295" s="1098"/>
      <c r="AYS295" s="1098"/>
      <c r="AYT295" s="1098"/>
      <c r="AYU295" s="1098"/>
      <c r="AYV295" s="1098"/>
      <c r="AYW295" s="1098"/>
    </row>
    <row r="296" spans="1:1349" s="1766" customFormat="1" ht="18" customHeight="1" x14ac:dyDescent="0.2">
      <c r="A296" s="3484"/>
      <c r="B296" s="1773"/>
      <c r="C296" s="1132"/>
      <c r="D296" s="1776" t="s">
        <v>850</v>
      </c>
      <c r="E296" s="3545">
        <v>1</v>
      </c>
      <c r="F296" s="3545"/>
      <c r="G296" s="3545"/>
      <c r="H296" s="1132"/>
      <c r="I296" s="3532">
        <f>B290</f>
        <v>1</v>
      </c>
      <c r="J296" s="3532"/>
      <c r="K296" s="3532"/>
      <c r="L296" s="1043"/>
      <c r="M296" s="3533">
        <f>B290</f>
        <v>1</v>
      </c>
      <c r="N296" s="3533"/>
      <c r="O296" s="3533"/>
      <c r="P296" s="1777" t="s">
        <v>850</v>
      </c>
      <c r="Q296" s="1043"/>
      <c r="R296" s="3574"/>
      <c r="S296" s="1098"/>
      <c r="T296" s="1098"/>
      <c r="U296" s="1098"/>
      <c r="V296" s="1098"/>
      <c r="W296" s="1098"/>
      <c r="X296" s="1098"/>
      <c r="Y296" s="1098"/>
      <c r="Z296" s="1098"/>
      <c r="AA296" s="1098"/>
      <c r="AB296" s="1098"/>
      <c r="AC296" s="1098"/>
      <c r="AD296" s="1098"/>
      <c r="AE296" s="1098"/>
      <c r="AF296" s="1098"/>
      <c r="AG296" s="1098"/>
      <c r="AH296" s="1098"/>
      <c r="AI296" s="1098"/>
      <c r="AJ296" s="1098"/>
      <c r="AK296" s="1098"/>
      <c r="AL296" s="1098"/>
      <c r="AM296" s="1098"/>
      <c r="AN296" s="1098"/>
      <c r="AO296" s="1098"/>
      <c r="AP296" s="1098"/>
      <c r="AQ296" s="1098"/>
      <c r="AR296" s="1098"/>
      <c r="AS296" s="1098"/>
      <c r="AT296" s="1098"/>
      <c r="AU296" s="1098"/>
      <c r="AV296" s="1098"/>
      <c r="AW296" s="1098"/>
      <c r="AX296" s="1098"/>
      <c r="AY296" s="1098"/>
      <c r="AZ296" s="1098"/>
      <c r="BA296" s="1098"/>
      <c r="BB296" s="1098"/>
      <c r="BC296" s="1098"/>
      <c r="BD296" s="1098"/>
      <c r="BE296" s="1098"/>
      <c r="BF296" s="1098"/>
      <c r="BG296" s="1098"/>
      <c r="BH296" s="1098"/>
      <c r="BI296" s="1098"/>
      <c r="BJ296" s="1098"/>
      <c r="BK296" s="1098"/>
      <c r="BL296" s="1098"/>
      <c r="BM296" s="1098"/>
      <c r="BN296" s="1098"/>
      <c r="BO296" s="1098"/>
      <c r="BP296" s="1098"/>
      <c r="BQ296" s="1098"/>
      <c r="BR296" s="1098"/>
      <c r="BS296" s="1098"/>
      <c r="BT296" s="1098"/>
      <c r="BU296" s="1098"/>
      <c r="BV296" s="1098"/>
      <c r="BW296" s="1098"/>
      <c r="BX296" s="1098"/>
      <c r="BY296" s="1098"/>
      <c r="BZ296" s="1098"/>
      <c r="CA296" s="1098"/>
      <c r="CB296" s="1098"/>
      <c r="CC296" s="1098"/>
      <c r="CD296" s="1098"/>
      <c r="CE296" s="1098"/>
      <c r="CF296" s="1098"/>
      <c r="CG296" s="1098"/>
      <c r="CH296" s="1098"/>
      <c r="CI296" s="1098"/>
      <c r="CJ296" s="1098"/>
      <c r="CK296" s="1098"/>
      <c r="CL296" s="1098"/>
      <c r="CM296" s="1098"/>
      <c r="CN296" s="1098"/>
      <c r="CO296" s="1098"/>
      <c r="CP296" s="1098"/>
      <c r="CQ296" s="1098"/>
      <c r="CR296" s="1098"/>
      <c r="CS296" s="1098"/>
      <c r="CT296" s="1098"/>
      <c r="CU296" s="1098"/>
      <c r="CV296" s="1098"/>
      <c r="CW296" s="1098"/>
      <c r="CX296" s="1098"/>
      <c r="CY296" s="1098"/>
      <c r="CZ296" s="1098"/>
      <c r="DA296" s="1098"/>
      <c r="DB296" s="1098"/>
      <c r="DC296" s="1098"/>
      <c r="DD296" s="1098"/>
      <c r="DE296" s="1098"/>
      <c r="DF296" s="1098"/>
      <c r="DG296" s="1098"/>
      <c r="DH296" s="1098"/>
      <c r="DI296" s="1098"/>
      <c r="DJ296" s="1098"/>
      <c r="DK296" s="1098"/>
      <c r="DL296" s="1098"/>
      <c r="DM296" s="1098"/>
      <c r="DN296" s="1098"/>
      <c r="DO296" s="1098"/>
      <c r="DP296" s="1098"/>
      <c r="DQ296" s="1098"/>
      <c r="DR296" s="1098"/>
      <c r="DS296" s="1098"/>
      <c r="DT296" s="1098"/>
      <c r="DU296" s="1098"/>
      <c r="DV296" s="1098"/>
      <c r="DW296" s="1098"/>
      <c r="DX296" s="1098"/>
      <c r="DY296" s="1098"/>
      <c r="DZ296" s="1098"/>
      <c r="EA296" s="1098"/>
      <c r="EB296" s="1098"/>
      <c r="EC296" s="1098"/>
      <c r="ED296" s="1098"/>
      <c r="EE296" s="1098"/>
      <c r="EF296" s="1098"/>
      <c r="EG296" s="1098"/>
      <c r="EH296" s="1098"/>
      <c r="EI296" s="1098"/>
      <c r="EJ296" s="1098"/>
      <c r="EK296" s="1098"/>
      <c r="EL296" s="1098"/>
      <c r="EM296" s="1098"/>
      <c r="EN296" s="1098"/>
      <c r="EO296" s="1098"/>
      <c r="EP296" s="1098"/>
      <c r="EQ296" s="1098"/>
      <c r="ER296" s="1098"/>
      <c r="ES296" s="1098"/>
      <c r="ET296" s="1098"/>
      <c r="EU296" s="1098"/>
      <c r="EV296" s="1098"/>
      <c r="EW296" s="1098"/>
      <c r="EX296" s="1098"/>
      <c r="EY296" s="1098"/>
      <c r="EZ296" s="1098"/>
      <c r="FA296" s="1098"/>
      <c r="FB296" s="1098"/>
      <c r="FC296" s="1098"/>
      <c r="FD296" s="1098"/>
      <c r="FE296" s="1098"/>
      <c r="FF296" s="1098"/>
      <c r="FG296" s="1098"/>
      <c r="FH296" s="1098"/>
      <c r="FI296" s="1098"/>
      <c r="FJ296" s="1098"/>
      <c r="FK296" s="1098"/>
      <c r="FL296" s="1098"/>
      <c r="FM296" s="1098"/>
      <c r="FN296" s="1098"/>
      <c r="FO296" s="1098"/>
      <c r="FP296" s="1098"/>
      <c r="FQ296" s="1098"/>
      <c r="FR296" s="1098"/>
      <c r="FS296" s="1098"/>
      <c r="FT296" s="1098"/>
      <c r="FU296" s="1098"/>
      <c r="FV296" s="1098"/>
      <c r="FW296" s="1098"/>
      <c r="FX296" s="1098"/>
      <c r="FY296" s="1098"/>
      <c r="FZ296" s="1098"/>
      <c r="GA296" s="1098"/>
      <c r="GB296" s="1098"/>
      <c r="GC296" s="1098"/>
      <c r="GD296" s="1098"/>
      <c r="GE296" s="1098"/>
      <c r="GF296" s="1098"/>
      <c r="GG296" s="1098"/>
      <c r="GH296" s="1098"/>
      <c r="GI296" s="1098"/>
      <c r="GJ296" s="1098"/>
      <c r="GK296" s="1098"/>
      <c r="GL296" s="1098"/>
      <c r="GM296" s="1098"/>
      <c r="GN296" s="1098"/>
      <c r="GO296" s="1098"/>
      <c r="GP296" s="1098"/>
      <c r="GQ296" s="1098"/>
      <c r="GR296" s="1098"/>
      <c r="GS296" s="1098"/>
      <c r="GT296" s="1098"/>
      <c r="GU296" s="1098"/>
      <c r="GV296" s="1098"/>
      <c r="GW296" s="1098"/>
      <c r="GX296" s="1098"/>
      <c r="GY296" s="1098"/>
      <c r="GZ296" s="1098"/>
      <c r="HA296" s="1098"/>
      <c r="HB296" s="1098"/>
      <c r="HC296" s="1098"/>
      <c r="HD296" s="1098"/>
      <c r="HE296" s="1098"/>
      <c r="HF296" s="1098"/>
      <c r="HG296" s="1098"/>
      <c r="HH296" s="1098"/>
      <c r="HI296" s="1098"/>
      <c r="HJ296" s="1098"/>
      <c r="HK296" s="1098"/>
      <c r="HL296" s="1098"/>
      <c r="HM296" s="1098"/>
      <c r="HN296" s="1098"/>
      <c r="HO296" s="1098"/>
      <c r="HP296" s="1098"/>
      <c r="HQ296" s="1098"/>
      <c r="HR296" s="1098"/>
      <c r="HS296" s="1098"/>
      <c r="HT296" s="1098"/>
      <c r="HU296" s="1098"/>
      <c r="HV296" s="1098"/>
      <c r="HW296" s="1098"/>
      <c r="HX296" s="1098"/>
      <c r="HY296" s="1098"/>
      <c r="HZ296" s="1098"/>
      <c r="IA296" s="1098"/>
      <c r="IB296" s="1098"/>
      <c r="IC296" s="1098"/>
      <c r="ID296" s="1098"/>
      <c r="IE296" s="1098"/>
      <c r="IF296" s="1098"/>
      <c r="IG296" s="1098"/>
      <c r="IH296" s="1098"/>
      <c r="II296" s="1098"/>
      <c r="IJ296" s="1098"/>
      <c r="IK296" s="1098"/>
      <c r="IL296" s="1098"/>
      <c r="IM296" s="1098"/>
      <c r="IN296" s="1098"/>
      <c r="IO296" s="1098"/>
      <c r="IP296" s="1098"/>
      <c r="IQ296" s="1098"/>
      <c r="IR296" s="1098"/>
      <c r="IS296" s="1098"/>
      <c r="IT296" s="1098"/>
      <c r="IU296" s="1098"/>
      <c r="IV296" s="1098"/>
      <c r="IW296" s="1098"/>
      <c r="IX296" s="1098"/>
      <c r="IY296" s="1098"/>
      <c r="IZ296" s="1098"/>
      <c r="JA296" s="1098"/>
      <c r="JB296" s="1098"/>
      <c r="JC296" s="1098"/>
      <c r="JD296" s="1098"/>
      <c r="JE296" s="1098"/>
      <c r="JF296" s="1098"/>
      <c r="JG296" s="1098"/>
      <c r="JH296" s="1098"/>
      <c r="JI296" s="1098"/>
      <c r="JJ296" s="1098"/>
      <c r="JK296" s="1098"/>
      <c r="JL296" s="1098"/>
      <c r="JM296" s="1098"/>
      <c r="JN296" s="1098"/>
      <c r="JO296" s="1098"/>
      <c r="JP296" s="1098"/>
      <c r="JQ296" s="1098"/>
      <c r="JR296" s="1098"/>
      <c r="JS296" s="1098"/>
      <c r="JT296" s="1098"/>
      <c r="JU296" s="1098"/>
      <c r="JV296" s="1098"/>
      <c r="JW296" s="1098"/>
      <c r="JX296" s="1098"/>
      <c r="JY296" s="1098"/>
      <c r="JZ296" s="1098"/>
      <c r="KA296" s="1098"/>
      <c r="KB296" s="1098"/>
      <c r="KC296" s="1098"/>
      <c r="KD296" s="1098"/>
      <c r="KE296" s="1098"/>
      <c r="KF296" s="1098"/>
      <c r="KG296" s="1098"/>
      <c r="KH296" s="1098"/>
      <c r="KI296" s="1098"/>
      <c r="KJ296" s="1098"/>
      <c r="KK296" s="1098"/>
      <c r="KL296" s="1098"/>
      <c r="KM296" s="1098"/>
      <c r="KN296" s="1098"/>
      <c r="KO296" s="1098"/>
      <c r="KP296" s="1098"/>
      <c r="KQ296" s="1098"/>
      <c r="KR296" s="1098"/>
      <c r="KS296" s="1098"/>
      <c r="KT296" s="1098"/>
      <c r="KU296" s="1098"/>
      <c r="KV296" s="1098"/>
      <c r="KW296" s="1098"/>
      <c r="KX296" s="1098"/>
      <c r="KY296" s="1098"/>
      <c r="KZ296" s="1098"/>
      <c r="LA296" s="1098"/>
      <c r="LB296" s="1098"/>
      <c r="LC296" s="1098"/>
      <c r="LD296" s="1098"/>
      <c r="LE296" s="1098"/>
      <c r="LF296" s="1098"/>
      <c r="LG296" s="1098"/>
      <c r="LH296" s="1098"/>
      <c r="LI296" s="1098"/>
      <c r="LJ296" s="1098"/>
      <c r="LK296" s="1098"/>
      <c r="LL296" s="1098"/>
      <c r="LM296" s="1098"/>
      <c r="LN296" s="1098"/>
      <c r="LO296" s="1098"/>
      <c r="LP296" s="1098"/>
      <c r="LQ296" s="1098"/>
      <c r="LR296" s="1098"/>
      <c r="LS296" s="1098"/>
      <c r="LT296" s="1098"/>
      <c r="LU296" s="1098"/>
      <c r="LV296" s="1098"/>
      <c r="LW296" s="1098"/>
      <c r="LX296" s="1098"/>
      <c r="LY296" s="1098"/>
      <c r="LZ296" s="1098"/>
      <c r="MA296" s="1098"/>
      <c r="MB296" s="1098"/>
      <c r="MC296" s="1098"/>
      <c r="MD296" s="1098"/>
      <c r="ME296" s="1098"/>
      <c r="MF296" s="1098"/>
      <c r="MG296" s="1098"/>
      <c r="MH296" s="1098"/>
      <c r="MI296" s="1098"/>
      <c r="MJ296" s="1098"/>
      <c r="MK296" s="1098"/>
      <c r="ML296" s="1098"/>
      <c r="MM296" s="1098"/>
      <c r="MN296" s="1098"/>
      <c r="MO296" s="1098"/>
      <c r="MP296" s="1098"/>
      <c r="MQ296" s="1098"/>
      <c r="MR296" s="1098"/>
      <c r="MS296" s="1098"/>
      <c r="MT296" s="1098"/>
      <c r="MU296" s="1098"/>
      <c r="MV296" s="1098"/>
      <c r="MW296" s="1098"/>
      <c r="MX296" s="1098"/>
      <c r="MY296" s="1098"/>
      <c r="MZ296" s="1098"/>
      <c r="NA296" s="1098"/>
      <c r="NB296" s="1098"/>
      <c r="NC296" s="1098"/>
      <c r="ND296" s="1098"/>
      <c r="NE296" s="1098"/>
      <c r="NF296" s="1098"/>
      <c r="NG296" s="1098"/>
      <c r="NH296" s="1098"/>
      <c r="NI296" s="1098"/>
      <c r="NJ296" s="1098"/>
      <c r="NK296" s="1098"/>
      <c r="NL296" s="1098"/>
      <c r="NM296" s="1098"/>
      <c r="NN296" s="1098"/>
      <c r="NO296" s="1098"/>
      <c r="NP296" s="1098"/>
      <c r="NQ296" s="1098"/>
      <c r="NR296" s="1098"/>
      <c r="NS296" s="1098"/>
      <c r="NT296" s="1098"/>
      <c r="NU296" s="1098"/>
      <c r="NV296" s="1098"/>
      <c r="NW296" s="1098"/>
      <c r="NX296" s="1098"/>
      <c r="NY296" s="1098"/>
      <c r="NZ296" s="1098"/>
      <c r="OA296" s="1098"/>
      <c r="OB296" s="1098"/>
      <c r="OC296" s="1098"/>
      <c r="OD296" s="1098"/>
      <c r="OE296" s="1098"/>
      <c r="OF296" s="1098"/>
      <c r="OG296" s="1098"/>
      <c r="OH296" s="1098"/>
      <c r="OI296" s="1098"/>
      <c r="OJ296" s="1098"/>
      <c r="OK296" s="1098"/>
      <c r="OL296" s="1098"/>
      <c r="OM296" s="1098"/>
      <c r="ON296" s="1098"/>
      <c r="OO296" s="1098"/>
      <c r="OP296" s="1098"/>
      <c r="OQ296" s="1098"/>
      <c r="OR296" s="1098"/>
      <c r="OS296" s="1098"/>
      <c r="OT296" s="1098"/>
      <c r="OU296" s="1098"/>
      <c r="OV296" s="1098"/>
      <c r="OW296" s="1098"/>
      <c r="OX296" s="1098"/>
      <c r="OY296" s="1098"/>
      <c r="OZ296" s="1098"/>
      <c r="PA296" s="1098"/>
      <c r="PB296" s="1098"/>
      <c r="PC296" s="1098"/>
      <c r="PD296" s="1098"/>
      <c r="PE296" s="1098"/>
      <c r="PF296" s="1098"/>
      <c r="PG296" s="1098"/>
      <c r="PH296" s="1098"/>
      <c r="PI296" s="1098"/>
      <c r="PJ296" s="1098"/>
      <c r="PK296" s="1098"/>
      <c r="PL296" s="1098"/>
      <c r="PM296" s="1098"/>
      <c r="PN296" s="1098"/>
      <c r="PO296" s="1098"/>
      <c r="PP296" s="1098"/>
      <c r="PQ296" s="1098"/>
      <c r="PR296" s="1098"/>
      <c r="PS296" s="1098"/>
      <c r="PT296" s="1098"/>
      <c r="PU296" s="1098"/>
      <c r="PV296" s="1098"/>
      <c r="PW296" s="1098"/>
      <c r="PX296" s="1098"/>
      <c r="PY296" s="1098"/>
      <c r="PZ296" s="1098"/>
      <c r="QA296" s="1098"/>
      <c r="QB296" s="1098"/>
      <c r="QC296" s="1098"/>
      <c r="QD296" s="1098"/>
      <c r="QE296" s="1098"/>
      <c r="QF296" s="1098"/>
      <c r="QG296" s="1098"/>
      <c r="QH296" s="1098"/>
      <c r="QI296" s="1098"/>
      <c r="QJ296" s="1098"/>
      <c r="QK296" s="1098"/>
      <c r="QL296" s="1098"/>
      <c r="QM296" s="1098"/>
      <c r="QN296" s="1098"/>
      <c r="QO296" s="1098"/>
      <c r="QP296" s="1098"/>
      <c r="QQ296" s="1098"/>
      <c r="QR296" s="1098"/>
      <c r="QS296" s="1098"/>
      <c r="QT296" s="1098"/>
      <c r="QU296" s="1098"/>
      <c r="QV296" s="1098"/>
      <c r="QW296" s="1098"/>
      <c r="QX296" s="1098"/>
      <c r="QY296" s="1098"/>
      <c r="QZ296" s="1098"/>
      <c r="RA296" s="1098"/>
      <c r="RB296" s="1098"/>
      <c r="RC296" s="1098"/>
      <c r="RD296" s="1098"/>
      <c r="RE296" s="1098"/>
      <c r="RF296" s="1098"/>
      <c r="RG296" s="1098"/>
      <c r="RH296" s="1098"/>
      <c r="RI296" s="1098"/>
      <c r="RJ296" s="1098"/>
      <c r="RK296" s="1098"/>
      <c r="RL296" s="1098"/>
      <c r="RM296" s="1098"/>
      <c r="RN296" s="1098"/>
      <c r="RO296" s="1098"/>
      <c r="RP296" s="1098"/>
      <c r="RQ296" s="1098"/>
      <c r="RR296" s="1098"/>
      <c r="RS296" s="1098"/>
      <c r="RT296" s="1098"/>
      <c r="RU296" s="1098"/>
      <c r="RV296" s="1098"/>
      <c r="RW296" s="1098"/>
      <c r="RX296" s="1098"/>
      <c r="RY296" s="1098"/>
      <c r="RZ296" s="1098"/>
      <c r="SA296" s="1098"/>
      <c r="SB296" s="1098"/>
      <c r="SC296" s="1098"/>
      <c r="SD296" s="1098"/>
      <c r="SE296" s="1098"/>
      <c r="SF296" s="1098"/>
      <c r="SG296" s="1098"/>
      <c r="SH296" s="1098"/>
      <c r="SI296" s="1098"/>
      <c r="SJ296" s="1098"/>
      <c r="SK296" s="1098"/>
      <c r="SL296" s="1098"/>
      <c r="SM296" s="1098"/>
      <c r="SN296" s="1098"/>
      <c r="SO296" s="1098"/>
      <c r="SP296" s="1098"/>
      <c r="SQ296" s="1098"/>
      <c r="SR296" s="1098"/>
      <c r="SS296" s="1098"/>
      <c r="ST296" s="1098"/>
      <c r="SU296" s="1098"/>
      <c r="SV296" s="1098"/>
      <c r="SW296" s="1098"/>
      <c r="SX296" s="1098"/>
      <c r="SY296" s="1098"/>
      <c r="SZ296" s="1098"/>
      <c r="TA296" s="1098"/>
      <c r="TB296" s="1098"/>
      <c r="TC296" s="1098"/>
      <c r="TD296" s="1098"/>
      <c r="TE296" s="1098"/>
      <c r="TF296" s="1098"/>
      <c r="TG296" s="1098"/>
      <c r="TH296" s="1098"/>
      <c r="TI296" s="1098"/>
      <c r="TJ296" s="1098"/>
      <c r="TK296" s="1098"/>
      <c r="TL296" s="1098"/>
      <c r="TM296" s="1098"/>
      <c r="TN296" s="1098"/>
      <c r="TO296" s="1098"/>
      <c r="TP296" s="1098"/>
      <c r="TQ296" s="1098"/>
      <c r="TR296" s="1098"/>
      <c r="TS296" s="1098"/>
      <c r="TT296" s="1098"/>
      <c r="TU296" s="1098"/>
      <c r="TV296" s="1098"/>
      <c r="TW296" s="1098"/>
      <c r="TX296" s="1098"/>
      <c r="TY296" s="1098"/>
      <c r="TZ296" s="1098"/>
      <c r="UA296" s="1098"/>
      <c r="UB296" s="1098"/>
      <c r="UC296" s="1098"/>
      <c r="UD296" s="1098"/>
      <c r="UE296" s="1098"/>
      <c r="UF296" s="1098"/>
      <c r="UG296" s="1098"/>
      <c r="UH296" s="1098"/>
      <c r="UI296" s="1098"/>
      <c r="UJ296" s="1098"/>
      <c r="UK296" s="1098"/>
      <c r="UL296" s="1098"/>
      <c r="UM296" s="1098"/>
      <c r="UN296" s="1098"/>
      <c r="UO296" s="1098"/>
      <c r="UP296" s="1098"/>
      <c r="UQ296" s="1098"/>
      <c r="UR296" s="1098"/>
      <c r="US296" s="1098"/>
      <c r="UT296" s="1098"/>
      <c r="UU296" s="1098"/>
      <c r="UV296" s="1098"/>
      <c r="UW296" s="1098"/>
      <c r="UX296" s="1098"/>
      <c r="UY296" s="1098"/>
      <c r="UZ296" s="1098"/>
      <c r="VA296" s="1098"/>
      <c r="VB296" s="1098"/>
      <c r="VC296" s="1098"/>
      <c r="VD296" s="1098"/>
      <c r="VE296" s="1098"/>
      <c r="VF296" s="1098"/>
      <c r="VG296" s="1098"/>
      <c r="VH296" s="1098"/>
      <c r="VI296" s="1098"/>
      <c r="VJ296" s="1098"/>
      <c r="VK296" s="1098"/>
      <c r="VL296" s="1098"/>
      <c r="VM296" s="1098"/>
      <c r="VN296" s="1098"/>
      <c r="VO296" s="1098"/>
      <c r="VP296" s="1098"/>
      <c r="VQ296" s="1098"/>
      <c r="VR296" s="1098"/>
      <c r="VS296" s="1098"/>
      <c r="VT296" s="1098"/>
      <c r="VU296" s="1098"/>
      <c r="VV296" s="1098"/>
      <c r="VW296" s="1098"/>
      <c r="VX296" s="1098"/>
      <c r="VY296" s="1098"/>
      <c r="VZ296" s="1098"/>
      <c r="WA296" s="1098"/>
      <c r="WB296" s="1098"/>
      <c r="WC296" s="1098"/>
      <c r="WD296" s="1098"/>
      <c r="WE296" s="1098"/>
      <c r="WF296" s="1098"/>
      <c r="WG296" s="1098"/>
      <c r="WH296" s="1098"/>
      <c r="WI296" s="1098"/>
      <c r="WJ296" s="1098"/>
      <c r="WK296" s="1098"/>
      <c r="WL296" s="1098"/>
      <c r="WM296" s="1098"/>
      <c r="WN296" s="1098"/>
      <c r="WO296" s="1098"/>
      <c r="WP296" s="1098"/>
      <c r="WQ296" s="1098"/>
      <c r="WR296" s="1098"/>
      <c r="WS296" s="1098"/>
      <c r="WT296" s="1098"/>
      <c r="WU296" s="1098"/>
      <c r="WV296" s="1098"/>
      <c r="WW296" s="1098"/>
      <c r="WX296" s="1098"/>
      <c r="WY296" s="1098"/>
      <c r="WZ296" s="1098"/>
      <c r="XA296" s="1098"/>
      <c r="XB296" s="1098"/>
      <c r="XC296" s="1098"/>
      <c r="XD296" s="1098"/>
      <c r="XE296" s="1098"/>
      <c r="XF296" s="1098"/>
      <c r="XG296" s="1098"/>
      <c r="XH296" s="1098"/>
      <c r="XI296" s="1098"/>
      <c r="XJ296" s="1098"/>
      <c r="XK296" s="1098"/>
      <c r="XL296" s="1098"/>
      <c r="XM296" s="1098"/>
      <c r="XN296" s="1098"/>
      <c r="XO296" s="1098"/>
      <c r="XP296" s="1098"/>
      <c r="XQ296" s="1098"/>
      <c r="XR296" s="1098"/>
      <c r="XS296" s="1098"/>
      <c r="XT296" s="1098"/>
      <c r="XU296" s="1098"/>
      <c r="XV296" s="1098"/>
      <c r="XW296" s="1098"/>
      <c r="XX296" s="1098"/>
      <c r="XY296" s="1098"/>
      <c r="XZ296" s="1098"/>
      <c r="YA296" s="1098"/>
      <c r="YB296" s="1098"/>
      <c r="YC296" s="1098"/>
      <c r="YD296" s="1098"/>
      <c r="YE296" s="1098"/>
      <c r="YF296" s="1098"/>
      <c r="YG296" s="1098"/>
      <c r="YH296" s="1098"/>
      <c r="YI296" s="1098"/>
      <c r="YJ296" s="1098"/>
      <c r="YK296" s="1098"/>
      <c r="YL296" s="1098"/>
      <c r="YM296" s="1098"/>
      <c r="YN296" s="1098"/>
      <c r="YO296" s="1098"/>
      <c r="YP296" s="1098"/>
      <c r="YQ296" s="1098"/>
      <c r="YR296" s="1098"/>
      <c r="YS296" s="1098"/>
      <c r="YT296" s="1098"/>
      <c r="YU296" s="1098"/>
      <c r="YV296" s="1098"/>
      <c r="YW296" s="1098"/>
      <c r="YX296" s="1098"/>
      <c r="YY296" s="1098"/>
      <c r="YZ296" s="1098"/>
      <c r="ZA296" s="1098"/>
      <c r="ZB296" s="1098"/>
      <c r="ZC296" s="1098"/>
      <c r="ZD296" s="1098"/>
      <c r="ZE296" s="1098"/>
      <c r="ZF296" s="1098"/>
      <c r="ZG296" s="1098"/>
      <c r="ZH296" s="1098"/>
      <c r="ZI296" s="1098"/>
      <c r="ZJ296" s="1098"/>
      <c r="ZK296" s="1098"/>
      <c r="ZL296" s="1098"/>
      <c r="ZM296" s="1098"/>
      <c r="ZN296" s="1098"/>
      <c r="ZO296" s="1098"/>
      <c r="ZP296" s="1098"/>
      <c r="ZQ296" s="1098"/>
      <c r="ZR296" s="1098"/>
      <c r="ZS296" s="1098"/>
      <c r="ZT296" s="1098"/>
      <c r="ZU296" s="1098"/>
      <c r="ZV296" s="1098"/>
      <c r="ZW296" s="1098"/>
      <c r="ZX296" s="1098"/>
      <c r="ZY296" s="1098"/>
      <c r="ZZ296" s="1098"/>
      <c r="AAA296" s="1098"/>
      <c r="AAB296" s="1098"/>
      <c r="AAC296" s="1098"/>
      <c r="AAD296" s="1098"/>
      <c r="AAE296" s="1098"/>
      <c r="AAF296" s="1098"/>
      <c r="AAG296" s="1098"/>
      <c r="AAH296" s="1098"/>
      <c r="AAI296" s="1098"/>
      <c r="AAJ296" s="1098"/>
      <c r="AAK296" s="1098"/>
      <c r="AAL296" s="1098"/>
      <c r="AAM296" s="1098"/>
      <c r="AAN296" s="1098"/>
      <c r="AAO296" s="1098"/>
      <c r="AAP296" s="1098"/>
      <c r="AAQ296" s="1098"/>
      <c r="AAR296" s="1098"/>
      <c r="AAS296" s="1098"/>
      <c r="AAT296" s="1098"/>
      <c r="AAU296" s="1098"/>
      <c r="AAV296" s="1098"/>
      <c r="AAW296" s="1098"/>
      <c r="AAX296" s="1098"/>
      <c r="AAY296" s="1098"/>
      <c r="AAZ296" s="1098"/>
      <c r="ABA296" s="1098"/>
      <c r="ABB296" s="1098"/>
      <c r="ABC296" s="1098"/>
      <c r="ABD296" s="1098"/>
      <c r="ABE296" s="1098"/>
      <c r="ABF296" s="1098"/>
      <c r="ABG296" s="1098"/>
      <c r="ABH296" s="1098"/>
      <c r="ABI296" s="1098"/>
      <c r="ABJ296" s="1098"/>
      <c r="ABK296" s="1098"/>
      <c r="ABL296" s="1098"/>
      <c r="ABM296" s="1098"/>
      <c r="ABN296" s="1098"/>
      <c r="ABO296" s="1098"/>
      <c r="ABP296" s="1098"/>
      <c r="ABQ296" s="1098"/>
      <c r="ABR296" s="1098"/>
      <c r="ABS296" s="1098"/>
      <c r="ABT296" s="1098"/>
      <c r="ABU296" s="1098"/>
      <c r="ABV296" s="1098"/>
      <c r="ABW296" s="1098"/>
      <c r="ABX296" s="1098"/>
      <c r="ABY296" s="1098"/>
      <c r="ABZ296" s="1098"/>
      <c r="ACA296" s="1098"/>
      <c r="ACB296" s="1098"/>
      <c r="ACC296" s="1098"/>
      <c r="ACD296" s="1098"/>
      <c r="ACE296" s="1098"/>
      <c r="ACF296" s="1098"/>
      <c r="ACG296" s="1098"/>
      <c r="ACH296" s="1098"/>
      <c r="ACI296" s="1098"/>
      <c r="ACJ296" s="1098"/>
      <c r="ACK296" s="1098"/>
      <c r="ACL296" s="1098"/>
      <c r="ACM296" s="1098"/>
      <c r="ACN296" s="1098"/>
      <c r="ACO296" s="1098"/>
      <c r="ACP296" s="1098"/>
      <c r="ACQ296" s="1098"/>
      <c r="ACR296" s="1098"/>
      <c r="ACS296" s="1098"/>
      <c r="ACT296" s="1098"/>
      <c r="ACU296" s="1098"/>
      <c r="ACV296" s="1098"/>
      <c r="ACW296" s="1098"/>
      <c r="ACX296" s="1098"/>
      <c r="ACY296" s="1098"/>
      <c r="ACZ296" s="1098"/>
      <c r="ADA296" s="1098"/>
      <c r="ADB296" s="1098"/>
      <c r="ADC296" s="1098"/>
      <c r="ADD296" s="1098"/>
      <c r="ADE296" s="1098"/>
      <c r="ADF296" s="1098"/>
      <c r="ADG296" s="1098"/>
      <c r="ADH296" s="1098"/>
      <c r="ADI296" s="1098"/>
      <c r="ADJ296" s="1098"/>
      <c r="ADK296" s="1098"/>
      <c r="ADL296" s="1098"/>
      <c r="ADM296" s="1098"/>
      <c r="ADN296" s="1098"/>
      <c r="ADO296" s="1098"/>
      <c r="ADP296" s="1098"/>
      <c r="ADQ296" s="1098"/>
      <c r="ADR296" s="1098"/>
      <c r="ADS296" s="1098"/>
      <c r="ADT296" s="1098"/>
      <c r="ADU296" s="1098"/>
      <c r="ADV296" s="1098"/>
      <c r="ADW296" s="1098"/>
      <c r="ADX296" s="1098"/>
      <c r="ADY296" s="1098"/>
      <c r="ADZ296" s="1098"/>
      <c r="AEA296" s="1098"/>
      <c r="AEB296" s="1098"/>
      <c r="AEC296" s="1098"/>
      <c r="AED296" s="1098"/>
      <c r="AEE296" s="1098"/>
      <c r="AEF296" s="1098"/>
      <c r="AEG296" s="1098"/>
      <c r="AEH296" s="1098"/>
      <c r="AEI296" s="1098"/>
      <c r="AEJ296" s="1098"/>
      <c r="AEK296" s="1098"/>
      <c r="AEL296" s="1098"/>
      <c r="AEM296" s="1098"/>
      <c r="AEN296" s="1098"/>
      <c r="AEO296" s="1098"/>
      <c r="AEP296" s="1098"/>
      <c r="AEQ296" s="1098"/>
      <c r="AER296" s="1098"/>
      <c r="AES296" s="1098"/>
      <c r="AET296" s="1098"/>
      <c r="AEU296" s="1098"/>
      <c r="AEV296" s="1098"/>
      <c r="AEW296" s="1098"/>
      <c r="AEX296" s="1098"/>
      <c r="AEY296" s="1098"/>
      <c r="AEZ296" s="1098"/>
      <c r="AFA296" s="1098"/>
      <c r="AFB296" s="1098"/>
      <c r="AFC296" s="1098"/>
      <c r="AFD296" s="1098"/>
      <c r="AFE296" s="1098"/>
      <c r="AFF296" s="1098"/>
      <c r="AFG296" s="1098"/>
      <c r="AFH296" s="1098"/>
      <c r="AFI296" s="1098"/>
      <c r="AFJ296" s="1098"/>
      <c r="AFK296" s="1098"/>
      <c r="AFL296" s="1098"/>
      <c r="AFM296" s="1098"/>
      <c r="AFN296" s="1098"/>
      <c r="AFO296" s="1098"/>
      <c r="AFP296" s="1098"/>
      <c r="AFQ296" s="1098"/>
      <c r="AFR296" s="1098"/>
      <c r="AFS296" s="1098"/>
      <c r="AFT296" s="1098"/>
      <c r="AFU296" s="1098"/>
      <c r="AFV296" s="1098"/>
      <c r="AFW296" s="1098"/>
      <c r="AFX296" s="1098"/>
      <c r="AFY296" s="1098"/>
      <c r="AFZ296" s="1098"/>
      <c r="AGA296" s="1098"/>
      <c r="AGB296" s="1098"/>
      <c r="AGC296" s="1098"/>
      <c r="AGD296" s="1098"/>
      <c r="AGE296" s="1098"/>
      <c r="AGF296" s="1098"/>
      <c r="AGG296" s="1098"/>
      <c r="AGH296" s="1098"/>
      <c r="AGI296" s="1098"/>
      <c r="AGJ296" s="1098"/>
      <c r="AGK296" s="1098"/>
      <c r="AGL296" s="1098"/>
      <c r="AGM296" s="1098"/>
      <c r="AGN296" s="1098"/>
      <c r="AGO296" s="1098"/>
      <c r="AGP296" s="1098"/>
      <c r="AGQ296" s="1098"/>
      <c r="AGR296" s="1098"/>
      <c r="AGS296" s="1098"/>
      <c r="AGT296" s="1098"/>
      <c r="AGU296" s="1098"/>
      <c r="AGV296" s="1098"/>
      <c r="AGW296" s="1098"/>
      <c r="AGX296" s="1098"/>
      <c r="AGY296" s="1098"/>
      <c r="AGZ296" s="1098"/>
      <c r="AHA296" s="1098"/>
      <c r="AHB296" s="1098"/>
      <c r="AHC296" s="1098"/>
      <c r="AHD296" s="1098"/>
      <c r="AHE296" s="1098"/>
      <c r="AHF296" s="1098"/>
      <c r="AHG296" s="1098"/>
      <c r="AHH296" s="1098"/>
      <c r="AHI296" s="1098"/>
      <c r="AHJ296" s="1098"/>
      <c r="AHK296" s="1098"/>
      <c r="AHL296" s="1098"/>
      <c r="AHM296" s="1098"/>
      <c r="AHN296" s="1098"/>
      <c r="AHO296" s="1098"/>
      <c r="AHP296" s="1098"/>
      <c r="AHQ296" s="1098"/>
      <c r="AHR296" s="1098"/>
      <c r="AHS296" s="1098"/>
      <c r="AHT296" s="1098"/>
      <c r="AHU296" s="1098"/>
      <c r="AHV296" s="1098"/>
      <c r="AHW296" s="1098"/>
      <c r="AHX296" s="1098"/>
      <c r="AHY296" s="1098"/>
      <c r="AHZ296" s="1098"/>
      <c r="AIA296" s="1098"/>
      <c r="AIB296" s="1098"/>
      <c r="AIC296" s="1098"/>
      <c r="AID296" s="1098"/>
      <c r="AIE296" s="1098"/>
      <c r="AIF296" s="1098"/>
      <c r="AIG296" s="1098"/>
      <c r="AIH296" s="1098"/>
      <c r="AII296" s="1098"/>
      <c r="AIJ296" s="1098"/>
      <c r="AIK296" s="1098"/>
      <c r="AIL296" s="1098"/>
      <c r="AIM296" s="1098"/>
      <c r="AIN296" s="1098"/>
      <c r="AIO296" s="1098"/>
      <c r="AIP296" s="1098"/>
      <c r="AIQ296" s="1098"/>
      <c r="AIR296" s="1098"/>
      <c r="AIS296" s="1098"/>
      <c r="AIT296" s="1098"/>
      <c r="AIU296" s="1098"/>
      <c r="AIV296" s="1098"/>
      <c r="AIW296" s="1098"/>
      <c r="AIX296" s="1098"/>
      <c r="AIY296" s="1098"/>
      <c r="AIZ296" s="1098"/>
      <c r="AJA296" s="1098"/>
      <c r="AJB296" s="1098"/>
      <c r="AJC296" s="1098"/>
      <c r="AJD296" s="1098"/>
      <c r="AJE296" s="1098"/>
      <c r="AJF296" s="1098"/>
      <c r="AJG296" s="1098"/>
      <c r="AJH296" s="1098"/>
      <c r="AJI296" s="1098"/>
      <c r="AJJ296" s="1098"/>
      <c r="AJK296" s="1098"/>
      <c r="AJL296" s="1098"/>
      <c r="AJM296" s="1098"/>
      <c r="AJN296" s="1098"/>
      <c r="AJO296" s="1098"/>
      <c r="AJP296" s="1098"/>
      <c r="AJQ296" s="1098"/>
      <c r="AJR296" s="1098"/>
      <c r="AJS296" s="1098"/>
      <c r="AJT296" s="1098"/>
      <c r="AJU296" s="1098"/>
      <c r="AJV296" s="1098"/>
      <c r="AJW296" s="1098"/>
      <c r="AJX296" s="1098"/>
      <c r="AJY296" s="1098"/>
      <c r="AJZ296" s="1098"/>
      <c r="AKA296" s="1098"/>
      <c r="AKB296" s="1098"/>
      <c r="AKC296" s="1098"/>
      <c r="AKD296" s="1098"/>
      <c r="AKE296" s="1098"/>
      <c r="AKF296" s="1098"/>
      <c r="AKG296" s="1098"/>
      <c r="AKH296" s="1098"/>
      <c r="AKI296" s="1098"/>
      <c r="AKJ296" s="1098"/>
      <c r="AKK296" s="1098"/>
      <c r="AKL296" s="1098"/>
      <c r="AKM296" s="1098"/>
      <c r="AKN296" s="1098"/>
      <c r="AKO296" s="1098"/>
      <c r="AKP296" s="1098"/>
      <c r="AKQ296" s="1098"/>
      <c r="AKR296" s="1098"/>
      <c r="AKS296" s="1098"/>
      <c r="AKT296" s="1098"/>
      <c r="AKU296" s="1098"/>
      <c r="AKV296" s="1098"/>
      <c r="AKW296" s="1098"/>
      <c r="AKX296" s="1098"/>
      <c r="AKY296" s="1098"/>
      <c r="AKZ296" s="1098"/>
      <c r="ALA296" s="1098"/>
      <c r="ALB296" s="1098"/>
      <c r="ALC296" s="1098"/>
      <c r="ALD296" s="1098"/>
      <c r="ALE296" s="1098"/>
      <c r="ALF296" s="1098"/>
      <c r="ALG296" s="1098"/>
      <c r="ALH296" s="1098"/>
      <c r="ALI296" s="1098"/>
      <c r="ALJ296" s="1098"/>
      <c r="ALK296" s="1098"/>
      <c r="ALL296" s="1098"/>
      <c r="ALM296" s="1098"/>
      <c r="ALN296" s="1098"/>
      <c r="ALO296" s="1098"/>
      <c r="ALP296" s="1098"/>
      <c r="ALQ296" s="1098"/>
      <c r="ALR296" s="1098"/>
      <c r="ALS296" s="1098"/>
      <c r="ALT296" s="1098"/>
      <c r="ALU296" s="1098"/>
      <c r="ALV296" s="1098"/>
      <c r="ALW296" s="1098"/>
      <c r="ALX296" s="1098"/>
      <c r="ALY296" s="1098"/>
      <c r="ALZ296" s="1098"/>
      <c r="AMA296" s="1098"/>
      <c r="AMB296" s="1098"/>
      <c r="AMC296" s="1098"/>
      <c r="AMD296" s="1098"/>
      <c r="AME296" s="1098"/>
      <c r="AMF296" s="1098"/>
      <c r="AMG296" s="1098"/>
      <c r="AMH296" s="1098"/>
      <c r="AMI296" s="1098"/>
      <c r="AMJ296" s="1098"/>
      <c r="AMK296" s="1098"/>
      <c r="AML296" s="1098"/>
      <c r="AMM296" s="1098"/>
      <c r="AMN296" s="1098"/>
      <c r="AMO296" s="1098"/>
      <c r="AMP296" s="1098"/>
      <c r="AMQ296" s="1098"/>
      <c r="AMR296" s="1098"/>
      <c r="AMS296" s="1098"/>
      <c r="AMT296" s="1098"/>
      <c r="AMU296" s="1098"/>
      <c r="AMV296" s="1098"/>
      <c r="AMW296" s="1098"/>
      <c r="AMX296" s="1098"/>
      <c r="AMY296" s="1098"/>
      <c r="AMZ296" s="1098"/>
      <c r="ANA296" s="1098"/>
      <c r="ANB296" s="1098"/>
      <c r="ANC296" s="1098"/>
      <c r="AND296" s="1098"/>
      <c r="ANE296" s="1098"/>
      <c r="ANF296" s="1098"/>
      <c r="ANG296" s="1098"/>
      <c r="ANH296" s="1098"/>
      <c r="ANI296" s="1098"/>
      <c r="ANJ296" s="1098"/>
      <c r="ANK296" s="1098"/>
      <c r="ANL296" s="1098"/>
      <c r="ANM296" s="1098"/>
      <c r="ANN296" s="1098"/>
      <c r="ANO296" s="1098"/>
      <c r="ANP296" s="1098"/>
      <c r="ANQ296" s="1098"/>
      <c r="ANR296" s="1098"/>
      <c r="ANS296" s="1098"/>
      <c r="ANT296" s="1098"/>
      <c r="ANU296" s="1098"/>
      <c r="ANV296" s="1098"/>
      <c r="ANW296" s="1098"/>
      <c r="ANX296" s="1098"/>
      <c r="ANY296" s="1098"/>
      <c r="ANZ296" s="1098"/>
      <c r="AOA296" s="1098"/>
      <c r="AOB296" s="1098"/>
      <c r="AOC296" s="1098"/>
      <c r="AOD296" s="1098"/>
      <c r="AOE296" s="1098"/>
      <c r="AOF296" s="1098"/>
      <c r="AOG296" s="1098"/>
      <c r="AOH296" s="1098"/>
      <c r="AOI296" s="1098"/>
      <c r="AOJ296" s="1098"/>
      <c r="AOK296" s="1098"/>
      <c r="AOL296" s="1098"/>
      <c r="AOM296" s="1098"/>
      <c r="AON296" s="1098"/>
      <c r="AOO296" s="1098"/>
      <c r="AOP296" s="1098"/>
      <c r="AOQ296" s="1098"/>
      <c r="AOR296" s="1098"/>
      <c r="AOS296" s="1098"/>
      <c r="AOT296" s="1098"/>
      <c r="AOU296" s="1098"/>
      <c r="AOV296" s="1098"/>
      <c r="AOW296" s="1098"/>
      <c r="AOX296" s="1098"/>
      <c r="AOY296" s="1098"/>
      <c r="AOZ296" s="1098"/>
      <c r="APA296" s="1098"/>
      <c r="APB296" s="1098"/>
      <c r="APC296" s="1098"/>
      <c r="APD296" s="1098"/>
      <c r="APE296" s="1098"/>
      <c r="APF296" s="1098"/>
      <c r="APG296" s="1098"/>
      <c r="APH296" s="1098"/>
      <c r="API296" s="1098"/>
      <c r="APJ296" s="1098"/>
      <c r="APK296" s="1098"/>
      <c r="APL296" s="1098"/>
      <c r="APM296" s="1098"/>
      <c r="APN296" s="1098"/>
      <c r="APO296" s="1098"/>
      <c r="APP296" s="1098"/>
      <c r="APQ296" s="1098"/>
      <c r="APR296" s="1098"/>
      <c r="APS296" s="1098"/>
      <c r="APT296" s="1098"/>
      <c r="APU296" s="1098"/>
      <c r="APV296" s="1098"/>
      <c r="APW296" s="1098"/>
      <c r="APX296" s="1098"/>
      <c r="APY296" s="1098"/>
      <c r="APZ296" s="1098"/>
      <c r="AQA296" s="1098"/>
      <c r="AQB296" s="1098"/>
      <c r="AQC296" s="1098"/>
      <c r="AQD296" s="1098"/>
      <c r="AQE296" s="1098"/>
      <c r="AQF296" s="1098"/>
      <c r="AQG296" s="1098"/>
      <c r="AQH296" s="1098"/>
      <c r="AQI296" s="1098"/>
      <c r="AQJ296" s="1098"/>
      <c r="AQK296" s="1098"/>
      <c r="AQL296" s="1098"/>
      <c r="AQM296" s="1098"/>
      <c r="AQN296" s="1098"/>
      <c r="AQO296" s="1098"/>
      <c r="AQP296" s="1098"/>
      <c r="AQQ296" s="1098"/>
      <c r="AQR296" s="1098"/>
      <c r="AQS296" s="1098"/>
      <c r="AQT296" s="1098"/>
      <c r="AQU296" s="1098"/>
      <c r="AQV296" s="1098"/>
      <c r="AQW296" s="1098"/>
      <c r="AQX296" s="1098"/>
      <c r="AQY296" s="1098"/>
      <c r="AQZ296" s="1098"/>
      <c r="ARA296" s="1098"/>
      <c r="ARB296" s="1098"/>
      <c r="ARC296" s="1098"/>
      <c r="ARD296" s="1098"/>
      <c r="ARE296" s="1098"/>
      <c r="ARF296" s="1098"/>
      <c r="ARG296" s="1098"/>
      <c r="ARH296" s="1098"/>
      <c r="ARI296" s="1098"/>
      <c r="ARJ296" s="1098"/>
      <c r="ARK296" s="1098"/>
      <c r="ARL296" s="1098"/>
      <c r="ARM296" s="1098"/>
      <c r="ARN296" s="1098"/>
      <c r="ARO296" s="1098"/>
      <c r="ARP296" s="1098"/>
      <c r="ARQ296" s="1098"/>
      <c r="ARR296" s="1098"/>
      <c r="ARS296" s="1098"/>
      <c r="ART296" s="1098"/>
      <c r="ARU296" s="1098"/>
      <c r="ARV296" s="1098"/>
      <c r="ARW296" s="1098"/>
      <c r="ARX296" s="1098"/>
      <c r="ARY296" s="1098"/>
      <c r="ARZ296" s="1098"/>
      <c r="ASA296" s="1098"/>
      <c r="ASB296" s="1098"/>
      <c r="ASC296" s="1098"/>
      <c r="ASD296" s="1098"/>
      <c r="ASE296" s="1098"/>
      <c r="ASF296" s="1098"/>
      <c r="ASG296" s="1098"/>
      <c r="ASH296" s="1098"/>
      <c r="ASI296" s="1098"/>
      <c r="ASJ296" s="1098"/>
      <c r="ASK296" s="1098"/>
      <c r="ASL296" s="1098"/>
      <c r="ASM296" s="1098"/>
      <c r="ASN296" s="1098"/>
      <c r="ASO296" s="1098"/>
      <c r="ASP296" s="1098"/>
      <c r="ASQ296" s="1098"/>
      <c r="ASR296" s="1098"/>
      <c r="ASS296" s="1098"/>
      <c r="AST296" s="1098"/>
      <c r="ASU296" s="1098"/>
      <c r="ASV296" s="1098"/>
      <c r="ASW296" s="1098"/>
      <c r="ASX296" s="1098"/>
      <c r="ASY296" s="1098"/>
      <c r="ASZ296" s="1098"/>
      <c r="ATA296" s="1098"/>
      <c r="ATB296" s="1098"/>
      <c r="ATC296" s="1098"/>
      <c r="ATD296" s="1098"/>
      <c r="ATE296" s="1098"/>
      <c r="ATF296" s="1098"/>
      <c r="ATG296" s="1098"/>
      <c r="ATH296" s="1098"/>
      <c r="ATI296" s="1098"/>
      <c r="ATJ296" s="1098"/>
      <c r="ATK296" s="1098"/>
      <c r="ATL296" s="1098"/>
      <c r="ATM296" s="1098"/>
      <c r="ATN296" s="1098"/>
      <c r="ATO296" s="1098"/>
      <c r="ATP296" s="1098"/>
      <c r="ATQ296" s="1098"/>
      <c r="ATR296" s="1098"/>
      <c r="ATS296" s="1098"/>
      <c r="ATT296" s="1098"/>
      <c r="ATU296" s="1098"/>
      <c r="ATV296" s="1098"/>
      <c r="ATW296" s="1098"/>
      <c r="ATX296" s="1098"/>
      <c r="ATY296" s="1098"/>
      <c r="ATZ296" s="1098"/>
      <c r="AUA296" s="1098"/>
      <c r="AUB296" s="1098"/>
      <c r="AUC296" s="1098"/>
      <c r="AUD296" s="1098"/>
      <c r="AUE296" s="1098"/>
      <c r="AUF296" s="1098"/>
      <c r="AUG296" s="1098"/>
      <c r="AUH296" s="1098"/>
      <c r="AUI296" s="1098"/>
      <c r="AUJ296" s="1098"/>
      <c r="AUK296" s="1098"/>
      <c r="AUL296" s="1098"/>
      <c r="AUM296" s="1098"/>
      <c r="AUN296" s="1098"/>
      <c r="AUO296" s="1098"/>
      <c r="AUP296" s="1098"/>
      <c r="AUQ296" s="1098"/>
      <c r="AUR296" s="1098"/>
      <c r="AUS296" s="1098"/>
      <c r="AUT296" s="1098"/>
      <c r="AUU296" s="1098"/>
      <c r="AUV296" s="1098"/>
      <c r="AUW296" s="1098"/>
      <c r="AUX296" s="1098"/>
      <c r="AUY296" s="1098"/>
      <c r="AUZ296" s="1098"/>
      <c r="AVA296" s="1098"/>
      <c r="AVB296" s="1098"/>
      <c r="AVC296" s="1098"/>
      <c r="AVD296" s="1098"/>
      <c r="AVE296" s="1098"/>
      <c r="AVF296" s="1098"/>
      <c r="AVG296" s="1098"/>
      <c r="AVH296" s="1098"/>
      <c r="AVI296" s="1098"/>
      <c r="AVJ296" s="1098"/>
      <c r="AVK296" s="1098"/>
      <c r="AVL296" s="1098"/>
      <c r="AVM296" s="1098"/>
      <c r="AVN296" s="1098"/>
      <c r="AVO296" s="1098"/>
      <c r="AVP296" s="1098"/>
      <c r="AVQ296" s="1098"/>
      <c r="AVR296" s="1098"/>
      <c r="AVS296" s="1098"/>
      <c r="AVT296" s="1098"/>
      <c r="AVU296" s="1098"/>
      <c r="AVV296" s="1098"/>
      <c r="AVW296" s="1098"/>
      <c r="AVX296" s="1098"/>
      <c r="AVY296" s="1098"/>
      <c r="AVZ296" s="1098"/>
      <c r="AWA296" s="1098"/>
      <c r="AWB296" s="1098"/>
      <c r="AWC296" s="1098"/>
      <c r="AWD296" s="1098"/>
      <c r="AWE296" s="1098"/>
      <c r="AWF296" s="1098"/>
      <c r="AWG296" s="1098"/>
      <c r="AWH296" s="1098"/>
      <c r="AWI296" s="1098"/>
      <c r="AWJ296" s="1098"/>
      <c r="AWK296" s="1098"/>
      <c r="AWL296" s="1098"/>
      <c r="AWM296" s="1098"/>
      <c r="AWN296" s="1098"/>
      <c r="AWO296" s="1098"/>
      <c r="AWP296" s="1098"/>
      <c r="AWQ296" s="1098"/>
      <c r="AWR296" s="1098"/>
      <c r="AWS296" s="1098"/>
      <c r="AWT296" s="1098"/>
      <c r="AWU296" s="1098"/>
      <c r="AWV296" s="1098"/>
      <c r="AWW296" s="1098"/>
      <c r="AWX296" s="1098"/>
      <c r="AWY296" s="1098"/>
      <c r="AWZ296" s="1098"/>
      <c r="AXA296" s="1098"/>
      <c r="AXB296" s="1098"/>
      <c r="AXC296" s="1098"/>
      <c r="AXD296" s="1098"/>
      <c r="AXE296" s="1098"/>
      <c r="AXF296" s="1098"/>
      <c r="AXG296" s="1098"/>
      <c r="AXH296" s="1098"/>
      <c r="AXI296" s="1098"/>
      <c r="AXJ296" s="1098"/>
      <c r="AXK296" s="1098"/>
      <c r="AXL296" s="1098"/>
      <c r="AXM296" s="1098"/>
      <c r="AXN296" s="1098"/>
      <c r="AXO296" s="1098"/>
      <c r="AXP296" s="1098"/>
      <c r="AXQ296" s="1098"/>
      <c r="AXR296" s="1098"/>
      <c r="AXS296" s="1098"/>
      <c r="AXT296" s="1098"/>
      <c r="AXU296" s="1098"/>
      <c r="AXV296" s="1098"/>
      <c r="AXW296" s="1098"/>
      <c r="AXX296" s="1098"/>
      <c r="AXY296" s="1098"/>
      <c r="AXZ296" s="1098"/>
      <c r="AYA296" s="1098"/>
      <c r="AYB296" s="1098"/>
      <c r="AYC296" s="1098"/>
      <c r="AYD296" s="1098"/>
      <c r="AYE296" s="1098"/>
      <c r="AYF296" s="1098"/>
      <c r="AYG296" s="1098"/>
      <c r="AYH296" s="1098"/>
      <c r="AYI296" s="1098"/>
      <c r="AYJ296" s="1098"/>
      <c r="AYK296" s="1098"/>
      <c r="AYL296" s="1098"/>
      <c r="AYM296" s="1098"/>
      <c r="AYN296" s="1098"/>
      <c r="AYO296" s="1098"/>
      <c r="AYP296" s="1098"/>
      <c r="AYQ296" s="1098"/>
      <c r="AYR296" s="1098"/>
      <c r="AYS296" s="1098"/>
      <c r="AYT296" s="1098"/>
      <c r="AYU296" s="1098"/>
      <c r="AYV296" s="1098"/>
      <c r="AYW296" s="1098"/>
    </row>
    <row r="297" spans="1:1349" s="1766" customFormat="1" ht="18" customHeight="1" x14ac:dyDescent="0.2">
      <c r="A297" s="3484"/>
      <c r="B297" s="1773"/>
      <c r="C297" s="1132"/>
      <c r="D297" s="1776" t="s">
        <v>849</v>
      </c>
      <c r="E297" s="3534">
        <v>12.5</v>
      </c>
      <c r="F297" s="3534"/>
      <c r="G297" s="3534"/>
      <c r="H297" s="1132"/>
      <c r="I297" s="3535">
        <f>D290</f>
        <v>20</v>
      </c>
      <c r="J297" s="3535"/>
      <c r="K297" s="3535"/>
      <c r="L297" s="1043"/>
      <c r="M297" s="3536">
        <f>D290</f>
        <v>20</v>
      </c>
      <c r="N297" s="3536"/>
      <c r="O297" s="3536"/>
      <c r="P297" s="1777" t="s">
        <v>849</v>
      </c>
      <c r="Q297" s="1043"/>
      <c r="R297" s="3574"/>
      <c r="S297" s="1098"/>
      <c r="T297" s="1098"/>
      <c r="U297" s="1098"/>
      <c r="V297" s="1098"/>
      <c r="W297" s="1098"/>
      <c r="X297" s="1098"/>
      <c r="Y297" s="1098"/>
      <c r="Z297" s="1098"/>
      <c r="AA297" s="1098"/>
      <c r="AB297" s="1098"/>
      <c r="AC297" s="1098"/>
      <c r="AD297" s="1098"/>
      <c r="AE297" s="1098"/>
      <c r="AF297" s="1098"/>
      <c r="AG297" s="1098"/>
      <c r="AH297" s="1098"/>
      <c r="AI297" s="1098"/>
      <c r="AJ297" s="1098"/>
      <c r="AK297" s="1098"/>
      <c r="AL297" s="1098"/>
      <c r="AM297" s="1098"/>
      <c r="AN297" s="1098"/>
      <c r="AO297" s="1098"/>
      <c r="AP297" s="1098"/>
      <c r="AQ297" s="1098"/>
      <c r="AR297" s="1098"/>
      <c r="AS297" s="1098"/>
      <c r="AT297" s="1098"/>
      <c r="AU297" s="1098"/>
      <c r="AV297" s="1098"/>
      <c r="AW297" s="1098"/>
      <c r="AX297" s="1098"/>
      <c r="AY297" s="1098"/>
      <c r="AZ297" s="1098"/>
      <c r="BA297" s="1098"/>
      <c r="BB297" s="1098"/>
      <c r="BC297" s="1098"/>
      <c r="BD297" s="1098"/>
      <c r="BE297" s="1098"/>
      <c r="BF297" s="1098"/>
      <c r="BG297" s="1098"/>
      <c r="BH297" s="1098"/>
      <c r="BI297" s="1098"/>
      <c r="BJ297" s="1098"/>
      <c r="BK297" s="1098"/>
      <c r="BL297" s="1098"/>
      <c r="BM297" s="1098"/>
      <c r="BN297" s="1098"/>
      <c r="BO297" s="1098"/>
      <c r="BP297" s="1098"/>
      <c r="BQ297" s="1098"/>
      <c r="BR297" s="1098"/>
      <c r="BS297" s="1098"/>
      <c r="BT297" s="1098"/>
      <c r="BU297" s="1098"/>
      <c r="BV297" s="1098"/>
      <c r="BW297" s="1098"/>
      <c r="BX297" s="1098"/>
      <c r="BY297" s="1098"/>
      <c r="BZ297" s="1098"/>
      <c r="CA297" s="1098"/>
      <c r="CB297" s="1098"/>
      <c r="CC297" s="1098"/>
      <c r="CD297" s="1098"/>
      <c r="CE297" s="1098"/>
      <c r="CF297" s="1098"/>
      <c r="CG297" s="1098"/>
      <c r="CH297" s="1098"/>
      <c r="CI297" s="1098"/>
      <c r="CJ297" s="1098"/>
      <c r="CK297" s="1098"/>
      <c r="CL297" s="1098"/>
      <c r="CM297" s="1098"/>
      <c r="CN297" s="1098"/>
      <c r="CO297" s="1098"/>
      <c r="CP297" s="1098"/>
      <c r="CQ297" s="1098"/>
      <c r="CR297" s="1098"/>
      <c r="CS297" s="1098"/>
      <c r="CT297" s="1098"/>
      <c r="CU297" s="1098"/>
      <c r="CV297" s="1098"/>
      <c r="CW297" s="1098"/>
      <c r="CX297" s="1098"/>
      <c r="CY297" s="1098"/>
      <c r="CZ297" s="1098"/>
      <c r="DA297" s="1098"/>
      <c r="DB297" s="1098"/>
      <c r="DC297" s="1098"/>
      <c r="DD297" s="1098"/>
      <c r="DE297" s="1098"/>
      <c r="DF297" s="1098"/>
      <c r="DG297" s="1098"/>
      <c r="DH297" s="1098"/>
      <c r="DI297" s="1098"/>
      <c r="DJ297" s="1098"/>
      <c r="DK297" s="1098"/>
      <c r="DL297" s="1098"/>
      <c r="DM297" s="1098"/>
      <c r="DN297" s="1098"/>
      <c r="DO297" s="1098"/>
      <c r="DP297" s="1098"/>
      <c r="DQ297" s="1098"/>
      <c r="DR297" s="1098"/>
      <c r="DS297" s="1098"/>
      <c r="DT297" s="1098"/>
      <c r="DU297" s="1098"/>
      <c r="DV297" s="1098"/>
      <c r="DW297" s="1098"/>
      <c r="DX297" s="1098"/>
      <c r="DY297" s="1098"/>
      <c r="DZ297" s="1098"/>
      <c r="EA297" s="1098"/>
      <c r="EB297" s="1098"/>
      <c r="EC297" s="1098"/>
      <c r="ED297" s="1098"/>
      <c r="EE297" s="1098"/>
      <c r="EF297" s="1098"/>
      <c r="EG297" s="1098"/>
      <c r="EH297" s="1098"/>
      <c r="EI297" s="1098"/>
      <c r="EJ297" s="1098"/>
      <c r="EK297" s="1098"/>
      <c r="EL297" s="1098"/>
      <c r="EM297" s="1098"/>
      <c r="EN297" s="1098"/>
      <c r="EO297" s="1098"/>
      <c r="EP297" s="1098"/>
      <c r="EQ297" s="1098"/>
      <c r="ER297" s="1098"/>
      <c r="ES297" s="1098"/>
      <c r="ET297" s="1098"/>
      <c r="EU297" s="1098"/>
      <c r="EV297" s="1098"/>
      <c r="EW297" s="1098"/>
      <c r="EX297" s="1098"/>
      <c r="EY297" s="1098"/>
      <c r="EZ297" s="1098"/>
      <c r="FA297" s="1098"/>
      <c r="FB297" s="1098"/>
      <c r="FC297" s="1098"/>
      <c r="FD297" s="1098"/>
      <c r="FE297" s="1098"/>
      <c r="FF297" s="1098"/>
      <c r="FG297" s="1098"/>
      <c r="FH297" s="1098"/>
      <c r="FI297" s="1098"/>
      <c r="FJ297" s="1098"/>
      <c r="FK297" s="1098"/>
      <c r="FL297" s="1098"/>
      <c r="FM297" s="1098"/>
      <c r="FN297" s="1098"/>
      <c r="FO297" s="1098"/>
      <c r="FP297" s="1098"/>
      <c r="FQ297" s="1098"/>
      <c r="FR297" s="1098"/>
      <c r="FS297" s="1098"/>
      <c r="FT297" s="1098"/>
      <c r="FU297" s="1098"/>
      <c r="FV297" s="1098"/>
      <c r="FW297" s="1098"/>
      <c r="FX297" s="1098"/>
      <c r="FY297" s="1098"/>
      <c r="FZ297" s="1098"/>
      <c r="GA297" s="1098"/>
      <c r="GB297" s="1098"/>
      <c r="GC297" s="1098"/>
      <c r="GD297" s="1098"/>
      <c r="GE297" s="1098"/>
      <c r="GF297" s="1098"/>
      <c r="GG297" s="1098"/>
      <c r="GH297" s="1098"/>
      <c r="GI297" s="1098"/>
      <c r="GJ297" s="1098"/>
      <c r="GK297" s="1098"/>
      <c r="GL297" s="1098"/>
      <c r="GM297" s="1098"/>
      <c r="GN297" s="1098"/>
      <c r="GO297" s="1098"/>
      <c r="GP297" s="1098"/>
      <c r="GQ297" s="1098"/>
      <c r="GR297" s="1098"/>
      <c r="GS297" s="1098"/>
      <c r="GT297" s="1098"/>
      <c r="GU297" s="1098"/>
      <c r="GV297" s="1098"/>
      <c r="GW297" s="1098"/>
      <c r="GX297" s="1098"/>
      <c r="GY297" s="1098"/>
      <c r="GZ297" s="1098"/>
      <c r="HA297" s="1098"/>
      <c r="HB297" s="1098"/>
      <c r="HC297" s="1098"/>
      <c r="HD297" s="1098"/>
      <c r="HE297" s="1098"/>
      <c r="HF297" s="1098"/>
      <c r="HG297" s="1098"/>
      <c r="HH297" s="1098"/>
      <c r="HI297" s="1098"/>
      <c r="HJ297" s="1098"/>
      <c r="HK297" s="1098"/>
      <c r="HL297" s="1098"/>
      <c r="HM297" s="1098"/>
      <c r="HN297" s="1098"/>
      <c r="HO297" s="1098"/>
      <c r="HP297" s="1098"/>
      <c r="HQ297" s="1098"/>
      <c r="HR297" s="1098"/>
      <c r="HS297" s="1098"/>
      <c r="HT297" s="1098"/>
      <c r="HU297" s="1098"/>
      <c r="HV297" s="1098"/>
      <c r="HW297" s="1098"/>
      <c r="HX297" s="1098"/>
      <c r="HY297" s="1098"/>
      <c r="HZ297" s="1098"/>
      <c r="IA297" s="1098"/>
      <c r="IB297" s="1098"/>
      <c r="IC297" s="1098"/>
      <c r="ID297" s="1098"/>
      <c r="IE297" s="1098"/>
      <c r="IF297" s="1098"/>
      <c r="IG297" s="1098"/>
      <c r="IH297" s="1098"/>
      <c r="II297" s="1098"/>
      <c r="IJ297" s="1098"/>
      <c r="IK297" s="1098"/>
      <c r="IL297" s="1098"/>
      <c r="IM297" s="1098"/>
      <c r="IN297" s="1098"/>
      <c r="IO297" s="1098"/>
      <c r="IP297" s="1098"/>
      <c r="IQ297" s="1098"/>
      <c r="IR297" s="1098"/>
      <c r="IS297" s="1098"/>
      <c r="IT297" s="1098"/>
      <c r="IU297" s="1098"/>
      <c r="IV297" s="1098"/>
      <c r="IW297" s="1098"/>
      <c r="IX297" s="1098"/>
      <c r="IY297" s="1098"/>
      <c r="IZ297" s="1098"/>
      <c r="JA297" s="1098"/>
      <c r="JB297" s="1098"/>
      <c r="JC297" s="1098"/>
      <c r="JD297" s="1098"/>
      <c r="JE297" s="1098"/>
      <c r="JF297" s="1098"/>
      <c r="JG297" s="1098"/>
      <c r="JH297" s="1098"/>
      <c r="JI297" s="1098"/>
      <c r="JJ297" s="1098"/>
      <c r="JK297" s="1098"/>
      <c r="JL297" s="1098"/>
      <c r="JM297" s="1098"/>
      <c r="JN297" s="1098"/>
      <c r="JO297" s="1098"/>
      <c r="JP297" s="1098"/>
      <c r="JQ297" s="1098"/>
      <c r="JR297" s="1098"/>
      <c r="JS297" s="1098"/>
      <c r="JT297" s="1098"/>
      <c r="JU297" s="1098"/>
      <c r="JV297" s="1098"/>
      <c r="JW297" s="1098"/>
      <c r="JX297" s="1098"/>
      <c r="JY297" s="1098"/>
      <c r="JZ297" s="1098"/>
      <c r="KA297" s="1098"/>
      <c r="KB297" s="1098"/>
      <c r="KC297" s="1098"/>
      <c r="KD297" s="1098"/>
      <c r="KE297" s="1098"/>
      <c r="KF297" s="1098"/>
      <c r="KG297" s="1098"/>
      <c r="KH297" s="1098"/>
      <c r="KI297" s="1098"/>
      <c r="KJ297" s="1098"/>
      <c r="KK297" s="1098"/>
      <c r="KL297" s="1098"/>
      <c r="KM297" s="1098"/>
      <c r="KN297" s="1098"/>
      <c r="KO297" s="1098"/>
      <c r="KP297" s="1098"/>
      <c r="KQ297" s="1098"/>
      <c r="KR297" s="1098"/>
      <c r="KS297" s="1098"/>
      <c r="KT297" s="1098"/>
      <c r="KU297" s="1098"/>
      <c r="KV297" s="1098"/>
      <c r="KW297" s="1098"/>
      <c r="KX297" s="1098"/>
      <c r="KY297" s="1098"/>
      <c r="KZ297" s="1098"/>
      <c r="LA297" s="1098"/>
      <c r="LB297" s="1098"/>
      <c r="LC297" s="1098"/>
      <c r="LD297" s="1098"/>
      <c r="LE297" s="1098"/>
      <c r="LF297" s="1098"/>
      <c r="LG297" s="1098"/>
      <c r="LH297" s="1098"/>
      <c r="LI297" s="1098"/>
      <c r="LJ297" s="1098"/>
      <c r="LK297" s="1098"/>
      <c r="LL297" s="1098"/>
      <c r="LM297" s="1098"/>
      <c r="LN297" s="1098"/>
      <c r="LO297" s="1098"/>
      <c r="LP297" s="1098"/>
      <c r="LQ297" s="1098"/>
      <c r="LR297" s="1098"/>
      <c r="LS297" s="1098"/>
      <c r="LT297" s="1098"/>
      <c r="LU297" s="1098"/>
      <c r="LV297" s="1098"/>
      <c r="LW297" s="1098"/>
      <c r="LX297" s="1098"/>
      <c r="LY297" s="1098"/>
      <c r="LZ297" s="1098"/>
      <c r="MA297" s="1098"/>
      <c r="MB297" s="1098"/>
      <c r="MC297" s="1098"/>
      <c r="MD297" s="1098"/>
      <c r="ME297" s="1098"/>
      <c r="MF297" s="1098"/>
      <c r="MG297" s="1098"/>
      <c r="MH297" s="1098"/>
      <c r="MI297" s="1098"/>
      <c r="MJ297" s="1098"/>
      <c r="MK297" s="1098"/>
      <c r="ML297" s="1098"/>
      <c r="MM297" s="1098"/>
      <c r="MN297" s="1098"/>
      <c r="MO297" s="1098"/>
      <c r="MP297" s="1098"/>
      <c r="MQ297" s="1098"/>
      <c r="MR297" s="1098"/>
      <c r="MS297" s="1098"/>
      <c r="MT297" s="1098"/>
      <c r="MU297" s="1098"/>
      <c r="MV297" s="1098"/>
      <c r="MW297" s="1098"/>
      <c r="MX297" s="1098"/>
      <c r="MY297" s="1098"/>
      <c r="MZ297" s="1098"/>
      <c r="NA297" s="1098"/>
      <c r="NB297" s="1098"/>
      <c r="NC297" s="1098"/>
      <c r="ND297" s="1098"/>
      <c r="NE297" s="1098"/>
      <c r="NF297" s="1098"/>
      <c r="NG297" s="1098"/>
      <c r="NH297" s="1098"/>
      <c r="NI297" s="1098"/>
      <c r="NJ297" s="1098"/>
      <c r="NK297" s="1098"/>
      <c r="NL297" s="1098"/>
      <c r="NM297" s="1098"/>
      <c r="NN297" s="1098"/>
      <c r="NO297" s="1098"/>
      <c r="NP297" s="1098"/>
      <c r="NQ297" s="1098"/>
      <c r="NR297" s="1098"/>
      <c r="NS297" s="1098"/>
      <c r="NT297" s="1098"/>
      <c r="NU297" s="1098"/>
      <c r="NV297" s="1098"/>
      <c r="NW297" s="1098"/>
      <c r="NX297" s="1098"/>
      <c r="NY297" s="1098"/>
      <c r="NZ297" s="1098"/>
      <c r="OA297" s="1098"/>
      <c r="OB297" s="1098"/>
      <c r="OC297" s="1098"/>
      <c r="OD297" s="1098"/>
      <c r="OE297" s="1098"/>
      <c r="OF297" s="1098"/>
      <c r="OG297" s="1098"/>
      <c r="OH297" s="1098"/>
      <c r="OI297" s="1098"/>
      <c r="OJ297" s="1098"/>
      <c r="OK297" s="1098"/>
      <c r="OL297" s="1098"/>
      <c r="OM297" s="1098"/>
      <c r="ON297" s="1098"/>
      <c r="OO297" s="1098"/>
      <c r="OP297" s="1098"/>
      <c r="OQ297" s="1098"/>
      <c r="OR297" s="1098"/>
      <c r="OS297" s="1098"/>
      <c r="OT297" s="1098"/>
      <c r="OU297" s="1098"/>
      <c r="OV297" s="1098"/>
      <c r="OW297" s="1098"/>
      <c r="OX297" s="1098"/>
      <c r="OY297" s="1098"/>
      <c r="OZ297" s="1098"/>
      <c r="PA297" s="1098"/>
      <c r="PB297" s="1098"/>
      <c r="PC297" s="1098"/>
      <c r="PD297" s="1098"/>
      <c r="PE297" s="1098"/>
      <c r="PF297" s="1098"/>
      <c r="PG297" s="1098"/>
      <c r="PH297" s="1098"/>
      <c r="PI297" s="1098"/>
      <c r="PJ297" s="1098"/>
      <c r="PK297" s="1098"/>
      <c r="PL297" s="1098"/>
      <c r="PM297" s="1098"/>
      <c r="PN297" s="1098"/>
      <c r="PO297" s="1098"/>
      <c r="PP297" s="1098"/>
      <c r="PQ297" s="1098"/>
      <c r="PR297" s="1098"/>
      <c r="PS297" s="1098"/>
      <c r="PT297" s="1098"/>
      <c r="PU297" s="1098"/>
      <c r="PV297" s="1098"/>
      <c r="PW297" s="1098"/>
      <c r="PX297" s="1098"/>
      <c r="PY297" s="1098"/>
      <c r="PZ297" s="1098"/>
      <c r="QA297" s="1098"/>
      <c r="QB297" s="1098"/>
      <c r="QC297" s="1098"/>
      <c r="QD297" s="1098"/>
      <c r="QE297" s="1098"/>
      <c r="QF297" s="1098"/>
      <c r="QG297" s="1098"/>
      <c r="QH297" s="1098"/>
      <c r="QI297" s="1098"/>
      <c r="QJ297" s="1098"/>
      <c r="QK297" s="1098"/>
      <c r="QL297" s="1098"/>
      <c r="QM297" s="1098"/>
      <c r="QN297" s="1098"/>
      <c r="QO297" s="1098"/>
      <c r="QP297" s="1098"/>
      <c r="QQ297" s="1098"/>
      <c r="QR297" s="1098"/>
      <c r="QS297" s="1098"/>
      <c r="QT297" s="1098"/>
      <c r="QU297" s="1098"/>
      <c r="QV297" s="1098"/>
      <c r="QW297" s="1098"/>
      <c r="QX297" s="1098"/>
      <c r="QY297" s="1098"/>
      <c r="QZ297" s="1098"/>
      <c r="RA297" s="1098"/>
      <c r="RB297" s="1098"/>
      <c r="RC297" s="1098"/>
      <c r="RD297" s="1098"/>
      <c r="RE297" s="1098"/>
      <c r="RF297" s="1098"/>
      <c r="RG297" s="1098"/>
      <c r="RH297" s="1098"/>
      <c r="RI297" s="1098"/>
      <c r="RJ297" s="1098"/>
      <c r="RK297" s="1098"/>
      <c r="RL297" s="1098"/>
      <c r="RM297" s="1098"/>
      <c r="RN297" s="1098"/>
      <c r="RO297" s="1098"/>
      <c r="RP297" s="1098"/>
      <c r="RQ297" s="1098"/>
      <c r="RR297" s="1098"/>
      <c r="RS297" s="1098"/>
      <c r="RT297" s="1098"/>
      <c r="RU297" s="1098"/>
      <c r="RV297" s="1098"/>
      <c r="RW297" s="1098"/>
      <c r="RX297" s="1098"/>
      <c r="RY297" s="1098"/>
      <c r="RZ297" s="1098"/>
      <c r="SA297" s="1098"/>
      <c r="SB297" s="1098"/>
      <c r="SC297" s="1098"/>
      <c r="SD297" s="1098"/>
      <c r="SE297" s="1098"/>
      <c r="SF297" s="1098"/>
      <c r="SG297" s="1098"/>
      <c r="SH297" s="1098"/>
      <c r="SI297" s="1098"/>
      <c r="SJ297" s="1098"/>
      <c r="SK297" s="1098"/>
      <c r="SL297" s="1098"/>
      <c r="SM297" s="1098"/>
      <c r="SN297" s="1098"/>
      <c r="SO297" s="1098"/>
      <c r="SP297" s="1098"/>
      <c r="SQ297" s="1098"/>
      <c r="SR297" s="1098"/>
      <c r="SS297" s="1098"/>
      <c r="ST297" s="1098"/>
      <c r="SU297" s="1098"/>
      <c r="SV297" s="1098"/>
      <c r="SW297" s="1098"/>
      <c r="SX297" s="1098"/>
      <c r="SY297" s="1098"/>
      <c r="SZ297" s="1098"/>
      <c r="TA297" s="1098"/>
      <c r="TB297" s="1098"/>
      <c r="TC297" s="1098"/>
      <c r="TD297" s="1098"/>
      <c r="TE297" s="1098"/>
      <c r="TF297" s="1098"/>
      <c r="TG297" s="1098"/>
      <c r="TH297" s="1098"/>
      <c r="TI297" s="1098"/>
      <c r="TJ297" s="1098"/>
      <c r="TK297" s="1098"/>
      <c r="TL297" s="1098"/>
      <c r="TM297" s="1098"/>
      <c r="TN297" s="1098"/>
      <c r="TO297" s="1098"/>
      <c r="TP297" s="1098"/>
      <c r="TQ297" s="1098"/>
      <c r="TR297" s="1098"/>
      <c r="TS297" s="1098"/>
      <c r="TT297" s="1098"/>
      <c r="TU297" s="1098"/>
      <c r="TV297" s="1098"/>
      <c r="TW297" s="1098"/>
      <c r="TX297" s="1098"/>
      <c r="TY297" s="1098"/>
      <c r="TZ297" s="1098"/>
      <c r="UA297" s="1098"/>
      <c r="UB297" s="1098"/>
      <c r="UC297" s="1098"/>
      <c r="UD297" s="1098"/>
      <c r="UE297" s="1098"/>
      <c r="UF297" s="1098"/>
      <c r="UG297" s="1098"/>
      <c r="UH297" s="1098"/>
      <c r="UI297" s="1098"/>
      <c r="UJ297" s="1098"/>
      <c r="UK297" s="1098"/>
      <c r="UL297" s="1098"/>
      <c r="UM297" s="1098"/>
      <c r="UN297" s="1098"/>
      <c r="UO297" s="1098"/>
      <c r="UP297" s="1098"/>
      <c r="UQ297" s="1098"/>
      <c r="UR297" s="1098"/>
      <c r="US297" s="1098"/>
      <c r="UT297" s="1098"/>
      <c r="UU297" s="1098"/>
      <c r="UV297" s="1098"/>
      <c r="UW297" s="1098"/>
      <c r="UX297" s="1098"/>
      <c r="UY297" s="1098"/>
      <c r="UZ297" s="1098"/>
      <c r="VA297" s="1098"/>
      <c r="VB297" s="1098"/>
      <c r="VC297" s="1098"/>
      <c r="VD297" s="1098"/>
      <c r="VE297" s="1098"/>
      <c r="VF297" s="1098"/>
      <c r="VG297" s="1098"/>
      <c r="VH297" s="1098"/>
      <c r="VI297" s="1098"/>
      <c r="VJ297" s="1098"/>
      <c r="VK297" s="1098"/>
      <c r="VL297" s="1098"/>
      <c r="VM297" s="1098"/>
      <c r="VN297" s="1098"/>
      <c r="VO297" s="1098"/>
      <c r="VP297" s="1098"/>
      <c r="VQ297" s="1098"/>
      <c r="VR297" s="1098"/>
      <c r="VS297" s="1098"/>
      <c r="VT297" s="1098"/>
      <c r="VU297" s="1098"/>
      <c r="VV297" s="1098"/>
      <c r="VW297" s="1098"/>
      <c r="VX297" s="1098"/>
      <c r="VY297" s="1098"/>
      <c r="VZ297" s="1098"/>
      <c r="WA297" s="1098"/>
      <c r="WB297" s="1098"/>
      <c r="WC297" s="1098"/>
      <c r="WD297" s="1098"/>
      <c r="WE297" s="1098"/>
      <c r="WF297" s="1098"/>
      <c r="WG297" s="1098"/>
      <c r="WH297" s="1098"/>
      <c r="WI297" s="1098"/>
      <c r="WJ297" s="1098"/>
      <c r="WK297" s="1098"/>
      <c r="WL297" s="1098"/>
      <c r="WM297" s="1098"/>
      <c r="WN297" s="1098"/>
      <c r="WO297" s="1098"/>
      <c r="WP297" s="1098"/>
      <c r="WQ297" s="1098"/>
      <c r="WR297" s="1098"/>
      <c r="WS297" s="1098"/>
      <c r="WT297" s="1098"/>
      <c r="WU297" s="1098"/>
      <c r="WV297" s="1098"/>
      <c r="WW297" s="1098"/>
      <c r="WX297" s="1098"/>
      <c r="WY297" s="1098"/>
      <c r="WZ297" s="1098"/>
      <c r="XA297" s="1098"/>
      <c r="XB297" s="1098"/>
      <c r="XC297" s="1098"/>
      <c r="XD297" s="1098"/>
      <c r="XE297" s="1098"/>
      <c r="XF297" s="1098"/>
      <c r="XG297" s="1098"/>
      <c r="XH297" s="1098"/>
      <c r="XI297" s="1098"/>
      <c r="XJ297" s="1098"/>
      <c r="XK297" s="1098"/>
      <c r="XL297" s="1098"/>
      <c r="XM297" s="1098"/>
      <c r="XN297" s="1098"/>
      <c r="XO297" s="1098"/>
      <c r="XP297" s="1098"/>
      <c r="XQ297" s="1098"/>
      <c r="XR297" s="1098"/>
      <c r="XS297" s="1098"/>
      <c r="XT297" s="1098"/>
      <c r="XU297" s="1098"/>
      <c r="XV297" s="1098"/>
      <c r="XW297" s="1098"/>
      <c r="XX297" s="1098"/>
      <c r="XY297" s="1098"/>
      <c r="XZ297" s="1098"/>
      <c r="YA297" s="1098"/>
      <c r="YB297" s="1098"/>
      <c r="YC297" s="1098"/>
      <c r="YD297" s="1098"/>
      <c r="YE297" s="1098"/>
      <c r="YF297" s="1098"/>
      <c r="YG297" s="1098"/>
      <c r="YH297" s="1098"/>
      <c r="YI297" s="1098"/>
      <c r="YJ297" s="1098"/>
      <c r="YK297" s="1098"/>
      <c r="YL297" s="1098"/>
      <c r="YM297" s="1098"/>
      <c r="YN297" s="1098"/>
      <c r="YO297" s="1098"/>
      <c r="YP297" s="1098"/>
      <c r="YQ297" s="1098"/>
      <c r="YR297" s="1098"/>
      <c r="YS297" s="1098"/>
      <c r="YT297" s="1098"/>
      <c r="YU297" s="1098"/>
      <c r="YV297" s="1098"/>
      <c r="YW297" s="1098"/>
      <c r="YX297" s="1098"/>
      <c r="YY297" s="1098"/>
      <c r="YZ297" s="1098"/>
      <c r="ZA297" s="1098"/>
      <c r="ZB297" s="1098"/>
      <c r="ZC297" s="1098"/>
      <c r="ZD297" s="1098"/>
      <c r="ZE297" s="1098"/>
      <c r="ZF297" s="1098"/>
      <c r="ZG297" s="1098"/>
      <c r="ZH297" s="1098"/>
      <c r="ZI297" s="1098"/>
      <c r="ZJ297" s="1098"/>
      <c r="ZK297" s="1098"/>
      <c r="ZL297" s="1098"/>
      <c r="ZM297" s="1098"/>
      <c r="ZN297" s="1098"/>
      <c r="ZO297" s="1098"/>
      <c r="ZP297" s="1098"/>
      <c r="ZQ297" s="1098"/>
      <c r="ZR297" s="1098"/>
      <c r="ZS297" s="1098"/>
      <c r="ZT297" s="1098"/>
      <c r="ZU297" s="1098"/>
      <c r="ZV297" s="1098"/>
      <c r="ZW297" s="1098"/>
      <c r="ZX297" s="1098"/>
      <c r="ZY297" s="1098"/>
      <c r="ZZ297" s="1098"/>
      <c r="AAA297" s="1098"/>
      <c r="AAB297" s="1098"/>
      <c r="AAC297" s="1098"/>
      <c r="AAD297" s="1098"/>
      <c r="AAE297" s="1098"/>
      <c r="AAF297" s="1098"/>
      <c r="AAG297" s="1098"/>
      <c r="AAH297" s="1098"/>
      <c r="AAI297" s="1098"/>
      <c r="AAJ297" s="1098"/>
      <c r="AAK297" s="1098"/>
      <c r="AAL297" s="1098"/>
      <c r="AAM297" s="1098"/>
      <c r="AAN297" s="1098"/>
      <c r="AAO297" s="1098"/>
      <c r="AAP297" s="1098"/>
      <c r="AAQ297" s="1098"/>
      <c r="AAR297" s="1098"/>
      <c r="AAS297" s="1098"/>
      <c r="AAT297" s="1098"/>
      <c r="AAU297" s="1098"/>
      <c r="AAV297" s="1098"/>
      <c r="AAW297" s="1098"/>
      <c r="AAX297" s="1098"/>
      <c r="AAY297" s="1098"/>
      <c r="AAZ297" s="1098"/>
      <c r="ABA297" s="1098"/>
      <c r="ABB297" s="1098"/>
      <c r="ABC297" s="1098"/>
      <c r="ABD297" s="1098"/>
      <c r="ABE297" s="1098"/>
      <c r="ABF297" s="1098"/>
      <c r="ABG297" s="1098"/>
      <c r="ABH297" s="1098"/>
      <c r="ABI297" s="1098"/>
      <c r="ABJ297" s="1098"/>
      <c r="ABK297" s="1098"/>
      <c r="ABL297" s="1098"/>
      <c r="ABM297" s="1098"/>
      <c r="ABN297" s="1098"/>
      <c r="ABO297" s="1098"/>
      <c r="ABP297" s="1098"/>
      <c r="ABQ297" s="1098"/>
      <c r="ABR297" s="1098"/>
      <c r="ABS297" s="1098"/>
      <c r="ABT297" s="1098"/>
      <c r="ABU297" s="1098"/>
      <c r="ABV297" s="1098"/>
      <c r="ABW297" s="1098"/>
      <c r="ABX297" s="1098"/>
      <c r="ABY297" s="1098"/>
      <c r="ABZ297" s="1098"/>
      <c r="ACA297" s="1098"/>
      <c r="ACB297" s="1098"/>
      <c r="ACC297" s="1098"/>
      <c r="ACD297" s="1098"/>
      <c r="ACE297" s="1098"/>
      <c r="ACF297" s="1098"/>
      <c r="ACG297" s="1098"/>
      <c r="ACH297" s="1098"/>
      <c r="ACI297" s="1098"/>
      <c r="ACJ297" s="1098"/>
      <c r="ACK297" s="1098"/>
      <c r="ACL297" s="1098"/>
      <c r="ACM297" s="1098"/>
      <c r="ACN297" s="1098"/>
      <c r="ACO297" s="1098"/>
      <c r="ACP297" s="1098"/>
      <c r="ACQ297" s="1098"/>
      <c r="ACR297" s="1098"/>
      <c r="ACS297" s="1098"/>
      <c r="ACT297" s="1098"/>
      <c r="ACU297" s="1098"/>
      <c r="ACV297" s="1098"/>
      <c r="ACW297" s="1098"/>
      <c r="ACX297" s="1098"/>
      <c r="ACY297" s="1098"/>
      <c r="ACZ297" s="1098"/>
      <c r="ADA297" s="1098"/>
      <c r="ADB297" s="1098"/>
      <c r="ADC297" s="1098"/>
      <c r="ADD297" s="1098"/>
      <c r="ADE297" s="1098"/>
      <c r="ADF297" s="1098"/>
      <c r="ADG297" s="1098"/>
      <c r="ADH297" s="1098"/>
      <c r="ADI297" s="1098"/>
      <c r="ADJ297" s="1098"/>
      <c r="ADK297" s="1098"/>
      <c r="ADL297" s="1098"/>
      <c r="ADM297" s="1098"/>
      <c r="ADN297" s="1098"/>
      <c r="ADO297" s="1098"/>
      <c r="ADP297" s="1098"/>
      <c r="ADQ297" s="1098"/>
      <c r="ADR297" s="1098"/>
      <c r="ADS297" s="1098"/>
      <c r="ADT297" s="1098"/>
      <c r="ADU297" s="1098"/>
      <c r="ADV297" s="1098"/>
      <c r="ADW297" s="1098"/>
      <c r="ADX297" s="1098"/>
      <c r="ADY297" s="1098"/>
      <c r="ADZ297" s="1098"/>
      <c r="AEA297" s="1098"/>
      <c r="AEB297" s="1098"/>
      <c r="AEC297" s="1098"/>
      <c r="AED297" s="1098"/>
      <c r="AEE297" s="1098"/>
      <c r="AEF297" s="1098"/>
      <c r="AEG297" s="1098"/>
      <c r="AEH297" s="1098"/>
      <c r="AEI297" s="1098"/>
      <c r="AEJ297" s="1098"/>
      <c r="AEK297" s="1098"/>
      <c r="AEL297" s="1098"/>
      <c r="AEM297" s="1098"/>
      <c r="AEN297" s="1098"/>
      <c r="AEO297" s="1098"/>
      <c r="AEP297" s="1098"/>
      <c r="AEQ297" s="1098"/>
      <c r="AER297" s="1098"/>
      <c r="AES297" s="1098"/>
      <c r="AET297" s="1098"/>
      <c r="AEU297" s="1098"/>
      <c r="AEV297" s="1098"/>
      <c r="AEW297" s="1098"/>
      <c r="AEX297" s="1098"/>
      <c r="AEY297" s="1098"/>
      <c r="AEZ297" s="1098"/>
      <c r="AFA297" s="1098"/>
      <c r="AFB297" s="1098"/>
      <c r="AFC297" s="1098"/>
      <c r="AFD297" s="1098"/>
      <c r="AFE297" s="1098"/>
      <c r="AFF297" s="1098"/>
      <c r="AFG297" s="1098"/>
      <c r="AFH297" s="1098"/>
      <c r="AFI297" s="1098"/>
      <c r="AFJ297" s="1098"/>
      <c r="AFK297" s="1098"/>
      <c r="AFL297" s="1098"/>
      <c r="AFM297" s="1098"/>
      <c r="AFN297" s="1098"/>
      <c r="AFO297" s="1098"/>
      <c r="AFP297" s="1098"/>
      <c r="AFQ297" s="1098"/>
      <c r="AFR297" s="1098"/>
      <c r="AFS297" s="1098"/>
      <c r="AFT297" s="1098"/>
      <c r="AFU297" s="1098"/>
      <c r="AFV297" s="1098"/>
      <c r="AFW297" s="1098"/>
      <c r="AFX297" s="1098"/>
      <c r="AFY297" s="1098"/>
      <c r="AFZ297" s="1098"/>
      <c r="AGA297" s="1098"/>
      <c r="AGB297" s="1098"/>
      <c r="AGC297" s="1098"/>
      <c r="AGD297" s="1098"/>
      <c r="AGE297" s="1098"/>
      <c r="AGF297" s="1098"/>
      <c r="AGG297" s="1098"/>
      <c r="AGH297" s="1098"/>
      <c r="AGI297" s="1098"/>
      <c r="AGJ297" s="1098"/>
      <c r="AGK297" s="1098"/>
      <c r="AGL297" s="1098"/>
      <c r="AGM297" s="1098"/>
      <c r="AGN297" s="1098"/>
      <c r="AGO297" s="1098"/>
      <c r="AGP297" s="1098"/>
      <c r="AGQ297" s="1098"/>
      <c r="AGR297" s="1098"/>
      <c r="AGS297" s="1098"/>
      <c r="AGT297" s="1098"/>
      <c r="AGU297" s="1098"/>
      <c r="AGV297" s="1098"/>
      <c r="AGW297" s="1098"/>
      <c r="AGX297" s="1098"/>
      <c r="AGY297" s="1098"/>
      <c r="AGZ297" s="1098"/>
      <c r="AHA297" s="1098"/>
      <c r="AHB297" s="1098"/>
      <c r="AHC297" s="1098"/>
      <c r="AHD297" s="1098"/>
      <c r="AHE297" s="1098"/>
      <c r="AHF297" s="1098"/>
      <c r="AHG297" s="1098"/>
      <c r="AHH297" s="1098"/>
      <c r="AHI297" s="1098"/>
      <c r="AHJ297" s="1098"/>
      <c r="AHK297" s="1098"/>
      <c r="AHL297" s="1098"/>
      <c r="AHM297" s="1098"/>
      <c r="AHN297" s="1098"/>
      <c r="AHO297" s="1098"/>
      <c r="AHP297" s="1098"/>
      <c r="AHQ297" s="1098"/>
      <c r="AHR297" s="1098"/>
      <c r="AHS297" s="1098"/>
      <c r="AHT297" s="1098"/>
      <c r="AHU297" s="1098"/>
      <c r="AHV297" s="1098"/>
      <c r="AHW297" s="1098"/>
      <c r="AHX297" s="1098"/>
      <c r="AHY297" s="1098"/>
      <c r="AHZ297" s="1098"/>
      <c r="AIA297" s="1098"/>
      <c r="AIB297" s="1098"/>
      <c r="AIC297" s="1098"/>
      <c r="AID297" s="1098"/>
      <c r="AIE297" s="1098"/>
      <c r="AIF297" s="1098"/>
      <c r="AIG297" s="1098"/>
      <c r="AIH297" s="1098"/>
      <c r="AII297" s="1098"/>
      <c r="AIJ297" s="1098"/>
      <c r="AIK297" s="1098"/>
      <c r="AIL297" s="1098"/>
      <c r="AIM297" s="1098"/>
      <c r="AIN297" s="1098"/>
      <c r="AIO297" s="1098"/>
      <c r="AIP297" s="1098"/>
      <c r="AIQ297" s="1098"/>
      <c r="AIR297" s="1098"/>
      <c r="AIS297" s="1098"/>
      <c r="AIT297" s="1098"/>
      <c r="AIU297" s="1098"/>
      <c r="AIV297" s="1098"/>
      <c r="AIW297" s="1098"/>
      <c r="AIX297" s="1098"/>
      <c r="AIY297" s="1098"/>
      <c r="AIZ297" s="1098"/>
      <c r="AJA297" s="1098"/>
      <c r="AJB297" s="1098"/>
      <c r="AJC297" s="1098"/>
      <c r="AJD297" s="1098"/>
      <c r="AJE297" s="1098"/>
      <c r="AJF297" s="1098"/>
      <c r="AJG297" s="1098"/>
      <c r="AJH297" s="1098"/>
      <c r="AJI297" s="1098"/>
      <c r="AJJ297" s="1098"/>
      <c r="AJK297" s="1098"/>
      <c r="AJL297" s="1098"/>
      <c r="AJM297" s="1098"/>
      <c r="AJN297" s="1098"/>
      <c r="AJO297" s="1098"/>
      <c r="AJP297" s="1098"/>
      <c r="AJQ297" s="1098"/>
      <c r="AJR297" s="1098"/>
      <c r="AJS297" s="1098"/>
      <c r="AJT297" s="1098"/>
      <c r="AJU297" s="1098"/>
      <c r="AJV297" s="1098"/>
      <c r="AJW297" s="1098"/>
      <c r="AJX297" s="1098"/>
      <c r="AJY297" s="1098"/>
      <c r="AJZ297" s="1098"/>
      <c r="AKA297" s="1098"/>
      <c r="AKB297" s="1098"/>
      <c r="AKC297" s="1098"/>
      <c r="AKD297" s="1098"/>
      <c r="AKE297" s="1098"/>
      <c r="AKF297" s="1098"/>
      <c r="AKG297" s="1098"/>
      <c r="AKH297" s="1098"/>
      <c r="AKI297" s="1098"/>
      <c r="AKJ297" s="1098"/>
      <c r="AKK297" s="1098"/>
      <c r="AKL297" s="1098"/>
      <c r="AKM297" s="1098"/>
      <c r="AKN297" s="1098"/>
      <c r="AKO297" s="1098"/>
      <c r="AKP297" s="1098"/>
      <c r="AKQ297" s="1098"/>
      <c r="AKR297" s="1098"/>
      <c r="AKS297" s="1098"/>
      <c r="AKT297" s="1098"/>
      <c r="AKU297" s="1098"/>
      <c r="AKV297" s="1098"/>
      <c r="AKW297" s="1098"/>
      <c r="AKX297" s="1098"/>
      <c r="AKY297" s="1098"/>
      <c r="AKZ297" s="1098"/>
      <c r="ALA297" s="1098"/>
      <c r="ALB297" s="1098"/>
      <c r="ALC297" s="1098"/>
      <c r="ALD297" s="1098"/>
      <c r="ALE297" s="1098"/>
      <c r="ALF297" s="1098"/>
      <c r="ALG297" s="1098"/>
      <c r="ALH297" s="1098"/>
      <c r="ALI297" s="1098"/>
      <c r="ALJ297" s="1098"/>
      <c r="ALK297" s="1098"/>
      <c r="ALL297" s="1098"/>
      <c r="ALM297" s="1098"/>
      <c r="ALN297" s="1098"/>
      <c r="ALO297" s="1098"/>
      <c r="ALP297" s="1098"/>
      <c r="ALQ297" s="1098"/>
      <c r="ALR297" s="1098"/>
      <c r="ALS297" s="1098"/>
      <c r="ALT297" s="1098"/>
      <c r="ALU297" s="1098"/>
      <c r="ALV297" s="1098"/>
      <c r="ALW297" s="1098"/>
      <c r="ALX297" s="1098"/>
      <c r="ALY297" s="1098"/>
      <c r="ALZ297" s="1098"/>
      <c r="AMA297" s="1098"/>
      <c r="AMB297" s="1098"/>
      <c r="AMC297" s="1098"/>
      <c r="AMD297" s="1098"/>
      <c r="AME297" s="1098"/>
      <c r="AMF297" s="1098"/>
      <c r="AMG297" s="1098"/>
      <c r="AMH297" s="1098"/>
      <c r="AMI297" s="1098"/>
      <c r="AMJ297" s="1098"/>
      <c r="AMK297" s="1098"/>
      <c r="AML297" s="1098"/>
      <c r="AMM297" s="1098"/>
      <c r="AMN297" s="1098"/>
      <c r="AMO297" s="1098"/>
      <c r="AMP297" s="1098"/>
      <c r="AMQ297" s="1098"/>
      <c r="AMR297" s="1098"/>
      <c r="AMS297" s="1098"/>
      <c r="AMT297" s="1098"/>
      <c r="AMU297" s="1098"/>
      <c r="AMV297" s="1098"/>
      <c r="AMW297" s="1098"/>
      <c r="AMX297" s="1098"/>
      <c r="AMY297" s="1098"/>
      <c r="AMZ297" s="1098"/>
      <c r="ANA297" s="1098"/>
      <c r="ANB297" s="1098"/>
      <c r="ANC297" s="1098"/>
      <c r="AND297" s="1098"/>
      <c r="ANE297" s="1098"/>
      <c r="ANF297" s="1098"/>
      <c r="ANG297" s="1098"/>
      <c r="ANH297" s="1098"/>
      <c r="ANI297" s="1098"/>
      <c r="ANJ297" s="1098"/>
      <c r="ANK297" s="1098"/>
      <c r="ANL297" s="1098"/>
      <c r="ANM297" s="1098"/>
      <c r="ANN297" s="1098"/>
      <c r="ANO297" s="1098"/>
      <c r="ANP297" s="1098"/>
      <c r="ANQ297" s="1098"/>
      <c r="ANR297" s="1098"/>
      <c r="ANS297" s="1098"/>
      <c r="ANT297" s="1098"/>
      <c r="ANU297" s="1098"/>
      <c r="ANV297" s="1098"/>
      <c r="ANW297" s="1098"/>
      <c r="ANX297" s="1098"/>
      <c r="ANY297" s="1098"/>
      <c r="ANZ297" s="1098"/>
      <c r="AOA297" s="1098"/>
      <c r="AOB297" s="1098"/>
      <c r="AOC297" s="1098"/>
      <c r="AOD297" s="1098"/>
      <c r="AOE297" s="1098"/>
      <c r="AOF297" s="1098"/>
      <c r="AOG297" s="1098"/>
      <c r="AOH297" s="1098"/>
      <c r="AOI297" s="1098"/>
      <c r="AOJ297" s="1098"/>
      <c r="AOK297" s="1098"/>
      <c r="AOL297" s="1098"/>
      <c r="AOM297" s="1098"/>
      <c r="AON297" s="1098"/>
      <c r="AOO297" s="1098"/>
      <c r="AOP297" s="1098"/>
      <c r="AOQ297" s="1098"/>
      <c r="AOR297" s="1098"/>
      <c r="AOS297" s="1098"/>
      <c r="AOT297" s="1098"/>
      <c r="AOU297" s="1098"/>
      <c r="AOV297" s="1098"/>
      <c r="AOW297" s="1098"/>
      <c r="AOX297" s="1098"/>
      <c r="AOY297" s="1098"/>
      <c r="AOZ297" s="1098"/>
      <c r="APA297" s="1098"/>
      <c r="APB297" s="1098"/>
      <c r="APC297" s="1098"/>
      <c r="APD297" s="1098"/>
      <c r="APE297" s="1098"/>
      <c r="APF297" s="1098"/>
      <c r="APG297" s="1098"/>
      <c r="APH297" s="1098"/>
      <c r="API297" s="1098"/>
      <c r="APJ297" s="1098"/>
      <c r="APK297" s="1098"/>
      <c r="APL297" s="1098"/>
      <c r="APM297" s="1098"/>
      <c r="APN297" s="1098"/>
      <c r="APO297" s="1098"/>
      <c r="APP297" s="1098"/>
      <c r="APQ297" s="1098"/>
      <c r="APR297" s="1098"/>
      <c r="APS297" s="1098"/>
      <c r="APT297" s="1098"/>
      <c r="APU297" s="1098"/>
      <c r="APV297" s="1098"/>
      <c r="APW297" s="1098"/>
      <c r="APX297" s="1098"/>
      <c r="APY297" s="1098"/>
      <c r="APZ297" s="1098"/>
      <c r="AQA297" s="1098"/>
      <c r="AQB297" s="1098"/>
      <c r="AQC297" s="1098"/>
      <c r="AQD297" s="1098"/>
      <c r="AQE297" s="1098"/>
      <c r="AQF297" s="1098"/>
      <c r="AQG297" s="1098"/>
      <c r="AQH297" s="1098"/>
      <c r="AQI297" s="1098"/>
      <c r="AQJ297" s="1098"/>
      <c r="AQK297" s="1098"/>
      <c r="AQL297" s="1098"/>
      <c r="AQM297" s="1098"/>
      <c r="AQN297" s="1098"/>
      <c r="AQO297" s="1098"/>
      <c r="AQP297" s="1098"/>
      <c r="AQQ297" s="1098"/>
      <c r="AQR297" s="1098"/>
      <c r="AQS297" s="1098"/>
      <c r="AQT297" s="1098"/>
      <c r="AQU297" s="1098"/>
      <c r="AQV297" s="1098"/>
      <c r="AQW297" s="1098"/>
      <c r="AQX297" s="1098"/>
      <c r="AQY297" s="1098"/>
      <c r="AQZ297" s="1098"/>
      <c r="ARA297" s="1098"/>
      <c r="ARB297" s="1098"/>
      <c r="ARC297" s="1098"/>
      <c r="ARD297" s="1098"/>
      <c r="ARE297" s="1098"/>
      <c r="ARF297" s="1098"/>
      <c r="ARG297" s="1098"/>
      <c r="ARH297" s="1098"/>
      <c r="ARI297" s="1098"/>
      <c r="ARJ297" s="1098"/>
      <c r="ARK297" s="1098"/>
      <c r="ARL297" s="1098"/>
      <c r="ARM297" s="1098"/>
      <c r="ARN297" s="1098"/>
      <c r="ARO297" s="1098"/>
      <c r="ARP297" s="1098"/>
      <c r="ARQ297" s="1098"/>
      <c r="ARR297" s="1098"/>
      <c r="ARS297" s="1098"/>
      <c r="ART297" s="1098"/>
      <c r="ARU297" s="1098"/>
      <c r="ARV297" s="1098"/>
      <c r="ARW297" s="1098"/>
      <c r="ARX297" s="1098"/>
      <c r="ARY297" s="1098"/>
      <c r="ARZ297" s="1098"/>
      <c r="ASA297" s="1098"/>
      <c r="ASB297" s="1098"/>
      <c r="ASC297" s="1098"/>
      <c r="ASD297" s="1098"/>
      <c r="ASE297" s="1098"/>
      <c r="ASF297" s="1098"/>
      <c r="ASG297" s="1098"/>
      <c r="ASH297" s="1098"/>
      <c r="ASI297" s="1098"/>
      <c r="ASJ297" s="1098"/>
      <c r="ASK297" s="1098"/>
      <c r="ASL297" s="1098"/>
      <c r="ASM297" s="1098"/>
      <c r="ASN297" s="1098"/>
      <c r="ASO297" s="1098"/>
      <c r="ASP297" s="1098"/>
      <c r="ASQ297" s="1098"/>
      <c r="ASR297" s="1098"/>
      <c r="ASS297" s="1098"/>
      <c r="AST297" s="1098"/>
      <c r="ASU297" s="1098"/>
      <c r="ASV297" s="1098"/>
      <c r="ASW297" s="1098"/>
      <c r="ASX297" s="1098"/>
      <c r="ASY297" s="1098"/>
      <c r="ASZ297" s="1098"/>
      <c r="ATA297" s="1098"/>
      <c r="ATB297" s="1098"/>
      <c r="ATC297" s="1098"/>
      <c r="ATD297" s="1098"/>
      <c r="ATE297" s="1098"/>
      <c r="ATF297" s="1098"/>
      <c r="ATG297" s="1098"/>
      <c r="ATH297" s="1098"/>
      <c r="ATI297" s="1098"/>
      <c r="ATJ297" s="1098"/>
      <c r="ATK297" s="1098"/>
      <c r="ATL297" s="1098"/>
      <c r="ATM297" s="1098"/>
      <c r="ATN297" s="1098"/>
      <c r="ATO297" s="1098"/>
      <c r="ATP297" s="1098"/>
      <c r="ATQ297" s="1098"/>
      <c r="ATR297" s="1098"/>
      <c r="ATS297" s="1098"/>
      <c r="ATT297" s="1098"/>
      <c r="ATU297" s="1098"/>
      <c r="ATV297" s="1098"/>
      <c r="ATW297" s="1098"/>
      <c r="ATX297" s="1098"/>
      <c r="ATY297" s="1098"/>
      <c r="ATZ297" s="1098"/>
      <c r="AUA297" s="1098"/>
      <c r="AUB297" s="1098"/>
      <c r="AUC297" s="1098"/>
      <c r="AUD297" s="1098"/>
      <c r="AUE297" s="1098"/>
      <c r="AUF297" s="1098"/>
      <c r="AUG297" s="1098"/>
      <c r="AUH297" s="1098"/>
      <c r="AUI297" s="1098"/>
      <c r="AUJ297" s="1098"/>
      <c r="AUK297" s="1098"/>
      <c r="AUL297" s="1098"/>
      <c r="AUM297" s="1098"/>
      <c r="AUN297" s="1098"/>
      <c r="AUO297" s="1098"/>
      <c r="AUP297" s="1098"/>
      <c r="AUQ297" s="1098"/>
      <c r="AUR297" s="1098"/>
      <c r="AUS297" s="1098"/>
      <c r="AUT297" s="1098"/>
      <c r="AUU297" s="1098"/>
      <c r="AUV297" s="1098"/>
      <c r="AUW297" s="1098"/>
      <c r="AUX297" s="1098"/>
      <c r="AUY297" s="1098"/>
      <c r="AUZ297" s="1098"/>
      <c r="AVA297" s="1098"/>
      <c r="AVB297" s="1098"/>
      <c r="AVC297" s="1098"/>
      <c r="AVD297" s="1098"/>
      <c r="AVE297" s="1098"/>
      <c r="AVF297" s="1098"/>
      <c r="AVG297" s="1098"/>
      <c r="AVH297" s="1098"/>
      <c r="AVI297" s="1098"/>
      <c r="AVJ297" s="1098"/>
      <c r="AVK297" s="1098"/>
      <c r="AVL297" s="1098"/>
      <c r="AVM297" s="1098"/>
      <c r="AVN297" s="1098"/>
      <c r="AVO297" s="1098"/>
      <c r="AVP297" s="1098"/>
      <c r="AVQ297" s="1098"/>
      <c r="AVR297" s="1098"/>
      <c r="AVS297" s="1098"/>
      <c r="AVT297" s="1098"/>
      <c r="AVU297" s="1098"/>
      <c r="AVV297" s="1098"/>
      <c r="AVW297" s="1098"/>
      <c r="AVX297" s="1098"/>
      <c r="AVY297" s="1098"/>
      <c r="AVZ297" s="1098"/>
      <c r="AWA297" s="1098"/>
      <c r="AWB297" s="1098"/>
      <c r="AWC297" s="1098"/>
      <c r="AWD297" s="1098"/>
      <c r="AWE297" s="1098"/>
      <c r="AWF297" s="1098"/>
      <c r="AWG297" s="1098"/>
      <c r="AWH297" s="1098"/>
      <c r="AWI297" s="1098"/>
      <c r="AWJ297" s="1098"/>
      <c r="AWK297" s="1098"/>
      <c r="AWL297" s="1098"/>
      <c r="AWM297" s="1098"/>
      <c r="AWN297" s="1098"/>
      <c r="AWO297" s="1098"/>
      <c r="AWP297" s="1098"/>
      <c r="AWQ297" s="1098"/>
      <c r="AWR297" s="1098"/>
      <c r="AWS297" s="1098"/>
      <c r="AWT297" s="1098"/>
      <c r="AWU297" s="1098"/>
      <c r="AWV297" s="1098"/>
      <c r="AWW297" s="1098"/>
      <c r="AWX297" s="1098"/>
      <c r="AWY297" s="1098"/>
      <c r="AWZ297" s="1098"/>
      <c r="AXA297" s="1098"/>
      <c r="AXB297" s="1098"/>
      <c r="AXC297" s="1098"/>
      <c r="AXD297" s="1098"/>
      <c r="AXE297" s="1098"/>
      <c r="AXF297" s="1098"/>
      <c r="AXG297" s="1098"/>
      <c r="AXH297" s="1098"/>
      <c r="AXI297" s="1098"/>
      <c r="AXJ297" s="1098"/>
      <c r="AXK297" s="1098"/>
      <c r="AXL297" s="1098"/>
      <c r="AXM297" s="1098"/>
      <c r="AXN297" s="1098"/>
      <c r="AXO297" s="1098"/>
      <c r="AXP297" s="1098"/>
      <c r="AXQ297" s="1098"/>
      <c r="AXR297" s="1098"/>
      <c r="AXS297" s="1098"/>
      <c r="AXT297" s="1098"/>
      <c r="AXU297" s="1098"/>
      <c r="AXV297" s="1098"/>
      <c r="AXW297" s="1098"/>
      <c r="AXX297" s="1098"/>
      <c r="AXY297" s="1098"/>
      <c r="AXZ297" s="1098"/>
      <c r="AYA297" s="1098"/>
      <c r="AYB297" s="1098"/>
      <c r="AYC297" s="1098"/>
      <c r="AYD297" s="1098"/>
      <c r="AYE297" s="1098"/>
      <c r="AYF297" s="1098"/>
      <c r="AYG297" s="1098"/>
      <c r="AYH297" s="1098"/>
      <c r="AYI297" s="1098"/>
      <c r="AYJ297" s="1098"/>
      <c r="AYK297" s="1098"/>
      <c r="AYL297" s="1098"/>
      <c r="AYM297" s="1098"/>
      <c r="AYN297" s="1098"/>
      <c r="AYO297" s="1098"/>
      <c r="AYP297" s="1098"/>
      <c r="AYQ297" s="1098"/>
      <c r="AYR297" s="1098"/>
      <c r="AYS297" s="1098"/>
      <c r="AYT297" s="1098"/>
      <c r="AYU297" s="1098"/>
      <c r="AYV297" s="1098"/>
      <c r="AYW297" s="1098"/>
    </row>
    <row r="298" spans="1:1349" s="1766" customFormat="1" ht="18" customHeight="1" x14ac:dyDescent="0.2">
      <c r="A298" s="3484"/>
      <c r="B298" s="1773"/>
      <c r="C298" s="1132"/>
      <c r="D298" s="1776" t="s">
        <v>851</v>
      </c>
      <c r="E298" s="3534">
        <v>4.5</v>
      </c>
      <c r="F298" s="3534"/>
      <c r="G298" s="3534"/>
      <c r="H298" s="1132"/>
      <c r="I298" s="3535">
        <f>F290</f>
        <v>1</v>
      </c>
      <c r="J298" s="3535"/>
      <c r="K298" s="3535"/>
      <c r="L298" s="1043"/>
      <c r="M298" s="3536">
        <f>F290</f>
        <v>1</v>
      </c>
      <c r="N298" s="3536"/>
      <c r="O298" s="3536"/>
      <c r="P298" s="1777" t="s">
        <v>851</v>
      </c>
      <c r="Q298" s="1043"/>
      <c r="R298" s="3574"/>
      <c r="S298" s="1098"/>
      <c r="T298" s="1098"/>
      <c r="U298" s="1098"/>
      <c r="V298" s="1098"/>
      <c r="W298" s="1098"/>
      <c r="X298" s="1098"/>
      <c r="Y298" s="1098"/>
      <c r="Z298" s="1098"/>
      <c r="AA298" s="1098"/>
      <c r="AB298" s="1098"/>
      <c r="AC298" s="1098"/>
      <c r="AD298" s="1098"/>
      <c r="AE298" s="1098"/>
      <c r="AF298" s="1098"/>
      <c r="AG298" s="1098"/>
      <c r="AH298" s="1098"/>
      <c r="AI298" s="1098"/>
      <c r="AJ298" s="1098"/>
      <c r="AK298" s="1098"/>
      <c r="AL298" s="1098"/>
      <c r="AM298" s="1098"/>
      <c r="AN298" s="1098"/>
      <c r="AO298" s="1098"/>
      <c r="AP298" s="1098"/>
      <c r="AQ298" s="1098"/>
      <c r="AR298" s="1098"/>
      <c r="AS298" s="1098"/>
      <c r="AT298" s="1098"/>
      <c r="AU298" s="1098"/>
      <c r="AV298" s="1098"/>
      <c r="AW298" s="1098"/>
      <c r="AX298" s="1098"/>
      <c r="AY298" s="1098"/>
      <c r="AZ298" s="1098"/>
      <c r="BA298" s="1098"/>
      <c r="BB298" s="1098"/>
      <c r="BC298" s="1098"/>
      <c r="BD298" s="1098"/>
      <c r="BE298" s="1098"/>
      <c r="BF298" s="1098"/>
      <c r="BG298" s="1098"/>
      <c r="BH298" s="1098"/>
      <c r="BI298" s="1098"/>
      <c r="BJ298" s="1098"/>
      <c r="BK298" s="1098"/>
      <c r="BL298" s="1098"/>
      <c r="BM298" s="1098"/>
      <c r="BN298" s="1098"/>
      <c r="BO298" s="1098"/>
      <c r="BP298" s="1098"/>
      <c r="BQ298" s="1098"/>
      <c r="BR298" s="1098"/>
      <c r="BS298" s="1098"/>
      <c r="BT298" s="1098"/>
      <c r="BU298" s="1098"/>
      <c r="BV298" s="1098"/>
      <c r="BW298" s="1098"/>
      <c r="BX298" s="1098"/>
      <c r="BY298" s="1098"/>
      <c r="BZ298" s="1098"/>
      <c r="CA298" s="1098"/>
      <c r="CB298" s="1098"/>
      <c r="CC298" s="1098"/>
      <c r="CD298" s="1098"/>
      <c r="CE298" s="1098"/>
      <c r="CF298" s="1098"/>
      <c r="CG298" s="1098"/>
      <c r="CH298" s="1098"/>
      <c r="CI298" s="1098"/>
      <c r="CJ298" s="1098"/>
      <c r="CK298" s="1098"/>
      <c r="CL298" s="1098"/>
      <c r="CM298" s="1098"/>
      <c r="CN298" s="1098"/>
      <c r="CO298" s="1098"/>
      <c r="CP298" s="1098"/>
      <c r="CQ298" s="1098"/>
      <c r="CR298" s="1098"/>
      <c r="CS298" s="1098"/>
      <c r="CT298" s="1098"/>
      <c r="CU298" s="1098"/>
      <c r="CV298" s="1098"/>
      <c r="CW298" s="1098"/>
      <c r="CX298" s="1098"/>
      <c r="CY298" s="1098"/>
      <c r="CZ298" s="1098"/>
      <c r="DA298" s="1098"/>
      <c r="DB298" s="1098"/>
      <c r="DC298" s="1098"/>
      <c r="DD298" s="1098"/>
      <c r="DE298" s="1098"/>
      <c r="DF298" s="1098"/>
      <c r="DG298" s="1098"/>
      <c r="DH298" s="1098"/>
      <c r="DI298" s="1098"/>
      <c r="DJ298" s="1098"/>
      <c r="DK298" s="1098"/>
      <c r="DL298" s="1098"/>
      <c r="DM298" s="1098"/>
      <c r="DN298" s="1098"/>
      <c r="DO298" s="1098"/>
      <c r="DP298" s="1098"/>
      <c r="DQ298" s="1098"/>
      <c r="DR298" s="1098"/>
      <c r="DS298" s="1098"/>
      <c r="DT298" s="1098"/>
      <c r="DU298" s="1098"/>
      <c r="DV298" s="1098"/>
      <c r="DW298" s="1098"/>
      <c r="DX298" s="1098"/>
      <c r="DY298" s="1098"/>
      <c r="DZ298" s="1098"/>
      <c r="EA298" s="1098"/>
      <c r="EB298" s="1098"/>
      <c r="EC298" s="1098"/>
      <c r="ED298" s="1098"/>
      <c r="EE298" s="1098"/>
      <c r="EF298" s="1098"/>
      <c r="EG298" s="1098"/>
      <c r="EH298" s="1098"/>
      <c r="EI298" s="1098"/>
      <c r="EJ298" s="1098"/>
      <c r="EK298" s="1098"/>
      <c r="EL298" s="1098"/>
      <c r="EM298" s="1098"/>
      <c r="EN298" s="1098"/>
      <c r="EO298" s="1098"/>
      <c r="EP298" s="1098"/>
      <c r="EQ298" s="1098"/>
      <c r="ER298" s="1098"/>
      <c r="ES298" s="1098"/>
      <c r="ET298" s="1098"/>
      <c r="EU298" s="1098"/>
      <c r="EV298" s="1098"/>
      <c r="EW298" s="1098"/>
      <c r="EX298" s="1098"/>
      <c r="EY298" s="1098"/>
      <c r="EZ298" s="1098"/>
      <c r="FA298" s="1098"/>
      <c r="FB298" s="1098"/>
      <c r="FC298" s="1098"/>
      <c r="FD298" s="1098"/>
      <c r="FE298" s="1098"/>
      <c r="FF298" s="1098"/>
      <c r="FG298" s="1098"/>
      <c r="FH298" s="1098"/>
      <c r="FI298" s="1098"/>
      <c r="FJ298" s="1098"/>
      <c r="FK298" s="1098"/>
      <c r="FL298" s="1098"/>
      <c r="FM298" s="1098"/>
      <c r="FN298" s="1098"/>
      <c r="FO298" s="1098"/>
      <c r="FP298" s="1098"/>
      <c r="FQ298" s="1098"/>
      <c r="FR298" s="1098"/>
      <c r="FS298" s="1098"/>
      <c r="FT298" s="1098"/>
      <c r="FU298" s="1098"/>
      <c r="FV298" s="1098"/>
      <c r="FW298" s="1098"/>
      <c r="FX298" s="1098"/>
      <c r="FY298" s="1098"/>
      <c r="FZ298" s="1098"/>
      <c r="GA298" s="1098"/>
      <c r="GB298" s="1098"/>
      <c r="GC298" s="1098"/>
      <c r="GD298" s="1098"/>
      <c r="GE298" s="1098"/>
      <c r="GF298" s="1098"/>
      <c r="GG298" s="1098"/>
      <c r="GH298" s="1098"/>
      <c r="GI298" s="1098"/>
      <c r="GJ298" s="1098"/>
      <c r="GK298" s="1098"/>
      <c r="GL298" s="1098"/>
      <c r="GM298" s="1098"/>
      <c r="GN298" s="1098"/>
      <c r="GO298" s="1098"/>
      <c r="GP298" s="1098"/>
      <c r="GQ298" s="1098"/>
      <c r="GR298" s="1098"/>
      <c r="GS298" s="1098"/>
      <c r="GT298" s="1098"/>
      <c r="GU298" s="1098"/>
      <c r="GV298" s="1098"/>
      <c r="GW298" s="1098"/>
      <c r="GX298" s="1098"/>
      <c r="GY298" s="1098"/>
      <c r="GZ298" s="1098"/>
      <c r="HA298" s="1098"/>
      <c r="HB298" s="1098"/>
      <c r="HC298" s="1098"/>
      <c r="HD298" s="1098"/>
      <c r="HE298" s="1098"/>
      <c r="HF298" s="1098"/>
      <c r="HG298" s="1098"/>
      <c r="HH298" s="1098"/>
      <c r="HI298" s="1098"/>
      <c r="HJ298" s="1098"/>
      <c r="HK298" s="1098"/>
      <c r="HL298" s="1098"/>
      <c r="HM298" s="1098"/>
      <c r="HN298" s="1098"/>
      <c r="HO298" s="1098"/>
      <c r="HP298" s="1098"/>
      <c r="HQ298" s="1098"/>
      <c r="HR298" s="1098"/>
      <c r="HS298" s="1098"/>
      <c r="HT298" s="1098"/>
      <c r="HU298" s="1098"/>
      <c r="HV298" s="1098"/>
      <c r="HW298" s="1098"/>
      <c r="HX298" s="1098"/>
      <c r="HY298" s="1098"/>
      <c r="HZ298" s="1098"/>
      <c r="IA298" s="1098"/>
      <c r="IB298" s="1098"/>
      <c r="IC298" s="1098"/>
      <c r="ID298" s="1098"/>
      <c r="IE298" s="1098"/>
      <c r="IF298" s="1098"/>
      <c r="IG298" s="1098"/>
      <c r="IH298" s="1098"/>
      <c r="II298" s="1098"/>
      <c r="IJ298" s="1098"/>
      <c r="IK298" s="1098"/>
      <c r="IL298" s="1098"/>
      <c r="IM298" s="1098"/>
      <c r="IN298" s="1098"/>
      <c r="IO298" s="1098"/>
      <c r="IP298" s="1098"/>
      <c r="IQ298" s="1098"/>
      <c r="IR298" s="1098"/>
      <c r="IS298" s="1098"/>
      <c r="IT298" s="1098"/>
      <c r="IU298" s="1098"/>
      <c r="IV298" s="1098"/>
      <c r="IW298" s="1098"/>
      <c r="IX298" s="1098"/>
      <c r="IY298" s="1098"/>
      <c r="IZ298" s="1098"/>
      <c r="JA298" s="1098"/>
      <c r="JB298" s="1098"/>
      <c r="JC298" s="1098"/>
      <c r="JD298" s="1098"/>
      <c r="JE298" s="1098"/>
      <c r="JF298" s="1098"/>
      <c r="JG298" s="1098"/>
      <c r="JH298" s="1098"/>
      <c r="JI298" s="1098"/>
      <c r="JJ298" s="1098"/>
      <c r="JK298" s="1098"/>
      <c r="JL298" s="1098"/>
      <c r="JM298" s="1098"/>
      <c r="JN298" s="1098"/>
      <c r="JO298" s="1098"/>
      <c r="JP298" s="1098"/>
      <c r="JQ298" s="1098"/>
      <c r="JR298" s="1098"/>
      <c r="JS298" s="1098"/>
      <c r="JT298" s="1098"/>
      <c r="JU298" s="1098"/>
      <c r="JV298" s="1098"/>
      <c r="JW298" s="1098"/>
      <c r="JX298" s="1098"/>
      <c r="JY298" s="1098"/>
      <c r="JZ298" s="1098"/>
      <c r="KA298" s="1098"/>
      <c r="KB298" s="1098"/>
      <c r="KC298" s="1098"/>
      <c r="KD298" s="1098"/>
      <c r="KE298" s="1098"/>
      <c r="KF298" s="1098"/>
      <c r="KG298" s="1098"/>
      <c r="KH298" s="1098"/>
      <c r="KI298" s="1098"/>
      <c r="KJ298" s="1098"/>
      <c r="KK298" s="1098"/>
      <c r="KL298" s="1098"/>
      <c r="KM298" s="1098"/>
      <c r="KN298" s="1098"/>
      <c r="KO298" s="1098"/>
      <c r="KP298" s="1098"/>
      <c r="KQ298" s="1098"/>
      <c r="KR298" s="1098"/>
      <c r="KS298" s="1098"/>
      <c r="KT298" s="1098"/>
      <c r="KU298" s="1098"/>
      <c r="KV298" s="1098"/>
      <c r="KW298" s="1098"/>
      <c r="KX298" s="1098"/>
      <c r="KY298" s="1098"/>
      <c r="KZ298" s="1098"/>
      <c r="LA298" s="1098"/>
      <c r="LB298" s="1098"/>
      <c r="LC298" s="1098"/>
      <c r="LD298" s="1098"/>
      <c r="LE298" s="1098"/>
      <c r="LF298" s="1098"/>
      <c r="LG298" s="1098"/>
      <c r="LH298" s="1098"/>
      <c r="LI298" s="1098"/>
      <c r="LJ298" s="1098"/>
      <c r="LK298" s="1098"/>
      <c r="LL298" s="1098"/>
      <c r="LM298" s="1098"/>
      <c r="LN298" s="1098"/>
      <c r="LO298" s="1098"/>
      <c r="LP298" s="1098"/>
      <c r="LQ298" s="1098"/>
      <c r="LR298" s="1098"/>
      <c r="LS298" s="1098"/>
      <c r="LT298" s="1098"/>
      <c r="LU298" s="1098"/>
      <c r="LV298" s="1098"/>
      <c r="LW298" s="1098"/>
      <c r="LX298" s="1098"/>
      <c r="LY298" s="1098"/>
      <c r="LZ298" s="1098"/>
      <c r="MA298" s="1098"/>
      <c r="MB298" s="1098"/>
      <c r="MC298" s="1098"/>
      <c r="MD298" s="1098"/>
      <c r="ME298" s="1098"/>
      <c r="MF298" s="1098"/>
      <c r="MG298" s="1098"/>
      <c r="MH298" s="1098"/>
      <c r="MI298" s="1098"/>
      <c r="MJ298" s="1098"/>
      <c r="MK298" s="1098"/>
      <c r="ML298" s="1098"/>
      <c r="MM298" s="1098"/>
      <c r="MN298" s="1098"/>
      <c r="MO298" s="1098"/>
      <c r="MP298" s="1098"/>
      <c r="MQ298" s="1098"/>
      <c r="MR298" s="1098"/>
      <c r="MS298" s="1098"/>
      <c r="MT298" s="1098"/>
      <c r="MU298" s="1098"/>
      <c r="MV298" s="1098"/>
      <c r="MW298" s="1098"/>
      <c r="MX298" s="1098"/>
      <c r="MY298" s="1098"/>
      <c r="MZ298" s="1098"/>
      <c r="NA298" s="1098"/>
      <c r="NB298" s="1098"/>
      <c r="NC298" s="1098"/>
      <c r="ND298" s="1098"/>
      <c r="NE298" s="1098"/>
      <c r="NF298" s="1098"/>
      <c r="NG298" s="1098"/>
      <c r="NH298" s="1098"/>
      <c r="NI298" s="1098"/>
      <c r="NJ298" s="1098"/>
      <c r="NK298" s="1098"/>
      <c r="NL298" s="1098"/>
      <c r="NM298" s="1098"/>
      <c r="NN298" s="1098"/>
      <c r="NO298" s="1098"/>
      <c r="NP298" s="1098"/>
      <c r="NQ298" s="1098"/>
      <c r="NR298" s="1098"/>
      <c r="NS298" s="1098"/>
      <c r="NT298" s="1098"/>
      <c r="NU298" s="1098"/>
      <c r="NV298" s="1098"/>
      <c r="NW298" s="1098"/>
      <c r="NX298" s="1098"/>
      <c r="NY298" s="1098"/>
      <c r="NZ298" s="1098"/>
      <c r="OA298" s="1098"/>
      <c r="OB298" s="1098"/>
      <c r="OC298" s="1098"/>
      <c r="OD298" s="1098"/>
      <c r="OE298" s="1098"/>
      <c r="OF298" s="1098"/>
      <c r="OG298" s="1098"/>
      <c r="OH298" s="1098"/>
      <c r="OI298" s="1098"/>
      <c r="OJ298" s="1098"/>
      <c r="OK298" s="1098"/>
      <c r="OL298" s="1098"/>
      <c r="OM298" s="1098"/>
      <c r="ON298" s="1098"/>
      <c r="OO298" s="1098"/>
      <c r="OP298" s="1098"/>
      <c r="OQ298" s="1098"/>
      <c r="OR298" s="1098"/>
      <c r="OS298" s="1098"/>
      <c r="OT298" s="1098"/>
      <c r="OU298" s="1098"/>
      <c r="OV298" s="1098"/>
      <c r="OW298" s="1098"/>
      <c r="OX298" s="1098"/>
      <c r="OY298" s="1098"/>
      <c r="OZ298" s="1098"/>
      <c r="PA298" s="1098"/>
      <c r="PB298" s="1098"/>
      <c r="PC298" s="1098"/>
      <c r="PD298" s="1098"/>
      <c r="PE298" s="1098"/>
      <c r="PF298" s="1098"/>
      <c r="PG298" s="1098"/>
      <c r="PH298" s="1098"/>
      <c r="PI298" s="1098"/>
      <c r="PJ298" s="1098"/>
      <c r="PK298" s="1098"/>
      <c r="PL298" s="1098"/>
      <c r="PM298" s="1098"/>
      <c r="PN298" s="1098"/>
      <c r="PO298" s="1098"/>
      <c r="PP298" s="1098"/>
      <c r="PQ298" s="1098"/>
      <c r="PR298" s="1098"/>
      <c r="PS298" s="1098"/>
      <c r="PT298" s="1098"/>
      <c r="PU298" s="1098"/>
      <c r="PV298" s="1098"/>
      <c r="PW298" s="1098"/>
      <c r="PX298" s="1098"/>
      <c r="PY298" s="1098"/>
      <c r="PZ298" s="1098"/>
      <c r="QA298" s="1098"/>
      <c r="QB298" s="1098"/>
      <c r="QC298" s="1098"/>
      <c r="QD298" s="1098"/>
      <c r="QE298" s="1098"/>
      <c r="QF298" s="1098"/>
      <c r="QG298" s="1098"/>
      <c r="QH298" s="1098"/>
      <c r="QI298" s="1098"/>
      <c r="QJ298" s="1098"/>
      <c r="QK298" s="1098"/>
      <c r="QL298" s="1098"/>
      <c r="QM298" s="1098"/>
      <c r="QN298" s="1098"/>
      <c r="QO298" s="1098"/>
      <c r="QP298" s="1098"/>
      <c r="QQ298" s="1098"/>
      <c r="QR298" s="1098"/>
      <c r="QS298" s="1098"/>
      <c r="QT298" s="1098"/>
      <c r="QU298" s="1098"/>
      <c r="QV298" s="1098"/>
      <c r="QW298" s="1098"/>
      <c r="QX298" s="1098"/>
      <c r="QY298" s="1098"/>
      <c r="QZ298" s="1098"/>
      <c r="RA298" s="1098"/>
      <c r="RB298" s="1098"/>
      <c r="RC298" s="1098"/>
      <c r="RD298" s="1098"/>
      <c r="RE298" s="1098"/>
      <c r="RF298" s="1098"/>
      <c r="RG298" s="1098"/>
      <c r="RH298" s="1098"/>
      <c r="RI298" s="1098"/>
      <c r="RJ298" s="1098"/>
      <c r="RK298" s="1098"/>
      <c r="RL298" s="1098"/>
      <c r="RM298" s="1098"/>
      <c r="RN298" s="1098"/>
      <c r="RO298" s="1098"/>
      <c r="RP298" s="1098"/>
      <c r="RQ298" s="1098"/>
      <c r="RR298" s="1098"/>
      <c r="RS298" s="1098"/>
      <c r="RT298" s="1098"/>
      <c r="RU298" s="1098"/>
      <c r="RV298" s="1098"/>
      <c r="RW298" s="1098"/>
      <c r="RX298" s="1098"/>
      <c r="RY298" s="1098"/>
      <c r="RZ298" s="1098"/>
      <c r="SA298" s="1098"/>
      <c r="SB298" s="1098"/>
      <c r="SC298" s="1098"/>
      <c r="SD298" s="1098"/>
      <c r="SE298" s="1098"/>
      <c r="SF298" s="1098"/>
      <c r="SG298" s="1098"/>
      <c r="SH298" s="1098"/>
      <c r="SI298" s="1098"/>
      <c r="SJ298" s="1098"/>
      <c r="SK298" s="1098"/>
      <c r="SL298" s="1098"/>
      <c r="SM298" s="1098"/>
      <c r="SN298" s="1098"/>
      <c r="SO298" s="1098"/>
      <c r="SP298" s="1098"/>
      <c r="SQ298" s="1098"/>
      <c r="SR298" s="1098"/>
      <c r="SS298" s="1098"/>
      <c r="ST298" s="1098"/>
      <c r="SU298" s="1098"/>
      <c r="SV298" s="1098"/>
      <c r="SW298" s="1098"/>
      <c r="SX298" s="1098"/>
      <c r="SY298" s="1098"/>
      <c r="SZ298" s="1098"/>
      <c r="TA298" s="1098"/>
      <c r="TB298" s="1098"/>
      <c r="TC298" s="1098"/>
      <c r="TD298" s="1098"/>
      <c r="TE298" s="1098"/>
      <c r="TF298" s="1098"/>
      <c r="TG298" s="1098"/>
      <c r="TH298" s="1098"/>
      <c r="TI298" s="1098"/>
      <c r="TJ298" s="1098"/>
      <c r="TK298" s="1098"/>
      <c r="TL298" s="1098"/>
      <c r="TM298" s="1098"/>
      <c r="TN298" s="1098"/>
      <c r="TO298" s="1098"/>
      <c r="TP298" s="1098"/>
      <c r="TQ298" s="1098"/>
      <c r="TR298" s="1098"/>
      <c r="TS298" s="1098"/>
      <c r="TT298" s="1098"/>
      <c r="TU298" s="1098"/>
      <c r="TV298" s="1098"/>
      <c r="TW298" s="1098"/>
      <c r="TX298" s="1098"/>
      <c r="TY298" s="1098"/>
      <c r="TZ298" s="1098"/>
      <c r="UA298" s="1098"/>
      <c r="UB298" s="1098"/>
      <c r="UC298" s="1098"/>
      <c r="UD298" s="1098"/>
      <c r="UE298" s="1098"/>
      <c r="UF298" s="1098"/>
      <c r="UG298" s="1098"/>
      <c r="UH298" s="1098"/>
      <c r="UI298" s="1098"/>
      <c r="UJ298" s="1098"/>
      <c r="UK298" s="1098"/>
      <c r="UL298" s="1098"/>
      <c r="UM298" s="1098"/>
      <c r="UN298" s="1098"/>
      <c r="UO298" s="1098"/>
      <c r="UP298" s="1098"/>
      <c r="UQ298" s="1098"/>
      <c r="UR298" s="1098"/>
      <c r="US298" s="1098"/>
      <c r="UT298" s="1098"/>
      <c r="UU298" s="1098"/>
      <c r="UV298" s="1098"/>
      <c r="UW298" s="1098"/>
      <c r="UX298" s="1098"/>
      <c r="UY298" s="1098"/>
      <c r="UZ298" s="1098"/>
      <c r="VA298" s="1098"/>
      <c r="VB298" s="1098"/>
      <c r="VC298" s="1098"/>
      <c r="VD298" s="1098"/>
      <c r="VE298" s="1098"/>
      <c r="VF298" s="1098"/>
      <c r="VG298" s="1098"/>
      <c r="VH298" s="1098"/>
      <c r="VI298" s="1098"/>
      <c r="VJ298" s="1098"/>
      <c r="VK298" s="1098"/>
      <c r="VL298" s="1098"/>
      <c r="VM298" s="1098"/>
      <c r="VN298" s="1098"/>
      <c r="VO298" s="1098"/>
      <c r="VP298" s="1098"/>
      <c r="VQ298" s="1098"/>
      <c r="VR298" s="1098"/>
      <c r="VS298" s="1098"/>
      <c r="VT298" s="1098"/>
      <c r="VU298" s="1098"/>
      <c r="VV298" s="1098"/>
      <c r="VW298" s="1098"/>
      <c r="VX298" s="1098"/>
      <c r="VY298" s="1098"/>
      <c r="VZ298" s="1098"/>
      <c r="WA298" s="1098"/>
      <c r="WB298" s="1098"/>
      <c r="WC298" s="1098"/>
      <c r="WD298" s="1098"/>
      <c r="WE298" s="1098"/>
      <c r="WF298" s="1098"/>
      <c r="WG298" s="1098"/>
      <c r="WH298" s="1098"/>
      <c r="WI298" s="1098"/>
      <c r="WJ298" s="1098"/>
      <c r="WK298" s="1098"/>
      <c r="WL298" s="1098"/>
      <c r="WM298" s="1098"/>
      <c r="WN298" s="1098"/>
      <c r="WO298" s="1098"/>
      <c r="WP298" s="1098"/>
      <c r="WQ298" s="1098"/>
      <c r="WR298" s="1098"/>
      <c r="WS298" s="1098"/>
      <c r="WT298" s="1098"/>
      <c r="WU298" s="1098"/>
      <c r="WV298" s="1098"/>
      <c r="WW298" s="1098"/>
      <c r="WX298" s="1098"/>
      <c r="WY298" s="1098"/>
      <c r="WZ298" s="1098"/>
      <c r="XA298" s="1098"/>
      <c r="XB298" s="1098"/>
      <c r="XC298" s="1098"/>
      <c r="XD298" s="1098"/>
      <c r="XE298" s="1098"/>
      <c r="XF298" s="1098"/>
      <c r="XG298" s="1098"/>
      <c r="XH298" s="1098"/>
      <c r="XI298" s="1098"/>
      <c r="XJ298" s="1098"/>
      <c r="XK298" s="1098"/>
      <c r="XL298" s="1098"/>
      <c r="XM298" s="1098"/>
      <c r="XN298" s="1098"/>
      <c r="XO298" s="1098"/>
      <c r="XP298" s="1098"/>
      <c r="XQ298" s="1098"/>
      <c r="XR298" s="1098"/>
      <c r="XS298" s="1098"/>
      <c r="XT298" s="1098"/>
      <c r="XU298" s="1098"/>
      <c r="XV298" s="1098"/>
      <c r="XW298" s="1098"/>
      <c r="XX298" s="1098"/>
      <c r="XY298" s="1098"/>
      <c r="XZ298" s="1098"/>
      <c r="YA298" s="1098"/>
      <c r="YB298" s="1098"/>
      <c r="YC298" s="1098"/>
      <c r="YD298" s="1098"/>
      <c r="YE298" s="1098"/>
      <c r="YF298" s="1098"/>
      <c r="YG298" s="1098"/>
      <c r="YH298" s="1098"/>
      <c r="YI298" s="1098"/>
      <c r="YJ298" s="1098"/>
      <c r="YK298" s="1098"/>
      <c r="YL298" s="1098"/>
      <c r="YM298" s="1098"/>
      <c r="YN298" s="1098"/>
      <c r="YO298" s="1098"/>
      <c r="YP298" s="1098"/>
      <c r="YQ298" s="1098"/>
      <c r="YR298" s="1098"/>
      <c r="YS298" s="1098"/>
      <c r="YT298" s="1098"/>
      <c r="YU298" s="1098"/>
      <c r="YV298" s="1098"/>
      <c r="YW298" s="1098"/>
      <c r="YX298" s="1098"/>
      <c r="YY298" s="1098"/>
      <c r="YZ298" s="1098"/>
      <c r="ZA298" s="1098"/>
      <c r="ZB298" s="1098"/>
      <c r="ZC298" s="1098"/>
      <c r="ZD298" s="1098"/>
      <c r="ZE298" s="1098"/>
      <c r="ZF298" s="1098"/>
      <c r="ZG298" s="1098"/>
      <c r="ZH298" s="1098"/>
      <c r="ZI298" s="1098"/>
      <c r="ZJ298" s="1098"/>
      <c r="ZK298" s="1098"/>
      <c r="ZL298" s="1098"/>
      <c r="ZM298" s="1098"/>
      <c r="ZN298" s="1098"/>
      <c r="ZO298" s="1098"/>
      <c r="ZP298" s="1098"/>
      <c r="ZQ298" s="1098"/>
      <c r="ZR298" s="1098"/>
      <c r="ZS298" s="1098"/>
      <c r="ZT298" s="1098"/>
      <c r="ZU298" s="1098"/>
      <c r="ZV298" s="1098"/>
      <c r="ZW298" s="1098"/>
      <c r="ZX298" s="1098"/>
      <c r="ZY298" s="1098"/>
      <c r="ZZ298" s="1098"/>
      <c r="AAA298" s="1098"/>
      <c r="AAB298" s="1098"/>
      <c r="AAC298" s="1098"/>
      <c r="AAD298" s="1098"/>
      <c r="AAE298" s="1098"/>
      <c r="AAF298" s="1098"/>
      <c r="AAG298" s="1098"/>
      <c r="AAH298" s="1098"/>
      <c r="AAI298" s="1098"/>
      <c r="AAJ298" s="1098"/>
      <c r="AAK298" s="1098"/>
      <c r="AAL298" s="1098"/>
      <c r="AAM298" s="1098"/>
      <c r="AAN298" s="1098"/>
      <c r="AAO298" s="1098"/>
      <c r="AAP298" s="1098"/>
      <c r="AAQ298" s="1098"/>
      <c r="AAR298" s="1098"/>
      <c r="AAS298" s="1098"/>
      <c r="AAT298" s="1098"/>
      <c r="AAU298" s="1098"/>
      <c r="AAV298" s="1098"/>
      <c r="AAW298" s="1098"/>
      <c r="AAX298" s="1098"/>
      <c r="AAY298" s="1098"/>
      <c r="AAZ298" s="1098"/>
      <c r="ABA298" s="1098"/>
      <c r="ABB298" s="1098"/>
      <c r="ABC298" s="1098"/>
      <c r="ABD298" s="1098"/>
      <c r="ABE298" s="1098"/>
      <c r="ABF298" s="1098"/>
      <c r="ABG298" s="1098"/>
      <c r="ABH298" s="1098"/>
      <c r="ABI298" s="1098"/>
      <c r="ABJ298" s="1098"/>
      <c r="ABK298" s="1098"/>
      <c r="ABL298" s="1098"/>
      <c r="ABM298" s="1098"/>
      <c r="ABN298" s="1098"/>
      <c r="ABO298" s="1098"/>
      <c r="ABP298" s="1098"/>
      <c r="ABQ298" s="1098"/>
      <c r="ABR298" s="1098"/>
      <c r="ABS298" s="1098"/>
      <c r="ABT298" s="1098"/>
      <c r="ABU298" s="1098"/>
      <c r="ABV298" s="1098"/>
      <c r="ABW298" s="1098"/>
      <c r="ABX298" s="1098"/>
      <c r="ABY298" s="1098"/>
      <c r="ABZ298" s="1098"/>
      <c r="ACA298" s="1098"/>
      <c r="ACB298" s="1098"/>
      <c r="ACC298" s="1098"/>
      <c r="ACD298" s="1098"/>
      <c r="ACE298" s="1098"/>
      <c r="ACF298" s="1098"/>
      <c r="ACG298" s="1098"/>
      <c r="ACH298" s="1098"/>
      <c r="ACI298" s="1098"/>
      <c r="ACJ298" s="1098"/>
      <c r="ACK298" s="1098"/>
      <c r="ACL298" s="1098"/>
      <c r="ACM298" s="1098"/>
      <c r="ACN298" s="1098"/>
      <c r="ACO298" s="1098"/>
      <c r="ACP298" s="1098"/>
      <c r="ACQ298" s="1098"/>
      <c r="ACR298" s="1098"/>
      <c r="ACS298" s="1098"/>
      <c r="ACT298" s="1098"/>
      <c r="ACU298" s="1098"/>
      <c r="ACV298" s="1098"/>
      <c r="ACW298" s="1098"/>
      <c r="ACX298" s="1098"/>
      <c r="ACY298" s="1098"/>
      <c r="ACZ298" s="1098"/>
      <c r="ADA298" s="1098"/>
      <c r="ADB298" s="1098"/>
      <c r="ADC298" s="1098"/>
      <c r="ADD298" s="1098"/>
      <c r="ADE298" s="1098"/>
      <c r="ADF298" s="1098"/>
      <c r="ADG298" s="1098"/>
      <c r="ADH298" s="1098"/>
      <c r="ADI298" s="1098"/>
      <c r="ADJ298" s="1098"/>
      <c r="ADK298" s="1098"/>
      <c r="ADL298" s="1098"/>
      <c r="ADM298" s="1098"/>
      <c r="ADN298" s="1098"/>
      <c r="ADO298" s="1098"/>
      <c r="ADP298" s="1098"/>
      <c r="ADQ298" s="1098"/>
      <c r="ADR298" s="1098"/>
      <c r="ADS298" s="1098"/>
      <c r="ADT298" s="1098"/>
      <c r="ADU298" s="1098"/>
      <c r="ADV298" s="1098"/>
      <c r="ADW298" s="1098"/>
      <c r="ADX298" s="1098"/>
      <c r="ADY298" s="1098"/>
      <c r="ADZ298" s="1098"/>
      <c r="AEA298" s="1098"/>
      <c r="AEB298" s="1098"/>
      <c r="AEC298" s="1098"/>
      <c r="AED298" s="1098"/>
      <c r="AEE298" s="1098"/>
      <c r="AEF298" s="1098"/>
      <c r="AEG298" s="1098"/>
      <c r="AEH298" s="1098"/>
      <c r="AEI298" s="1098"/>
      <c r="AEJ298" s="1098"/>
      <c r="AEK298" s="1098"/>
      <c r="AEL298" s="1098"/>
      <c r="AEM298" s="1098"/>
      <c r="AEN298" s="1098"/>
      <c r="AEO298" s="1098"/>
      <c r="AEP298" s="1098"/>
      <c r="AEQ298" s="1098"/>
      <c r="AER298" s="1098"/>
      <c r="AES298" s="1098"/>
      <c r="AET298" s="1098"/>
      <c r="AEU298" s="1098"/>
      <c r="AEV298" s="1098"/>
      <c r="AEW298" s="1098"/>
      <c r="AEX298" s="1098"/>
      <c r="AEY298" s="1098"/>
      <c r="AEZ298" s="1098"/>
      <c r="AFA298" s="1098"/>
      <c r="AFB298" s="1098"/>
      <c r="AFC298" s="1098"/>
      <c r="AFD298" s="1098"/>
      <c r="AFE298" s="1098"/>
      <c r="AFF298" s="1098"/>
      <c r="AFG298" s="1098"/>
      <c r="AFH298" s="1098"/>
      <c r="AFI298" s="1098"/>
      <c r="AFJ298" s="1098"/>
      <c r="AFK298" s="1098"/>
      <c r="AFL298" s="1098"/>
      <c r="AFM298" s="1098"/>
      <c r="AFN298" s="1098"/>
      <c r="AFO298" s="1098"/>
      <c r="AFP298" s="1098"/>
      <c r="AFQ298" s="1098"/>
      <c r="AFR298" s="1098"/>
      <c r="AFS298" s="1098"/>
      <c r="AFT298" s="1098"/>
      <c r="AFU298" s="1098"/>
      <c r="AFV298" s="1098"/>
      <c r="AFW298" s="1098"/>
      <c r="AFX298" s="1098"/>
      <c r="AFY298" s="1098"/>
      <c r="AFZ298" s="1098"/>
      <c r="AGA298" s="1098"/>
      <c r="AGB298" s="1098"/>
      <c r="AGC298" s="1098"/>
      <c r="AGD298" s="1098"/>
      <c r="AGE298" s="1098"/>
      <c r="AGF298" s="1098"/>
      <c r="AGG298" s="1098"/>
      <c r="AGH298" s="1098"/>
      <c r="AGI298" s="1098"/>
      <c r="AGJ298" s="1098"/>
      <c r="AGK298" s="1098"/>
      <c r="AGL298" s="1098"/>
      <c r="AGM298" s="1098"/>
      <c r="AGN298" s="1098"/>
      <c r="AGO298" s="1098"/>
      <c r="AGP298" s="1098"/>
      <c r="AGQ298" s="1098"/>
      <c r="AGR298" s="1098"/>
      <c r="AGS298" s="1098"/>
      <c r="AGT298" s="1098"/>
      <c r="AGU298" s="1098"/>
      <c r="AGV298" s="1098"/>
      <c r="AGW298" s="1098"/>
      <c r="AGX298" s="1098"/>
      <c r="AGY298" s="1098"/>
      <c r="AGZ298" s="1098"/>
      <c r="AHA298" s="1098"/>
      <c r="AHB298" s="1098"/>
      <c r="AHC298" s="1098"/>
      <c r="AHD298" s="1098"/>
      <c r="AHE298" s="1098"/>
      <c r="AHF298" s="1098"/>
      <c r="AHG298" s="1098"/>
      <c r="AHH298" s="1098"/>
      <c r="AHI298" s="1098"/>
      <c r="AHJ298" s="1098"/>
      <c r="AHK298" s="1098"/>
      <c r="AHL298" s="1098"/>
      <c r="AHM298" s="1098"/>
      <c r="AHN298" s="1098"/>
      <c r="AHO298" s="1098"/>
      <c r="AHP298" s="1098"/>
      <c r="AHQ298" s="1098"/>
      <c r="AHR298" s="1098"/>
      <c r="AHS298" s="1098"/>
      <c r="AHT298" s="1098"/>
      <c r="AHU298" s="1098"/>
      <c r="AHV298" s="1098"/>
      <c r="AHW298" s="1098"/>
      <c r="AHX298" s="1098"/>
      <c r="AHY298" s="1098"/>
      <c r="AHZ298" s="1098"/>
      <c r="AIA298" s="1098"/>
      <c r="AIB298" s="1098"/>
      <c r="AIC298" s="1098"/>
      <c r="AID298" s="1098"/>
      <c r="AIE298" s="1098"/>
      <c r="AIF298" s="1098"/>
      <c r="AIG298" s="1098"/>
      <c r="AIH298" s="1098"/>
      <c r="AII298" s="1098"/>
      <c r="AIJ298" s="1098"/>
      <c r="AIK298" s="1098"/>
      <c r="AIL298" s="1098"/>
      <c r="AIM298" s="1098"/>
      <c r="AIN298" s="1098"/>
      <c r="AIO298" s="1098"/>
      <c r="AIP298" s="1098"/>
      <c r="AIQ298" s="1098"/>
      <c r="AIR298" s="1098"/>
      <c r="AIS298" s="1098"/>
      <c r="AIT298" s="1098"/>
      <c r="AIU298" s="1098"/>
      <c r="AIV298" s="1098"/>
      <c r="AIW298" s="1098"/>
      <c r="AIX298" s="1098"/>
      <c r="AIY298" s="1098"/>
      <c r="AIZ298" s="1098"/>
      <c r="AJA298" s="1098"/>
      <c r="AJB298" s="1098"/>
      <c r="AJC298" s="1098"/>
      <c r="AJD298" s="1098"/>
      <c r="AJE298" s="1098"/>
      <c r="AJF298" s="1098"/>
      <c r="AJG298" s="1098"/>
      <c r="AJH298" s="1098"/>
      <c r="AJI298" s="1098"/>
      <c r="AJJ298" s="1098"/>
      <c r="AJK298" s="1098"/>
      <c r="AJL298" s="1098"/>
      <c r="AJM298" s="1098"/>
      <c r="AJN298" s="1098"/>
      <c r="AJO298" s="1098"/>
      <c r="AJP298" s="1098"/>
      <c r="AJQ298" s="1098"/>
      <c r="AJR298" s="1098"/>
      <c r="AJS298" s="1098"/>
      <c r="AJT298" s="1098"/>
      <c r="AJU298" s="1098"/>
      <c r="AJV298" s="1098"/>
      <c r="AJW298" s="1098"/>
      <c r="AJX298" s="1098"/>
      <c r="AJY298" s="1098"/>
      <c r="AJZ298" s="1098"/>
      <c r="AKA298" s="1098"/>
      <c r="AKB298" s="1098"/>
      <c r="AKC298" s="1098"/>
      <c r="AKD298" s="1098"/>
      <c r="AKE298" s="1098"/>
      <c r="AKF298" s="1098"/>
      <c r="AKG298" s="1098"/>
      <c r="AKH298" s="1098"/>
      <c r="AKI298" s="1098"/>
      <c r="AKJ298" s="1098"/>
      <c r="AKK298" s="1098"/>
      <c r="AKL298" s="1098"/>
      <c r="AKM298" s="1098"/>
      <c r="AKN298" s="1098"/>
      <c r="AKO298" s="1098"/>
      <c r="AKP298" s="1098"/>
      <c r="AKQ298" s="1098"/>
      <c r="AKR298" s="1098"/>
      <c r="AKS298" s="1098"/>
      <c r="AKT298" s="1098"/>
      <c r="AKU298" s="1098"/>
      <c r="AKV298" s="1098"/>
      <c r="AKW298" s="1098"/>
      <c r="AKX298" s="1098"/>
      <c r="AKY298" s="1098"/>
      <c r="AKZ298" s="1098"/>
      <c r="ALA298" s="1098"/>
      <c r="ALB298" s="1098"/>
      <c r="ALC298" s="1098"/>
      <c r="ALD298" s="1098"/>
      <c r="ALE298" s="1098"/>
      <c r="ALF298" s="1098"/>
      <c r="ALG298" s="1098"/>
      <c r="ALH298" s="1098"/>
      <c r="ALI298" s="1098"/>
      <c r="ALJ298" s="1098"/>
      <c r="ALK298" s="1098"/>
      <c r="ALL298" s="1098"/>
      <c r="ALM298" s="1098"/>
      <c r="ALN298" s="1098"/>
      <c r="ALO298" s="1098"/>
      <c r="ALP298" s="1098"/>
      <c r="ALQ298" s="1098"/>
      <c r="ALR298" s="1098"/>
      <c r="ALS298" s="1098"/>
      <c r="ALT298" s="1098"/>
      <c r="ALU298" s="1098"/>
      <c r="ALV298" s="1098"/>
      <c r="ALW298" s="1098"/>
      <c r="ALX298" s="1098"/>
      <c r="ALY298" s="1098"/>
      <c r="ALZ298" s="1098"/>
      <c r="AMA298" s="1098"/>
      <c r="AMB298" s="1098"/>
      <c r="AMC298" s="1098"/>
      <c r="AMD298" s="1098"/>
      <c r="AME298" s="1098"/>
      <c r="AMF298" s="1098"/>
      <c r="AMG298" s="1098"/>
      <c r="AMH298" s="1098"/>
      <c r="AMI298" s="1098"/>
      <c r="AMJ298" s="1098"/>
      <c r="AMK298" s="1098"/>
      <c r="AML298" s="1098"/>
      <c r="AMM298" s="1098"/>
      <c r="AMN298" s="1098"/>
      <c r="AMO298" s="1098"/>
      <c r="AMP298" s="1098"/>
      <c r="AMQ298" s="1098"/>
      <c r="AMR298" s="1098"/>
      <c r="AMS298" s="1098"/>
      <c r="AMT298" s="1098"/>
      <c r="AMU298" s="1098"/>
      <c r="AMV298" s="1098"/>
      <c r="AMW298" s="1098"/>
      <c r="AMX298" s="1098"/>
      <c r="AMY298" s="1098"/>
      <c r="AMZ298" s="1098"/>
      <c r="ANA298" s="1098"/>
      <c r="ANB298" s="1098"/>
      <c r="ANC298" s="1098"/>
      <c r="AND298" s="1098"/>
      <c r="ANE298" s="1098"/>
      <c r="ANF298" s="1098"/>
      <c r="ANG298" s="1098"/>
      <c r="ANH298" s="1098"/>
      <c r="ANI298" s="1098"/>
      <c r="ANJ298" s="1098"/>
      <c r="ANK298" s="1098"/>
      <c r="ANL298" s="1098"/>
      <c r="ANM298" s="1098"/>
      <c r="ANN298" s="1098"/>
      <c r="ANO298" s="1098"/>
      <c r="ANP298" s="1098"/>
      <c r="ANQ298" s="1098"/>
      <c r="ANR298" s="1098"/>
      <c r="ANS298" s="1098"/>
      <c r="ANT298" s="1098"/>
      <c r="ANU298" s="1098"/>
      <c r="ANV298" s="1098"/>
      <c r="ANW298" s="1098"/>
      <c r="ANX298" s="1098"/>
      <c r="ANY298" s="1098"/>
      <c r="ANZ298" s="1098"/>
      <c r="AOA298" s="1098"/>
      <c r="AOB298" s="1098"/>
      <c r="AOC298" s="1098"/>
      <c r="AOD298" s="1098"/>
      <c r="AOE298" s="1098"/>
      <c r="AOF298" s="1098"/>
      <c r="AOG298" s="1098"/>
      <c r="AOH298" s="1098"/>
      <c r="AOI298" s="1098"/>
      <c r="AOJ298" s="1098"/>
      <c r="AOK298" s="1098"/>
      <c r="AOL298" s="1098"/>
      <c r="AOM298" s="1098"/>
      <c r="AON298" s="1098"/>
      <c r="AOO298" s="1098"/>
      <c r="AOP298" s="1098"/>
      <c r="AOQ298" s="1098"/>
      <c r="AOR298" s="1098"/>
      <c r="AOS298" s="1098"/>
      <c r="AOT298" s="1098"/>
      <c r="AOU298" s="1098"/>
      <c r="AOV298" s="1098"/>
      <c r="AOW298" s="1098"/>
      <c r="AOX298" s="1098"/>
      <c r="AOY298" s="1098"/>
      <c r="AOZ298" s="1098"/>
      <c r="APA298" s="1098"/>
      <c r="APB298" s="1098"/>
      <c r="APC298" s="1098"/>
      <c r="APD298" s="1098"/>
      <c r="APE298" s="1098"/>
      <c r="APF298" s="1098"/>
      <c r="APG298" s="1098"/>
      <c r="APH298" s="1098"/>
      <c r="API298" s="1098"/>
      <c r="APJ298" s="1098"/>
      <c r="APK298" s="1098"/>
      <c r="APL298" s="1098"/>
      <c r="APM298" s="1098"/>
      <c r="APN298" s="1098"/>
      <c r="APO298" s="1098"/>
      <c r="APP298" s="1098"/>
      <c r="APQ298" s="1098"/>
      <c r="APR298" s="1098"/>
      <c r="APS298" s="1098"/>
      <c r="APT298" s="1098"/>
      <c r="APU298" s="1098"/>
      <c r="APV298" s="1098"/>
      <c r="APW298" s="1098"/>
      <c r="APX298" s="1098"/>
      <c r="APY298" s="1098"/>
      <c r="APZ298" s="1098"/>
      <c r="AQA298" s="1098"/>
      <c r="AQB298" s="1098"/>
      <c r="AQC298" s="1098"/>
      <c r="AQD298" s="1098"/>
      <c r="AQE298" s="1098"/>
      <c r="AQF298" s="1098"/>
      <c r="AQG298" s="1098"/>
      <c r="AQH298" s="1098"/>
      <c r="AQI298" s="1098"/>
      <c r="AQJ298" s="1098"/>
      <c r="AQK298" s="1098"/>
      <c r="AQL298" s="1098"/>
      <c r="AQM298" s="1098"/>
      <c r="AQN298" s="1098"/>
      <c r="AQO298" s="1098"/>
      <c r="AQP298" s="1098"/>
      <c r="AQQ298" s="1098"/>
      <c r="AQR298" s="1098"/>
      <c r="AQS298" s="1098"/>
      <c r="AQT298" s="1098"/>
      <c r="AQU298" s="1098"/>
      <c r="AQV298" s="1098"/>
      <c r="AQW298" s="1098"/>
      <c r="AQX298" s="1098"/>
      <c r="AQY298" s="1098"/>
      <c r="AQZ298" s="1098"/>
      <c r="ARA298" s="1098"/>
      <c r="ARB298" s="1098"/>
      <c r="ARC298" s="1098"/>
      <c r="ARD298" s="1098"/>
      <c r="ARE298" s="1098"/>
      <c r="ARF298" s="1098"/>
      <c r="ARG298" s="1098"/>
      <c r="ARH298" s="1098"/>
      <c r="ARI298" s="1098"/>
      <c r="ARJ298" s="1098"/>
      <c r="ARK298" s="1098"/>
      <c r="ARL298" s="1098"/>
      <c r="ARM298" s="1098"/>
      <c r="ARN298" s="1098"/>
      <c r="ARO298" s="1098"/>
      <c r="ARP298" s="1098"/>
      <c r="ARQ298" s="1098"/>
      <c r="ARR298" s="1098"/>
      <c r="ARS298" s="1098"/>
      <c r="ART298" s="1098"/>
      <c r="ARU298" s="1098"/>
      <c r="ARV298" s="1098"/>
      <c r="ARW298" s="1098"/>
      <c r="ARX298" s="1098"/>
      <c r="ARY298" s="1098"/>
      <c r="ARZ298" s="1098"/>
      <c r="ASA298" s="1098"/>
      <c r="ASB298" s="1098"/>
      <c r="ASC298" s="1098"/>
      <c r="ASD298" s="1098"/>
      <c r="ASE298" s="1098"/>
      <c r="ASF298" s="1098"/>
      <c r="ASG298" s="1098"/>
      <c r="ASH298" s="1098"/>
      <c r="ASI298" s="1098"/>
      <c r="ASJ298" s="1098"/>
      <c r="ASK298" s="1098"/>
      <c r="ASL298" s="1098"/>
      <c r="ASM298" s="1098"/>
      <c r="ASN298" s="1098"/>
      <c r="ASO298" s="1098"/>
      <c r="ASP298" s="1098"/>
      <c r="ASQ298" s="1098"/>
      <c r="ASR298" s="1098"/>
      <c r="ASS298" s="1098"/>
      <c r="AST298" s="1098"/>
      <c r="ASU298" s="1098"/>
      <c r="ASV298" s="1098"/>
      <c r="ASW298" s="1098"/>
      <c r="ASX298" s="1098"/>
      <c r="ASY298" s="1098"/>
      <c r="ASZ298" s="1098"/>
      <c r="ATA298" s="1098"/>
      <c r="ATB298" s="1098"/>
      <c r="ATC298" s="1098"/>
      <c r="ATD298" s="1098"/>
      <c r="ATE298" s="1098"/>
      <c r="ATF298" s="1098"/>
      <c r="ATG298" s="1098"/>
      <c r="ATH298" s="1098"/>
      <c r="ATI298" s="1098"/>
      <c r="ATJ298" s="1098"/>
      <c r="ATK298" s="1098"/>
      <c r="ATL298" s="1098"/>
      <c r="ATM298" s="1098"/>
      <c r="ATN298" s="1098"/>
      <c r="ATO298" s="1098"/>
      <c r="ATP298" s="1098"/>
      <c r="ATQ298" s="1098"/>
      <c r="ATR298" s="1098"/>
      <c r="ATS298" s="1098"/>
      <c r="ATT298" s="1098"/>
      <c r="ATU298" s="1098"/>
      <c r="ATV298" s="1098"/>
      <c r="ATW298" s="1098"/>
      <c r="ATX298" s="1098"/>
      <c r="ATY298" s="1098"/>
      <c r="ATZ298" s="1098"/>
      <c r="AUA298" s="1098"/>
      <c r="AUB298" s="1098"/>
      <c r="AUC298" s="1098"/>
      <c r="AUD298" s="1098"/>
      <c r="AUE298" s="1098"/>
      <c r="AUF298" s="1098"/>
      <c r="AUG298" s="1098"/>
      <c r="AUH298" s="1098"/>
      <c r="AUI298" s="1098"/>
      <c r="AUJ298" s="1098"/>
      <c r="AUK298" s="1098"/>
      <c r="AUL298" s="1098"/>
      <c r="AUM298" s="1098"/>
      <c r="AUN298" s="1098"/>
      <c r="AUO298" s="1098"/>
      <c r="AUP298" s="1098"/>
      <c r="AUQ298" s="1098"/>
      <c r="AUR298" s="1098"/>
      <c r="AUS298" s="1098"/>
      <c r="AUT298" s="1098"/>
      <c r="AUU298" s="1098"/>
      <c r="AUV298" s="1098"/>
      <c r="AUW298" s="1098"/>
      <c r="AUX298" s="1098"/>
      <c r="AUY298" s="1098"/>
      <c r="AUZ298" s="1098"/>
      <c r="AVA298" s="1098"/>
      <c r="AVB298" s="1098"/>
      <c r="AVC298" s="1098"/>
      <c r="AVD298" s="1098"/>
      <c r="AVE298" s="1098"/>
      <c r="AVF298" s="1098"/>
      <c r="AVG298" s="1098"/>
      <c r="AVH298" s="1098"/>
      <c r="AVI298" s="1098"/>
      <c r="AVJ298" s="1098"/>
      <c r="AVK298" s="1098"/>
      <c r="AVL298" s="1098"/>
      <c r="AVM298" s="1098"/>
      <c r="AVN298" s="1098"/>
      <c r="AVO298" s="1098"/>
      <c r="AVP298" s="1098"/>
      <c r="AVQ298" s="1098"/>
      <c r="AVR298" s="1098"/>
      <c r="AVS298" s="1098"/>
      <c r="AVT298" s="1098"/>
      <c r="AVU298" s="1098"/>
      <c r="AVV298" s="1098"/>
      <c r="AVW298" s="1098"/>
      <c r="AVX298" s="1098"/>
      <c r="AVY298" s="1098"/>
      <c r="AVZ298" s="1098"/>
      <c r="AWA298" s="1098"/>
      <c r="AWB298" s="1098"/>
      <c r="AWC298" s="1098"/>
      <c r="AWD298" s="1098"/>
      <c r="AWE298" s="1098"/>
      <c r="AWF298" s="1098"/>
      <c r="AWG298" s="1098"/>
      <c r="AWH298" s="1098"/>
      <c r="AWI298" s="1098"/>
      <c r="AWJ298" s="1098"/>
      <c r="AWK298" s="1098"/>
      <c r="AWL298" s="1098"/>
      <c r="AWM298" s="1098"/>
      <c r="AWN298" s="1098"/>
      <c r="AWO298" s="1098"/>
      <c r="AWP298" s="1098"/>
      <c r="AWQ298" s="1098"/>
      <c r="AWR298" s="1098"/>
      <c r="AWS298" s="1098"/>
      <c r="AWT298" s="1098"/>
      <c r="AWU298" s="1098"/>
      <c r="AWV298" s="1098"/>
      <c r="AWW298" s="1098"/>
      <c r="AWX298" s="1098"/>
      <c r="AWY298" s="1098"/>
      <c r="AWZ298" s="1098"/>
      <c r="AXA298" s="1098"/>
      <c r="AXB298" s="1098"/>
      <c r="AXC298" s="1098"/>
      <c r="AXD298" s="1098"/>
      <c r="AXE298" s="1098"/>
      <c r="AXF298" s="1098"/>
      <c r="AXG298" s="1098"/>
      <c r="AXH298" s="1098"/>
      <c r="AXI298" s="1098"/>
      <c r="AXJ298" s="1098"/>
      <c r="AXK298" s="1098"/>
      <c r="AXL298" s="1098"/>
      <c r="AXM298" s="1098"/>
      <c r="AXN298" s="1098"/>
      <c r="AXO298" s="1098"/>
      <c r="AXP298" s="1098"/>
      <c r="AXQ298" s="1098"/>
      <c r="AXR298" s="1098"/>
      <c r="AXS298" s="1098"/>
      <c r="AXT298" s="1098"/>
      <c r="AXU298" s="1098"/>
      <c r="AXV298" s="1098"/>
      <c r="AXW298" s="1098"/>
      <c r="AXX298" s="1098"/>
      <c r="AXY298" s="1098"/>
      <c r="AXZ298" s="1098"/>
      <c r="AYA298" s="1098"/>
      <c r="AYB298" s="1098"/>
      <c r="AYC298" s="1098"/>
      <c r="AYD298" s="1098"/>
      <c r="AYE298" s="1098"/>
      <c r="AYF298" s="1098"/>
      <c r="AYG298" s="1098"/>
      <c r="AYH298" s="1098"/>
      <c r="AYI298" s="1098"/>
      <c r="AYJ298" s="1098"/>
      <c r="AYK298" s="1098"/>
      <c r="AYL298" s="1098"/>
      <c r="AYM298" s="1098"/>
      <c r="AYN298" s="1098"/>
      <c r="AYO298" s="1098"/>
      <c r="AYP298" s="1098"/>
      <c r="AYQ298" s="1098"/>
      <c r="AYR298" s="1098"/>
      <c r="AYS298" s="1098"/>
      <c r="AYT298" s="1098"/>
      <c r="AYU298" s="1098"/>
      <c r="AYV298" s="1098"/>
      <c r="AYW298" s="1098"/>
    </row>
    <row r="299" spans="1:1349" s="1766" customFormat="1" ht="7.5" customHeight="1" x14ac:dyDescent="0.2">
      <c r="A299" s="3484"/>
      <c r="B299" s="1773"/>
      <c r="C299" s="1132"/>
      <c r="D299" s="1778"/>
      <c r="E299" s="1778"/>
      <c r="F299" s="1778"/>
      <c r="G299" s="1778"/>
      <c r="H299" s="1132"/>
      <c r="I299" s="1014"/>
      <c r="J299" s="1014"/>
      <c r="K299" s="1014"/>
      <c r="L299" s="1043"/>
      <c r="M299" s="1014"/>
      <c r="N299" s="1014"/>
      <c r="O299" s="1014"/>
      <c r="P299" s="1043"/>
      <c r="Q299" s="1043"/>
      <c r="R299" s="3574"/>
      <c r="S299" s="1098"/>
      <c r="T299" s="1098"/>
      <c r="U299" s="1098"/>
      <c r="V299" s="1098"/>
      <c r="W299" s="1098"/>
      <c r="X299" s="1098"/>
      <c r="Y299" s="1098"/>
      <c r="Z299" s="1098"/>
      <c r="AA299" s="1098"/>
      <c r="AB299" s="1098"/>
      <c r="AC299" s="1098"/>
      <c r="AD299" s="1098"/>
      <c r="AE299" s="1098"/>
      <c r="AF299" s="1098"/>
      <c r="AG299" s="1098"/>
      <c r="AH299" s="1098"/>
      <c r="AI299" s="1098"/>
      <c r="AJ299" s="1098"/>
      <c r="AK299" s="1098"/>
      <c r="AL299" s="1098"/>
      <c r="AM299" s="1098"/>
      <c r="AN299" s="1098"/>
      <c r="AO299" s="1098"/>
      <c r="AP299" s="1098"/>
      <c r="AQ299" s="1098"/>
      <c r="AR299" s="1098"/>
      <c r="AS299" s="1098"/>
      <c r="AT299" s="1098"/>
      <c r="AU299" s="1098"/>
      <c r="AV299" s="1098"/>
      <c r="AW299" s="1098"/>
      <c r="AX299" s="1098"/>
      <c r="AY299" s="1098"/>
      <c r="AZ299" s="1098"/>
      <c r="BA299" s="1098"/>
      <c r="BB299" s="1098"/>
      <c r="BC299" s="1098"/>
      <c r="BD299" s="1098"/>
      <c r="BE299" s="1098"/>
      <c r="BF299" s="1098"/>
      <c r="BG299" s="1098"/>
      <c r="BH299" s="1098"/>
      <c r="BI299" s="1098"/>
      <c r="BJ299" s="1098"/>
      <c r="BK299" s="1098"/>
      <c r="BL299" s="1098"/>
      <c r="BM299" s="1098"/>
      <c r="BN299" s="1098"/>
      <c r="BO299" s="1098"/>
      <c r="BP299" s="1098"/>
      <c r="BQ299" s="1098"/>
      <c r="BR299" s="1098"/>
      <c r="BS299" s="1098"/>
      <c r="BT299" s="1098"/>
      <c r="BU299" s="1098"/>
      <c r="BV299" s="1098"/>
      <c r="BW299" s="1098"/>
      <c r="BX299" s="1098"/>
      <c r="BY299" s="1098"/>
      <c r="BZ299" s="1098"/>
      <c r="CA299" s="1098"/>
      <c r="CB299" s="1098"/>
      <c r="CC299" s="1098"/>
      <c r="CD299" s="1098"/>
      <c r="CE299" s="1098"/>
      <c r="CF299" s="1098"/>
      <c r="CG299" s="1098"/>
      <c r="CH299" s="1098"/>
      <c r="CI299" s="1098"/>
      <c r="CJ299" s="1098"/>
      <c r="CK299" s="1098"/>
      <c r="CL299" s="1098"/>
      <c r="CM299" s="1098"/>
      <c r="CN299" s="1098"/>
      <c r="CO299" s="1098"/>
      <c r="CP299" s="1098"/>
      <c r="CQ299" s="1098"/>
      <c r="CR299" s="1098"/>
      <c r="CS299" s="1098"/>
      <c r="CT299" s="1098"/>
      <c r="CU299" s="1098"/>
      <c r="CV299" s="1098"/>
      <c r="CW299" s="1098"/>
      <c r="CX299" s="1098"/>
      <c r="CY299" s="1098"/>
      <c r="CZ299" s="1098"/>
      <c r="DA299" s="1098"/>
      <c r="DB299" s="1098"/>
      <c r="DC299" s="1098"/>
      <c r="DD299" s="1098"/>
      <c r="DE299" s="1098"/>
      <c r="DF299" s="1098"/>
      <c r="DG299" s="1098"/>
      <c r="DH299" s="1098"/>
      <c r="DI299" s="1098"/>
      <c r="DJ299" s="1098"/>
      <c r="DK299" s="1098"/>
      <c r="DL299" s="1098"/>
      <c r="DM299" s="1098"/>
      <c r="DN299" s="1098"/>
      <c r="DO299" s="1098"/>
      <c r="DP299" s="1098"/>
      <c r="DQ299" s="1098"/>
      <c r="DR299" s="1098"/>
      <c r="DS299" s="1098"/>
      <c r="DT299" s="1098"/>
      <c r="DU299" s="1098"/>
      <c r="DV299" s="1098"/>
      <c r="DW299" s="1098"/>
      <c r="DX299" s="1098"/>
      <c r="DY299" s="1098"/>
      <c r="DZ299" s="1098"/>
      <c r="EA299" s="1098"/>
      <c r="EB299" s="1098"/>
      <c r="EC299" s="1098"/>
      <c r="ED299" s="1098"/>
      <c r="EE299" s="1098"/>
      <c r="EF299" s="1098"/>
      <c r="EG299" s="1098"/>
      <c r="EH299" s="1098"/>
      <c r="EI299" s="1098"/>
      <c r="EJ299" s="1098"/>
      <c r="EK299" s="1098"/>
      <c r="EL299" s="1098"/>
      <c r="EM299" s="1098"/>
      <c r="EN299" s="1098"/>
      <c r="EO299" s="1098"/>
      <c r="EP299" s="1098"/>
      <c r="EQ299" s="1098"/>
      <c r="ER299" s="1098"/>
      <c r="ES299" s="1098"/>
      <c r="ET299" s="1098"/>
      <c r="EU299" s="1098"/>
      <c r="EV299" s="1098"/>
      <c r="EW299" s="1098"/>
      <c r="EX299" s="1098"/>
      <c r="EY299" s="1098"/>
      <c r="EZ299" s="1098"/>
      <c r="FA299" s="1098"/>
      <c r="FB299" s="1098"/>
      <c r="FC299" s="1098"/>
      <c r="FD299" s="1098"/>
      <c r="FE299" s="1098"/>
      <c r="FF299" s="1098"/>
      <c r="FG299" s="1098"/>
      <c r="FH299" s="1098"/>
      <c r="FI299" s="1098"/>
      <c r="FJ299" s="1098"/>
      <c r="FK299" s="1098"/>
      <c r="FL299" s="1098"/>
      <c r="FM299" s="1098"/>
      <c r="FN299" s="1098"/>
      <c r="FO299" s="1098"/>
      <c r="FP299" s="1098"/>
      <c r="FQ299" s="1098"/>
      <c r="FR299" s="1098"/>
      <c r="FS299" s="1098"/>
      <c r="FT299" s="1098"/>
      <c r="FU299" s="1098"/>
      <c r="FV299" s="1098"/>
      <c r="FW299" s="1098"/>
      <c r="FX299" s="1098"/>
      <c r="FY299" s="1098"/>
      <c r="FZ299" s="1098"/>
      <c r="GA299" s="1098"/>
      <c r="GB299" s="1098"/>
      <c r="GC299" s="1098"/>
      <c r="GD299" s="1098"/>
      <c r="GE299" s="1098"/>
      <c r="GF299" s="1098"/>
      <c r="GG299" s="1098"/>
      <c r="GH299" s="1098"/>
      <c r="GI299" s="1098"/>
      <c r="GJ299" s="1098"/>
      <c r="GK299" s="1098"/>
      <c r="GL299" s="1098"/>
      <c r="GM299" s="1098"/>
      <c r="GN299" s="1098"/>
      <c r="GO299" s="1098"/>
      <c r="GP299" s="1098"/>
      <c r="GQ299" s="1098"/>
      <c r="GR299" s="1098"/>
      <c r="GS299" s="1098"/>
      <c r="GT299" s="1098"/>
      <c r="GU299" s="1098"/>
      <c r="GV299" s="1098"/>
      <c r="GW299" s="1098"/>
      <c r="GX299" s="1098"/>
      <c r="GY299" s="1098"/>
      <c r="GZ299" s="1098"/>
      <c r="HA299" s="1098"/>
      <c r="HB299" s="1098"/>
      <c r="HC299" s="1098"/>
      <c r="HD299" s="1098"/>
      <c r="HE299" s="1098"/>
      <c r="HF299" s="1098"/>
      <c r="HG299" s="1098"/>
      <c r="HH299" s="1098"/>
      <c r="HI299" s="1098"/>
      <c r="HJ299" s="1098"/>
      <c r="HK299" s="1098"/>
      <c r="HL299" s="1098"/>
      <c r="HM299" s="1098"/>
      <c r="HN299" s="1098"/>
      <c r="HO299" s="1098"/>
      <c r="HP299" s="1098"/>
      <c r="HQ299" s="1098"/>
      <c r="HR299" s="1098"/>
      <c r="HS299" s="1098"/>
      <c r="HT299" s="1098"/>
      <c r="HU299" s="1098"/>
      <c r="HV299" s="1098"/>
      <c r="HW299" s="1098"/>
      <c r="HX299" s="1098"/>
      <c r="HY299" s="1098"/>
      <c r="HZ299" s="1098"/>
      <c r="IA299" s="1098"/>
      <c r="IB299" s="1098"/>
      <c r="IC299" s="1098"/>
      <c r="ID299" s="1098"/>
      <c r="IE299" s="1098"/>
      <c r="IF299" s="1098"/>
      <c r="IG299" s="1098"/>
      <c r="IH299" s="1098"/>
      <c r="II299" s="1098"/>
      <c r="IJ299" s="1098"/>
      <c r="IK299" s="1098"/>
      <c r="IL299" s="1098"/>
      <c r="IM299" s="1098"/>
      <c r="IN299" s="1098"/>
      <c r="IO299" s="1098"/>
      <c r="IP299" s="1098"/>
      <c r="IQ299" s="1098"/>
      <c r="IR299" s="1098"/>
      <c r="IS299" s="1098"/>
      <c r="IT299" s="1098"/>
      <c r="IU299" s="1098"/>
      <c r="IV299" s="1098"/>
      <c r="IW299" s="1098"/>
      <c r="IX299" s="1098"/>
      <c r="IY299" s="1098"/>
      <c r="IZ299" s="1098"/>
      <c r="JA299" s="1098"/>
      <c r="JB299" s="1098"/>
      <c r="JC299" s="1098"/>
      <c r="JD299" s="1098"/>
      <c r="JE299" s="1098"/>
      <c r="JF299" s="1098"/>
      <c r="JG299" s="1098"/>
      <c r="JH299" s="1098"/>
      <c r="JI299" s="1098"/>
      <c r="JJ299" s="1098"/>
      <c r="JK299" s="1098"/>
      <c r="JL299" s="1098"/>
      <c r="JM299" s="1098"/>
      <c r="JN299" s="1098"/>
      <c r="JO299" s="1098"/>
      <c r="JP299" s="1098"/>
      <c r="JQ299" s="1098"/>
      <c r="JR299" s="1098"/>
      <c r="JS299" s="1098"/>
      <c r="JT299" s="1098"/>
      <c r="JU299" s="1098"/>
      <c r="JV299" s="1098"/>
      <c r="JW299" s="1098"/>
      <c r="JX299" s="1098"/>
      <c r="JY299" s="1098"/>
      <c r="JZ299" s="1098"/>
      <c r="KA299" s="1098"/>
      <c r="KB299" s="1098"/>
      <c r="KC299" s="1098"/>
      <c r="KD299" s="1098"/>
      <c r="KE299" s="1098"/>
      <c r="KF299" s="1098"/>
      <c r="KG299" s="1098"/>
      <c r="KH299" s="1098"/>
      <c r="KI299" s="1098"/>
      <c r="KJ299" s="1098"/>
      <c r="KK299" s="1098"/>
      <c r="KL299" s="1098"/>
      <c r="KM299" s="1098"/>
      <c r="KN299" s="1098"/>
      <c r="KO299" s="1098"/>
      <c r="KP299" s="1098"/>
      <c r="KQ299" s="1098"/>
      <c r="KR299" s="1098"/>
      <c r="KS299" s="1098"/>
      <c r="KT299" s="1098"/>
      <c r="KU299" s="1098"/>
      <c r="KV299" s="1098"/>
      <c r="KW299" s="1098"/>
      <c r="KX299" s="1098"/>
      <c r="KY299" s="1098"/>
      <c r="KZ299" s="1098"/>
      <c r="LA299" s="1098"/>
      <c r="LB299" s="1098"/>
      <c r="LC299" s="1098"/>
      <c r="LD299" s="1098"/>
      <c r="LE299" s="1098"/>
      <c r="LF299" s="1098"/>
      <c r="LG299" s="1098"/>
      <c r="LH299" s="1098"/>
      <c r="LI299" s="1098"/>
      <c r="LJ299" s="1098"/>
      <c r="LK299" s="1098"/>
      <c r="LL299" s="1098"/>
      <c r="LM299" s="1098"/>
      <c r="LN299" s="1098"/>
      <c r="LO299" s="1098"/>
      <c r="LP299" s="1098"/>
      <c r="LQ299" s="1098"/>
      <c r="LR299" s="1098"/>
      <c r="LS299" s="1098"/>
      <c r="LT299" s="1098"/>
      <c r="LU299" s="1098"/>
      <c r="LV299" s="1098"/>
      <c r="LW299" s="1098"/>
      <c r="LX299" s="1098"/>
      <c r="LY299" s="1098"/>
      <c r="LZ299" s="1098"/>
      <c r="MA299" s="1098"/>
      <c r="MB299" s="1098"/>
      <c r="MC299" s="1098"/>
      <c r="MD299" s="1098"/>
      <c r="ME299" s="1098"/>
      <c r="MF299" s="1098"/>
      <c r="MG299" s="1098"/>
      <c r="MH299" s="1098"/>
      <c r="MI299" s="1098"/>
      <c r="MJ299" s="1098"/>
      <c r="MK299" s="1098"/>
      <c r="ML299" s="1098"/>
      <c r="MM299" s="1098"/>
      <c r="MN299" s="1098"/>
      <c r="MO299" s="1098"/>
      <c r="MP299" s="1098"/>
      <c r="MQ299" s="1098"/>
      <c r="MR299" s="1098"/>
      <c r="MS299" s="1098"/>
      <c r="MT299" s="1098"/>
      <c r="MU299" s="1098"/>
      <c r="MV299" s="1098"/>
      <c r="MW299" s="1098"/>
      <c r="MX299" s="1098"/>
      <c r="MY299" s="1098"/>
      <c r="MZ299" s="1098"/>
      <c r="NA299" s="1098"/>
      <c r="NB299" s="1098"/>
      <c r="NC299" s="1098"/>
      <c r="ND299" s="1098"/>
      <c r="NE299" s="1098"/>
      <c r="NF299" s="1098"/>
      <c r="NG299" s="1098"/>
      <c r="NH299" s="1098"/>
      <c r="NI299" s="1098"/>
      <c r="NJ299" s="1098"/>
      <c r="NK299" s="1098"/>
      <c r="NL299" s="1098"/>
      <c r="NM299" s="1098"/>
      <c r="NN299" s="1098"/>
      <c r="NO299" s="1098"/>
      <c r="NP299" s="1098"/>
      <c r="NQ299" s="1098"/>
      <c r="NR299" s="1098"/>
      <c r="NS299" s="1098"/>
      <c r="NT299" s="1098"/>
      <c r="NU299" s="1098"/>
      <c r="NV299" s="1098"/>
      <c r="NW299" s="1098"/>
      <c r="NX299" s="1098"/>
      <c r="NY299" s="1098"/>
      <c r="NZ299" s="1098"/>
      <c r="OA299" s="1098"/>
      <c r="OB299" s="1098"/>
      <c r="OC299" s="1098"/>
      <c r="OD299" s="1098"/>
      <c r="OE299" s="1098"/>
      <c r="OF299" s="1098"/>
      <c r="OG299" s="1098"/>
      <c r="OH299" s="1098"/>
      <c r="OI299" s="1098"/>
      <c r="OJ299" s="1098"/>
      <c r="OK299" s="1098"/>
      <c r="OL299" s="1098"/>
      <c r="OM299" s="1098"/>
      <c r="ON299" s="1098"/>
      <c r="OO299" s="1098"/>
      <c r="OP299" s="1098"/>
      <c r="OQ299" s="1098"/>
      <c r="OR299" s="1098"/>
      <c r="OS299" s="1098"/>
      <c r="OT299" s="1098"/>
      <c r="OU299" s="1098"/>
      <c r="OV299" s="1098"/>
      <c r="OW299" s="1098"/>
      <c r="OX299" s="1098"/>
      <c r="OY299" s="1098"/>
      <c r="OZ299" s="1098"/>
      <c r="PA299" s="1098"/>
      <c r="PB299" s="1098"/>
      <c r="PC299" s="1098"/>
      <c r="PD299" s="1098"/>
      <c r="PE299" s="1098"/>
      <c r="PF299" s="1098"/>
      <c r="PG299" s="1098"/>
      <c r="PH299" s="1098"/>
      <c r="PI299" s="1098"/>
      <c r="PJ299" s="1098"/>
      <c r="PK299" s="1098"/>
      <c r="PL299" s="1098"/>
      <c r="PM299" s="1098"/>
      <c r="PN299" s="1098"/>
      <c r="PO299" s="1098"/>
      <c r="PP299" s="1098"/>
      <c r="PQ299" s="1098"/>
      <c r="PR299" s="1098"/>
      <c r="PS299" s="1098"/>
      <c r="PT299" s="1098"/>
      <c r="PU299" s="1098"/>
      <c r="PV299" s="1098"/>
      <c r="PW299" s="1098"/>
      <c r="PX299" s="1098"/>
      <c r="PY299" s="1098"/>
      <c r="PZ299" s="1098"/>
      <c r="QA299" s="1098"/>
      <c r="QB299" s="1098"/>
      <c r="QC299" s="1098"/>
      <c r="QD299" s="1098"/>
      <c r="QE299" s="1098"/>
      <c r="QF299" s="1098"/>
      <c r="QG299" s="1098"/>
      <c r="QH299" s="1098"/>
      <c r="QI299" s="1098"/>
      <c r="QJ299" s="1098"/>
      <c r="QK299" s="1098"/>
      <c r="QL299" s="1098"/>
      <c r="QM299" s="1098"/>
      <c r="QN299" s="1098"/>
      <c r="QO299" s="1098"/>
      <c r="QP299" s="1098"/>
      <c r="QQ299" s="1098"/>
      <c r="QR299" s="1098"/>
      <c r="QS299" s="1098"/>
      <c r="QT299" s="1098"/>
      <c r="QU299" s="1098"/>
      <c r="QV299" s="1098"/>
      <c r="QW299" s="1098"/>
      <c r="QX299" s="1098"/>
      <c r="QY299" s="1098"/>
      <c r="QZ299" s="1098"/>
      <c r="RA299" s="1098"/>
      <c r="RB299" s="1098"/>
      <c r="RC299" s="1098"/>
      <c r="RD299" s="1098"/>
      <c r="RE299" s="1098"/>
      <c r="RF299" s="1098"/>
      <c r="RG299" s="1098"/>
      <c r="RH299" s="1098"/>
      <c r="RI299" s="1098"/>
      <c r="RJ299" s="1098"/>
      <c r="RK299" s="1098"/>
      <c r="RL299" s="1098"/>
      <c r="RM299" s="1098"/>
      <c r="RN299" s="1098"/>
      <c r="RO299" s="1098"/>
      <c r="RP299" s="1098"/>
      <c r="RQ299" s="1098"/>
      <c r="RR299" s="1098"/>
      <c r="RS299" s="1098"/>
      <c r="RT299" s="1098"/>
      <c r="RU299" s="1098"/>
      <c r="RV299" s="1098"/>
      <c r="RW299" s="1098"/>
      <c r="RX299" s="1098"/>
      <c r="RY299" s="1098"/>
      <c r="RZ299" s="1098"/>
      <c r="SA299" s="1098"/>
      <c r="SB299" s="1098"/>
      <c r="SC299" s="1098"/>
      <c r="SD299" s="1098"/>
      <c r="SE299" s="1098"/>
      <c r="SF299" s="1098"/>
      <c r="SG299" s="1098"/>
      <c r="SH299" s="1098"/>
      <c r="SI299" s="1098"/>
      <c r="SJ299" s="1098"/>
      <c r="SK299" s="1098"/>
      <c r="SL299" s="1098"/>
      <c r="SM299" s="1098"/>
      <c r="SN299" s="1098"/>
      <c r="SO299" s="1098"/>
      <c r="SP299" s="1098"/>
      <c r="SQ299" s="1098"/>
      <c r="SR299" s="1098"/>
      <c r="SS299" s="1098"/>
      <c r="ST299" s="1098"/>
      <c r="SU299" s="1098"/>
      <c r="SV299" s="1098"/>
      <c r="SW299" s="1098"/>
      <c r="SX299" s="1098"/>
      <c r="SY299" s="1098"/>
      <c r="SZ299" s="1098"/>
      <c r="TA299" s="1098"/>
      <c r="TB299" s="1098"/>
      <c r="TC299" s="1098"/>
      <c r="TD299" s="1098"/>
      <c r="TE299" s="1098"/>
      <c r="TF299" s="1098"/>
      <c r="TG299" s="1098"/>
      <c r="TH299" s="1098"/>
      <c r="TI299" s="1098"/>
      <c r="TJ299" s="1098"/>
      <c r="TK299" s="1098"/>
      <c r="TL299" s="1098"/>
      <c r="TM299" s="1098"/>
      <c r="TN299" s="1098"/>
      <c r="TO299" s="1098"/>
      <c r="TP299" s="1098"/>
      <c r="TQ299" s="1098"/>
      <c r="TR299" s="1098"/>
      <c r="TS299" s="1098"/>
      <c r="TT299" s="1098"/>
      <c r="TU299" s="1098"/>
      <c r="TV299" s="1098"/>
      <c r="TW299" s="1098"/>
      <c r="TX299" s="1098"/>
      <c r="TY299" s="1098"/>
      <c r="TZ299" s="1098"/>
      <c r="UA299" s="1098"/>
      <c r="UB299" s="1098"/>
      <c r="UC299" s="1098"/>
      <c r="UD299" s="1098"/>
      <c r="UE299" s="1098"/>
      <c r="UF299" s="1098"/>
      <c r="UG299" s="1098"/>
      <c r="UH299" s="1098"/>
      <c r="UI299" s="1098"/>
      <c r="UJ299" s="1098"/>
      <c r="UK299" s="1098"/>
      <c r="UL299" s="1098"/>
      <c r="UM299" s="1098"/>
      <c r="UN299" s="1098"/>
      <c r="UO299" s="1098"/>
      <c r="UP299" s="1098"/>
      <c r="UQ299" s="1098"/>
      <c r="UR299" s="1098"/>
      <c r="US299" s="1098"/>
      <c r="UT299" s="1098"/>
      <c r="UU299" s="1098"/>
      <c r="UV299" s="1098"/>
      <c r="UW299" s="1098"/>
      <c r="UX299" s="1098"/>
      <c r="UY299" s="1098"/>
      <c r="UZ299" s="1098"/>
      <c r="VA299" s="1098"/>
      <c r="VB299" s="1098"/>
      <c r="VC299" s="1098"/>
      <c r="VD299" s="1098"/>
      <c r="VE299" s="1098"/>
      <c r="VF299" s="1098"/>
      <c r="VG299" s="1098"/>
      <c r="VH299" s="1098"/>
      <c r="VI299" s="1098"/>
      <c r="VJ299" s="1098"/>
      <c r="VK299" s="1098"/>
      <c r="VL299" s="1098"/>
      <c r="VM299" s="1098"/>
      <c r="VN299" s="1098"/>
      <c r="VO299" s="1098"/>
      <c r="VP299" s="1098"/>
      <c r="VQ299" s="1098"/>
      <c r="VR299" s="1098"/>
      <c r="VS299" s="1098"/>
      <c r="VT299" s="1098"/>
      <c r="VU299" s="1098"/>
      <c r="VV299" s="1098"/>
      <c r="VW299" s="1098"/>
      <c r="VX299" s="1098"/>
      <c r="VY299" s="1098"/>
      <c r="VZ299" s="1098"/>
      <c r="WA299" s="1098"/>
      <c r="WB299" s="1098"/>
      <c r="WC299" s="1098"/>
      <c r="WD299" s="1098"/>
      <c r="WE299" s="1098"/>
      <c r="WF299" s="1098"/>
      <c r="WG299" s="1098"/>
      <c r="WH299" s="1098"/>
      <c r="WI299" s="1098"/>
      <c r="WJ299" s="1098"/>
      <c r="WK299" s="1098"/>
      <c r="WL299" s="1098"/>
      <c r="WM299" s="1098"/>
      <c r="WN299" s="1098"/>
      <c r="WO299" s="1098"/>
      <c r="WP299" s="1098"/>
      <c r="WQ299" s="1098"/>
      <c r="WR299" s="1098"/>
      <c r="WS299" s="1098"/>
      <c r="WT299" s="1098"/>
      <c r="WU299" s="1098"/>
      <c r="WV299" s="1098"/>
      <c r="WW299" s="1098"/>
      <c r="WX299" s="1098"/>
      <c r="WY299" s="1098"/>
      <c r="WZ299" s="1098"/>
      <c r="XA299" s="1098"/>
      <c r="XB299" s="1098"/>
      <c r="XC299" s="1098"/>
      <c r="XD299" s="1098"/>
      <c r="XE299" s="1098"/>
      <c r="XF299" s="1098"/>
      <c r="XG299" s="1098"/>
      <c r="XH299" s="1098"/>
      <c r="XI299" s="1098"/>
      <c r="XJ299" s="1098"/>
      <c r="XK299" s="1098"/>
      <c r="XL299" s="1098"/>
      <c r="XM299" s="1098"/>
      <c r="XN299" s="1098"/>
      <c r="XO299" s="1098"/>
      <c r="XP299" s="1098"/>
      <c r="XQ299" s="1098"/>
      <c r="XR299" s="1098"/>
      <c r="XS299" s="1098"/>
      <c r="XT299" s="1098"/>
      <c r="XU299" s="1098"/>
      <c r="XV299" s="1098"/>
      <c r="XW299" s="1098"/>
      <c r="XX299" s="1098"/>
      <c r="XY299" s="1098"/>
      <c r="XZ299" s="1098"/>
      <c r="YA299" s="1098"/>
      <c r="YB299" s="1098"/>
      <c r="YC299" s="1098"/>
      <c r="YD299" s="1098"/>
      <c r="YE299" s="1098"/>
      <c r="YF299" s="1098"/>
      <c r="YG299" s="1098"/>
      <c r="YH299" s="1098"/>
      <c r="YI299" s="1098"/>
      <c r="YJ299" s="1098"/>
      <c r="YK299" s="1098"/>
      <c r="YL299" s="1098"/>
      <c r="YM299" s="1098"/>
      <c r="YN299" s="1098"/>
      <c r="YO299" s="1098"/>
      <c r="YP299" s="1098"/>
      <c r="YQ299" s="1098"/>
      <c r="YR299" s="1098"/>
      <c r="YS299" s="1098"/>
      <c r="YT299" s="1098"/>
      <c r="YU299" s="1098"/>
      <c r="YV299" s="1098"/>
      <c r="YW299" s="1098"/>
      <c r="YX299" s="1098"/>
      <c r="YY299" s="1098"/>
      <c r="YZ299" s="1098"/>
      <c r="ZA299" s="1098"/>
      <c r="ZB299" s="1098"/>
      <c r="ZC299" s="1098"/>
      <c r="ZD299" s="1098"/>
      <c r="ZE299" s="1098"/>
      <c r="ZF299" s="1098"/>
      <c r="ZG299" s="1098"/>
      <c r="ZH299" s="1098"/>
      <c r="ZI299" s="1098"/>
      <c r="ZJ299" s="1098"/>
      <c r="ZK299" s="1098"/>
      <c r="ZL299" s="1098"/>
      <c r="ZM299" s="1098"/>
      <c r="ZN299" s="1098"/>
      <c r="ZO299" s="1098"/>
      <c r="ZP299" s="1098"/>
      <c r="ZQ299" s="1098"/>
      <c r="ZR299" s="1098"/>
      <c r="ZS299" s="1098"/>
      <c r="ZT299" s="1098"/>
      <c r="ZU299" s="1098"/>
      <c r="ZV299" s="1098"/>
      <c r="ZW299" s="1098"/>
      <c r="ZX299" s="1098"/>
      <c r="ZY299" s="1098"/>
      <c r="ZZ299" s="1098"/>
      <c r="AAA299" s="1098"/>
      <c r="AAB299" s="1098"/>
      <c r="AAC299" s="1098"/>
      <c r="AAD299" s="1098"/>
      <c r="AAE299" s="1098"/>
      <c r="AAF299" s="1098"/>
      <c r="AAG299" s="1098"/>
      <c r="AAH299" s="1098"/>
      <c r="AAI299" s="1098"/>
      <c r="AAJ299" s="1098"/>
      <c r="AAK299" s="1098"/>
      <c r="AAL299" s="1098"/>
      <c r="AAM299" s="1098"/>
      <c r="AAN299" s="1098"/>
      <c r="AAO299" s="1098"/>
      <c r="AAP299" s="1098"/>
      <c r="AAQ299" s="1098"/>
      <c r="AAR299" s="1098"/>
      <c r="AAS299" s="1098"/>
      <c r="AAT299" s="1098"/>
      <c r="AAU299" s="1098"/>
      <c r="AAV299" s="1098"/>
      <c r="AAW299" s="1098"/>
      <c r="AAX299" s="1098"/>
      <c r="AAY299" s="1098"/>
      <c r="AAZ299" s="1098"/>
      <c r="ABA299" s="1098"/>
      <c r="ABB299" s="1098"/>
      <c r="ABC299" s="1098"/>
      <c r="ABD299" s="1098"/>
      <c r="ABE299" s="1098"/>
      <c r="ABF299" s="1098"/>
      <c r="ABG299" s="1098"/>
      <c r="ABH299" s="1098"/>
      <c r="ABI299" s="1098"/>
      <c r="ABJ299" s="1098"/>
      <c r="ABK299" s="1098"/>
      <c r="ABL299" s="1098"/>
      <c r="ABM299" s="1098"/>
      <c r="ABN299" s="1098"/>
      <c r="ABO299" s="1098"/>
      <c r="ABP299" s="1098"/>
      <c r="ABQ299" s="1098"/>
      <c r="ABR299" s="1098"/>
      <c r="ABS299" s="1098"/>
      <c r="ABT299" s="1098"/>
      <c r="ABU299" s="1098"/>
      <c r="ABV299" s="1098"/>
      <c r="ABW299" s="1098"/>
      <c r="ABX299" s="1098"/>
      <c r="ABY299" s="1098"/>
      <c r="ABZ299" s="1098"/>
      <c r="ACA299" s="1098"/>
      <c r="ACB299" s="1098"/>
      <c r="ACC299" s="1098"/>
      <c r="ACD299" s="1098"/>
      <c r="ACE299" s="1098"/>
      <c r="ACF299" s="1098"/>
      <c r="ACG299" s="1098"/>
      <c r="ACH299" s="1098"/>
      <c r="ACI299" s="1098"/>
      <c r="ACJ299" s="1098"/>
      <c r="ACK299" s="1098"/>
      <c r="ACL299" s="1098"/>
      <c r="ACM299" s="1098"/>
      <c r="ACN299" s="1098"/>
      <c r="ACO299" s="1098"/>
      <c r="ACP299" s="1098"/>
      <c r="ACQ299" s="1098"/>
      <c r="ACR299" s="1098"/>
      <c r="ACS299" s="1098"/>
      <c r="ACT299" s="1098"/>
      <c r="ACU299" s="1098"/>
      <c r="ACV299" s="1098"/>
      <c r="ACW299" s="1098"/>
      <c r="ACX299" s="1098"/>
      <c r="ACY299" s="1098"/>
      <c r="ACZ299" s="1098"/>
      <c r="ADA299" s="1098"/>
      <c r="ADB299" s="1098"/>
      <c r="ADC299" s="1098"/>
      <c r="ADD299" s="1098"/>
      <c r="ADE299" s="1098"/>
      <c r="ADF299" s="1098"/>
      <c r="ADG299" s="1098"/>
      <c r="ADH299" s="1098"/>
      <c r="ADI299" s="1098"/>
      <c r="ADJ299" s="1098"/>
      <c r="ADK299" s="1098"/>
      <c r="ADL299" s="1098"/>
      <c r="ADM299" s="1098"/>
      <c r="ADN299" s="1098"/>
      <c r="ADO299" s="1098"/>
      <c r="ADP299" s="1098"/>
      <c r="ADQ299" s="1098"/>
      <c r="ADR299" s="1098"/>
      <c r="ADS299" s="1098"/>
      <c r="ADT299" s="1098"/>
      <c r="ADU299" s="1098"/>
      <c r="ADV299" s="1098"/>
      <c r="ADW299" s="1098"/>
      <c r="ADX299" s="1098"/>
      <c r="ADY299" s="1098"/>
      <c r="ADZ299" s="1098"/>
      <c r="AEA299" s="1098"/>
      <c r="AEB299" s="1098"/>
      <c r="AEC299" s="1098"/>
      <c r="AED299" s="1098"/>
      <c r="AEE299" s="1098"/>
      <c r="AEF299" s="1098"/>
      <c r="AEG299" s="1098"/>
      <c r="AEH299" s="1098"/>
      <c r="AEI299" s="1098"/>
      <c r="AEJ299" s="1098"/>
      <c r="AEK299" s="1098"/>
      <c r="AEL299" s="1098"/>
      <c r="AEM299" s="1098"/>
      <c r="AEN299" s="1098"/>
      <c r="AEO299" s="1098"/>
      <c r="AEP299" s="1098"/>
      <c r="AEQ299" s="1098"/>
      <c r="AER299" s="1098"/>
      <c r="AES299" s="1098"/>
      <c r="AET299" s="1098"/>
      <c r="AEU299" s="1098"/>
      <c r="AEV299" s="1098"/>
      <c r="AEW299" s="1098"/>
      <c r="AEX299" s="1098"/>
      <c r="AEY299" s="1098"/>
      <c r="AEZ299" s="1098"/>
      <c r="AFA299" s="1098"/>
      <c r="AFB299" s="1098"/>
      <c r="AFC299" s="1098"/>
      <c r="AFD299" s="1098"/>
      <c r="AFE299" s="1098"/>
      <c r="AFF299" s="1098"/>
      <c r="AFG299" s="1098"/>
      <c r="AFH299" s="1098"/>
      <c r="AFI299" s="1098"/>
      <c r="AFJ299" s="1098"/>
      <c r="AFK299" s="1098"/>
      <c r="AFL299" s="1098"/>
      <c r="AFM299" s="1098"/>
      <c r="AFN299" s="1098"/>
      <c r="AFO299" s="1098"/>
      <c r="AFP299" s="1098"/>
      <c r="AFQ299" s="1098"/>
      <c r="AFR299" s="1098"/>
      <c r="AFS299" s="1098"/>
      <c r="AFT299" s="1098"/>
      <c r="AFU299" s="1098"/>
      <c r="AFV299" s="1098"/>
      <c r="AFW299" s="1098"/>
      <c r="AFX299" s="1098"/>
      <c r="AFY299" s="1098"/>
      <c r="AFZ299" s="1098"/>
      <c r="AGA299" s="1098"/>
      <c r="AGB299" s="1098"/>
      <c r="AGC299" s="1098"/>
      <c r="AGD299" s="1098"/>
      <c r="AGE299" s="1098"/>
      <c r="AGF299" s="1098"/>
      <c r="AGG299" s="1098"/>
      <c r="AGH299" s="1098"/>
      <c r="AGI299" s="1098"/>
      <c r="AGJ299" s="1098"/>
      <c r="AGK299" s="1098"/>
      <c r="AGL299" s="1098"/>
      <c r="AGM299" s="1098"/>
      <c r="AGN299" s="1098"/>
      <c r="AGO299" s="1098"/>
      <c r="AGP299" s="1098"/>
      <c r="AGQ299" s="1098"/>
      <c r="AGR299" s="1098"/>
      <c r="AGS299" s="1098"/>
      <c r="AGT299" s="1098"/>
      <c r="AGU299" s="1098"/>
      <c r="AGV299" s="1098"/>
      <c r="AGW299" s="1098"/>
      <c r="AGX299" s="1098"/>
      <c r="AGY299" s="1098"/>
      <c r="AGZ299" s="1098"/>
      <c r="AHA299" s="1098"/>
      <c r="AHB299" s="1098"/>
      <c r="AHC299" s="1098"/>
      <c r="AHD299" s="1098"/>
      <c r="AHE299" s="1098"/>
      <c r="AHF299" s="1098"/>
      <c r="AHG299" s="1098"/>
      <c r="AHH299" s="1098"/>
      <c r="AHI299" s="1098"/>
      <c r="AHJ299" s="1098"/>
      <c r="AHK299" s="1098"/>
      <c r="AHL299" s="1098"/>
      <c r="AHM299" s="1098"/>
      <c r="AHN299" s="1098"/>
      <c r="AHO299" s="1098"/>
      <c r="AHP299" s="1098"/>
      <c r="AHQ299" s="1098"/>
      <c r="AHR299" s="1098"/>
      <c r="AHS299" s="1098"/>
      <c r="AHT299" s="1098"/>
      <c r="AHU299" s="1098"/>
      <c r="AHV299" s="1098"/>
      <c r="AHW299" s="1098"/>
      <c r="AHX299" s="1098"/>
      <c r="AHY299" s="1098"/>
      <c r="AHZ299" s="1098"/>
      <c r="AIA299" s="1098"/>
      <c r="AIB299" s="1098"/>
      <c r="AIC299" s="1098"/>
      <c r="AID299" s="1098"/>
      <c r="AIE299" s="1098"/>
      <c r="AIF299" s="1098"/>
      <c r="AIG299" s="1098"/>
      <c r="AIH299" s="1098"/>
      <c r="AII299" s="1098"/>
      <c r="AIJ299" s="1098"/>
      <c r="AIK299" s="1098"/>
      <c r="AIL299" s="1098"/>
      <c r="AIM299" s="1098"/>
      <c r="AIN299" s="1098"/>
      <c r="AIO299" s="1098"/>
      <c r="AIP299" s="1098"/>
      <c r="AIQ299" s="1098"/>
      <c r="AIR299" s="1098"/>
      <c r="AIS299" s="1098"/>
      <c r="AIT299" s="1098"/>
      <c r="AIU299" s="1098"/>
      <c r="AIV299" s="1098"/>
      <c r="AIW299" s="1098"/>
      <c r="AIX299" s="1098"/>
      <c r="AIY299" s="1098"/>
      <c r="AIZ299" s="1098"/>
      <c r="AJA299" s="1098"/>
      <c r="AJB299" s="1098"/>
      <c r="AJC299" s="1098"/>
      <c r="AJD299" s="1098"/>
      <c r="AJE299" s="1098"/>
      <c r="AJF299" s="1098"/>
      <c r="AJG299" s="1098"/>
      <c r="AJH299" s="1098"/>
      <c r="AJI299" s="1098"/>
      <c r="AJJ299" s="1098"/>
      <c r="AJK299" s="1098"/>
      <c r="AJL299" s="1098"/>
      <c r="AJM299" s="1098"/>
      <c r="AJN299" s="1098"/>
      <c r="AJO299" s="1098"/>
      <c r="AJP299" s="1098"/>
      <c r="AJQ299" s="1098"/>
      <c r="AJR299" s="1098"/>
      <c r="AJS299" s="1098"/>
      <c r="AJT299" s="1098"/>
      <c r="AJU299" s="1098"/>
      <c r="AJV299" s="1098"/>
      <c r="AJW299" s="1098"/>
      <c r="AJX299" s="1098"/>
      <c r="AJY299" s="1098"/>
      <c r="AJZ299" s="1098"/>
      <c r="AKA299" s="1098"/>
      <c r="AKB299" s="1098"/>
      <c r="AKC299" s="1098"/>
      <c r="AKD299" s="1098"/>
      <c r="AKE299" s="1098"/>
      <c r="AKF299" s="1098"/>
      <c r="AKG299" s="1098"/>
      <c r="AKH299" s="1098"/>
      <c r="AKI299" s="1098"/>
      <c r="AKJ299" s="1098"/>
      <c r="AKK299" s="1098"/>
      <c r="AKL299" s="1098"/>
      <c r="AKM299" s="1098"/>
      <c r="AKN299" s="1098"/>
      <c r="AKO299" s="1098"/>
      <c r="AKP299" s="1098"/>
      <c r="AKQ299" s="1098"/>
      <c r="AKR299" s="1098"/>
      <c r="AKS299" s="1098"/>
      <c r="AKT299" s="1098"/>
      <c r="AKU299" s="1098"/>
      <c r="AKV299" s="1098"/>
      <c r="AKW299" s="1098"/>
      <c r="AKX299" s="1098"/>
      <c r="AKY299" s="1098"/>
      <c r="AKZ299" s="1098"/>
      <c r="ALA299" s="1098"/>
      <c r="ALB299" s="1098"/>
      <c r="ALC299" s="1098"/>
      <c r="ALD299" s="1098"/>
      <c r="ALE299" s="1098"/>
      <c r="ALF299" s="1098"/>
      <c r="ALG299" s="1098"/>
      <c r="ALH299" s="1098"/>
      <c r="ALI299" s="1098"/>
      <c r="ALJ299" s="1098"/>
      <c r="ALK299" s="1098"/>
      <c r="ALL299" s="1098"/>
      <c r="ALM299" s="1098"/>
      <c r="ALN299" s="1098"/>
      <c r="ALO299" s="1098"/>
      <c r="ALP299" s="1098"/>
      <c r="ALQ299" s="1098"/>
      <c r="ALR299" s="1098"/>
      <c r="ALS299" s="1098"/>
      <c r="ALT299" s="1098"/>
      <c r="ALU299" s="1098"/>
      <c r="ALV299" s="1098"/>
      <c r="ALW299" s="1098"/>
      <c r="ALX299" s="1098"/>
      <c r="ALY299" s="1098"/>
      <c r="ALZ299" s="1098"/>
      <c r="AMA299" s="1098"/>
      <c r="AMB299" s="1098"/>
      <c r="AMC299" s="1098"/>
      <c r="AMD299" s="1098"/>
      <c r="AME299" s="1098"/>
      <c r="AMF299" s="1098"/>
      <c r="AMG299" s="1098"/>
      <c r="AMH299" s="1098"/>
      <c r="AMI299" s="1098"/>
      <c r="AMJ299" s="1098"/>
      <c r="AMK299" s="1098"/>
      <c r="AML299" s="1098"/>
      <c r="AMM299" s="1098"/>
      <c r="AMN299" s="1098"/>
      <c r="AMO299" s="1098"/>
      <c r="AMP299" s="1098"/>
      <c r="AMQ299" s="1098"/>
      <c r="AMR299" s="1098"/>
      <c r="AMS299" s="1098"/>
      <c r="AMT299" s="1098"/>
      <c r="AMU299" s="1098"/>
      <c r="AMV299" s="1098"/>
      <c r="AMW299" s="1098"/>
      <c r="AMX299" s="1098"/>
      <c r="AMY299" s="1098"/>
      <c r="AMZ299" s="1098"/>
      <c r="ANA299" s="1098"/>
      <c r="ANB299" s="1098"/>
      <c r="ANC299" s="1098"/>
      <c r="AND299" s="1098"/>
      <c r="ANE299" s="1098"/>
      <c r="ANF299" s="1098"/>
      <c r="ANG299" s="1098"/>
      <c r="ANH299" s="1098"/>
      <c r="ANI299" s="1098"/>
      <c r="ANJ299" s="1098"/>
      <c r="ANK299" s="1098"/>
      <c r="ANL299" s="1098"/>
      <c r="ANM299" s="1098"/>
      <c r="ANN299" s="1098"/>
      <c r="ANO299" s="1098"/>
      <c r="ANP299" s="1098"/>
      <c r="ANQ299" s="1098"/>
      <c r="ANR299" s="1098"/>
      <c r="ANS299" s="1098"/>
      <c r="ANT299" s="1098"/>
      <c r="ANU299" s="1098"/>
      <c r="ANV299" s="1098"/>
      <c r="ANW299" s="1098"/>
      <c r="ANX299" s="1098"/>
      <c r="ANY299" s="1098"/>
      <c r="ANZ299" s="1098"/>
      <c r="AOA299" s="1098"/>
      <c r="AOB299" s="1098"/>
      <c r="AOC299" s="1098"/>
      <c r="AOD299" s="1098"/>
      <c r="AOE299" s="1098"/>
      <c r="AOF299" s="1098"/>
      <c r="AOG299" s="1098"/>
      <c r="AOH299" s="1098"/>
      <c r="AOI299" s="1098"/>
      <c r="AOJ299" s="1098"/>
      <c r="AOK299" s="1098"/>
      <c r="AOL299" s="1098"/>
      <c r="AOM299" s="1098"/>
      <c r="AON299" s="1098"/>
      <c r="AOO299" s="1098"/>
      <c r="AOP299" s="1098"/>
      <c r="AOQ299" s="1098"/>
      <c r="AOR299" s="1098"/>
      <c r="AOS299" s="1098"/>
      <c r="AOT299" s="1098"/>
      <c r="AOU299" s="1098"/>
      <c r="AOV299" s="1098"/>
      <c r="AOW299" s="1098"/>
      <c r="AOX299" s="1098"/>
      <c r="AOY299" s="1098"/>
      <c r="AOZ299" s="1098"/>
      <c r="APA299" s="1098"/>
      <c r="APB299" s="1098"/>
      <c r="APC299" s="1098"/>
      <c r="APD299" s="1098"/>
      <c r="APE299" s="1098"/>
      <c r="APF299" s="1098"/>
      <c r="APG299" s="1098"/>
      <c r="APH299" s="1098"/>
      <c r="API299" s="1098"/>
      <c r="APJ299" s="1098"/>
      <c r="APK299" s="1098"/>
      <c r="APL299" s="1098"/>
      <c r="APM299" s="1098"/>
      <c r="APN299" s="1098"/>
      <c r="APO299" s="1098"/>
      <c r="APP299" s="1098"/>
      <c r="APQ299" s="1098"/>
      <c r="APR299" s="1098"/>
      <c r="APS299" s="1098"/>
      <c r="APT299" s="1098"/>
      <c r="APU299" s="1098"/>
      <c r="APV299" s="1098"/>
      <c r="APW299" s="1098"/>
      <c r="APX299" s="1098"/>
      <c r="APY299" s="1098"/>
      <c r="APZ299" s="1098"/>
      <c r="AQA299" s="1098"/>
      <c r="AQB299" s="1098"/>
      <c r="AQC299" s="1098"/>
      <c r="AQD299" s="1098"/>
      <c r="AQE299" s="1098"/>
      <c r="AQF299" s="1098"/>
      <c r="AQG299" s="1098"/>
      <c r="AQH299" s="1098"/>
      <c r="AQI299" s="1098"/>
      <c r="AQJ299" s="1098"/>
      <c r="AQK299" s="1098"/>
      <c r="AQL299" s="1098"/>
      <c r="AQM299" s="1098"/>
      <c r="AQN299" s="1098"/>
      <c r="AQO299" s="1098"/>
      <c r="AQP299" s="1098"/>
      <c r="AQQ299" s="1098"/>
      <c r="AQR299" s="1098"/>
      <c r="AQS299" s="1098"/>
      <c r="AQT299" s="1098"/>
      <c r="AQU299" s="1098"/>
      <c r="AQV299" s="1098"/>
      <c r="AQW299" s="1098"/>
      <c r="AQX299" s="1098"/>
      <c r="AQY299" s="1098"/>
      <c r="AQZ299" s="1098"/>
      <c r="ARA299" s="1098"/>
      <c r="ARB299" s="1098"/>
      <c r="ARC299" s="1098"/>
      <c r="ARD299" s="1098"/>
      <c r="ARE299" s="1098"/>
      <c r="ARF299" s="1098"/>
      <c r="ARG299" s="1098"/>
      <c r="ARH299" s="1098"/>
      <c r="ARI299" s="1098"/>
      <c r="ARJ299" s="1098"/>
      <c r="ARK299" s="1098"/>
      <c r="ARL299" s="1098"/>
      <c r="ARM299" s="1098"/>
      <c r="ARN299" s="1098"/>
      <c r="ARO299" s="1098"/>
      <c r="ARP299" s="1098"/>
      <c r="ARQ299" s="1098"/>
      <c r="ARR299" s="1098"/>
      <c r="ARS299" s="1098"/>
      <c r="ART299" s="1098"/>
      <c r="ARU299" s="1098"/>
      <c r="ARV299" s="1098"/>
      <c r="ARW299" s="1098"/>
      <c r="ARX299" s="1098"/>
      <c r="ARY299" s="1098"/>
      <c r="ARZ299" s="1098"/>
      <c r="ASA299" s="1098"/>
      <c r="ASB299" s="1098"/>
      <c r="ASC299" s="1098"/>
      <c r="ASD299" s="1098"/>
      <c r="ASE299" s="1098"/>
      <c r="ASF299" s="1098"/>
      <c r="ASG299" s="1098"/>
      <c r="ASH299" s="1098"/>
      <c r="ASI299" s="1098"/>
      <c r="ASJ299" s="1098"/>
      <c r="ASK299" s="1098"/>
      <c r="ASL299" s="1098"/>
      <c r="ASM299" s="1098"/>
      <c r="ASN299" s="1098"/>
      <c r="ASO299" s="1098"/>
      <c r="ASP299" s="1098"/>
      <c r="ASQ299" s="1098"/>
      <c r="ASR299" s="1098"/>
      <c r="ASS299" s="1098"/>
      <c r="AST299" s="1098"/>
      <c r="ASU299" s="1098"/>
      <c r="ASV299" s="1098"/>
      <c r="ASW299" s="1098"/>
      <c r="ASX299" s="1098"/>
      <c r="ASY299" s="1098"/>
      <c r="ASZ299" s="1098"/>
      <c r="ATA299" s="1098"/>
      <c r="ATB299" s="1098"/>
      <c r="ATC299" s="1098"/>
      <c r="ATD299" s="1098"/>
      <c r="ATE299" s="1098"/>
      <c r="ATF299" s="1098"/>
      <c r="ATG299" s="1098"/>
      <c r="ATH299" s="1098"/>
      <c r="ATI299" s="1098"/>
      <c r="ATJ299" s="1098"/>
      <c r="ATK299" s="1098"/>
      <c r="ATL299" s="1098"/>
      <c r="ATM299" s="1098"/>
      <c r="ATN299" s="1098"/>
      <c r="ATO299" s="1098"/>
      <c r="ATP299" s="1098"/>
      <c r="ATQ299" s="1098"/>
      <c r="ATR299" s="1098"/>
      <c r="ATS299" s="1098"/>
      <c r="ATT299" s="1098"/>
      <c r="ATU299" s="1098"/>
      <c r="ATV299" s="1098"/>
      <c r="ATW299" s="1098"/>
      <c r="ATX299" s="1098"/>
      <c r="ATY299" s="1098"/>
      <c r="ATZ299" s="1098"/>
      <c r="AUA299" s="1098"/>
      <c r="AUB299" s="1098"/>
      <c r="AUC299" s="1098"/>
      <c r="AUD299" s="1098"/>
      <c r="AUE299" s="1098"/>
      <c r="AUF299" s="1098"/>
      <c r="AUG299" s="1098"/>
      <c r="AUH299" s="1098"/>
      <c r="AUI299" s="1098"/>
      <c r="AUJ299" s="1098"/>
      <c r="AUK299" s="1098"/>
      <c r="AUL299" s="1098"/>
      <c r="AUM299" s="1098"/>
      <c r="AUN299" s="1098"/>
      <c r="AUO299" s="1098"/>
      <c r="AUP299" s="1098"/>
      <c r="AUQ299" s="1098"/>
      <c r="AUR299" s="1098"/>
      <c r="AUS299" s="1098"/>
      <c r="AUT299" s="1098"/>
      <c r="AUU299" s="1098"/>
      <c r="AUV299" s="1098"/>
      <c r="AUW299" s="1098"/>
      <c r="AUX299" s="1098"/>
      <c r="AUY299" s="1098"/>
      <c r="AUZ299" s="1098"/>
      <c r="AVA299" s="1098"/>
      <c r="AVB299" s="1098"/>
      <c r="AVC299" s="1098"/>
      <c r="AVD299" s="1098"/>
      <c r="AVE299" s="1098"/>
      <c r="AVF299" s="1098"/>
      <c r="AVG299" s="1098"/>
      <c r="AVH299" s="1098"/>
      <c r="AVI299" s="1098"/>
      <c r="AVJ299" s="1098"/>
      <c r="AVK299" s="1098"/>
      <c r="AVL299" s="1098"/>
      <c r="AVM299" s="1098"/>
      <c r="AVN299" s="1098"/>
      <c r="AVO299" s="1098"/>
      <c r="AVP299" s="1098"/>
      <c r="AVQ299" s="1098"/>
      <c r="AVR299" s="1098"/>
      <c r="AVS299" s="1098"/>
      <c r="AVT299" s="1098"/>
      <c r="AVU299" s="1098"/>
      <c r="AVV299" s="1098"/>
      <c r="AVW299" s="1098"/>
      <c r="AVX299" s="1098"/>
      <c r="AVY299" s="1098"/>
      <c r="AVZ299" s="1098"/>
      <c r="AWA299" s="1098"/>
      <c r="AWB299" s="1098"/>
      <c r="AWC299" s="1098"/>
      <c r="AWD299" s="1098"/>
      <c r="AWE299" s="1098"/>
      <c r="AWF299" s="1098"/>
      <c r="AWG299" s="1098"/>
      <c r="AWH299" s="1098"/>
      <c r="AWI299" s="1098"/>
      <c r="AWJ299" s="1098"/>
      <c r="AWK299" s="1098"/>
      <c r="AWL299" s="1098"/>
      <c r="AWM299" s="1098"/>
      <c r="AWN299" s="1098"/>
      <c r="AWO299" s="1098"/>
      <c r="AWP299" s="1098"/>
      <c r="AWQ299" s="1098"/>
      <c r="AWR299" s="1098"/>
      <c r="AWS299" s="1098"/>
      <c r="AWT299" s="1098"/>
      <c r="AWU299" s="1098"/>
      <c r="AWV299" s="1098"/>
      <c r="AWW299" s="1098"/>
      <c r="AWX299" s="1098"/>
      <c r="AWY299" s="1098"/>
      <c r="AWZ299" s="1098"/>
      <c r="AXA299" s="1098"/>
      <c r="AXB299" s="1098"/>
      <c r="AXC299" s="1098"/>
      <c r="AXD299" s="1098"/>
      <c r="AXE299" s="1098"/>
      <c r="AXF299" s="1098"/>
      <c r="AXG299" s="1098"/>
      <c r="AXH299" s="1098"/>
      <c r="AXI299" s="1098"/>
      <c r="AXJ299" s="1098"/>
      <c r="AXK299" s="1098"/>
      <c r="AXL299" s="1098"/>
      <c r="AXM299" s="1098"/>
      <c r="AXN299" s="1098"/>
      <c r="AXO299" s="1098"/>
      <c r="AXP299" s="1098"/>
      <c r="AXQ299" s="1098"/>
      <c r="AXR299" s="1098"/>
      <c r="AXS299" s="1098"/>
      <c r="AXT299" s="1098"/>
      <c r="AXU299" s="1098"/>
      <c r="AXV299" s="1098"/>
      <c r="AXW299" s="1098"/>
      <c r="AXX299" s="1098"/>
      <c r="AXY299" s="1098"/>
      <c r="AXZ299" s="1098"/>
      <c r="AYA299" s="1098"/>
      <c r="AYB299" s="1098"/>
      <c r="AYC299" s="1098"/>
      <c r="AYD299" s="1098"/>
      <c r="AYE299" s="1098"/>
      <c r="AYF299" s="1098"/>
      <c r="AYG299" s="1098"/>
      <c r="AYH299" s="1098"/>
      <c r="AYI299" s="1098"/>
      <c r="AYJ299" s="1098"/>
      <c r="AYK299" s="1098"/>
      <c r="AYL299" s="1098"/>
      <c r="AYM299" s="1098"/>
      <c r="AYN299" s="1098"/>
      <c r="AYO299" s="1098"/>
      <c r="AYP299" s="1098"/>
      <c r="AYQ299" s="1098"/>
      <c r="AYR299" s="1098"/>
      <c r="AYS299" s="1098"/>
      <c r="AYT299" s="1098"/>
      <c r="AYU299" s="1098"/>
      <c r="AYV299" s="1098"/>
      <c r="AYW299" s="1098"/>
    </row>
    <row r="300" spans="1:1349" s="1766" customFormat="1" ht="18" customHeight="1" x14ac:dyDescent="0.3">
      <c r="A300" s="3484"/>
      <c r="B300" s="1773"/>
      <c r="C300" s="3523" t="s">
        <v>911</v>
      </c>
      <c r="D300" s="3523"/>
      <c r="E300" s="3524" t="s">
        <v>1043</v>
      </c>
      <c r="F300" s="3524"/>
      <c r="G300" s="3524"/>
      <c r="H300" s="1132"/>
      <c r="I300" s="3525" t="s">
        <v>1044</v>
      </c>
      <c r="J300" s="3525"/>
      <c r="K300" s="1779" t="s">
        <v>1043</v>
      </c>
      <c r="L300" s="1043"/>
      <c r="M300" s="3526" t="s">
        <v>25</v>
      </c>
      <c r="N300" s="3526"/>
      <c r="O300" s="3526"/>
      <c r="P300" s="3527" t="s">
        <v>1045</v>
      </c>
      <c r="Q300" s="3528"/>
      <c r="R300" s="3574"/>
      <c r="S300" s="1098"/>
      <c r="T300" s="1098"/>
      <c r="U300" s="1098"/>
      <c r="V300" s="1098"/>
      <c r="W300" s="1098"/>
      <c r="X300" s="1098"/>
      <c r="Y300" s="1098"/>
      <c r="Z300" s="1098"/>
      <c r="AA300" s="1098"/>
      <c r="AB300" s="1098"/>
      <c r="AC300" s="1098"/>
      <c r="AD300" s="1098"/>
      <c r="AE300" s="1098"/>
      <c r="AF300" s="1098"/>
      <c r="AG300" s="1098"/>
      <c r="AH300" s="1098"/>
      <c r="AI300" s="1098"/>
      <c r="AJ300" s="1098"/>
      <c r="AK300" s="1098"/>
      <c r="AL300" s="1098"/>
      <c r="AM300" s="1098"/>
      <c r="AN300" s="1098"/>
      <c r="AO300" s="1098"/>
      <c r="AP300" s="1098"/>
      <c r="AQ300" s="1098"/>
      <c r="AR300" s="1098"/>
      <c r="AS300" s="1098"/>
      <c r="AT300" s="1098"/>
      <c r="AU300" s="1098"/>
      <c r="AV300" s="1098"/>
      <c r="AW300" s="1098"/>
      <c r="AX300" s="1098"/>
      <c r="AY300" s="1098"/>
      <c r="AZ300" s="1098"/>
      <c r="BA300" s="1098"/>
      <c r="BB300" s="1098"/>
      <c r="BC300" s="1098"/>
      <c r="BD300" s="1098"/>
      <c r="BE300" s="1098"/>
      <c r="BF300" s="1098"/>
      <c r="BG300" s="1098"/>
      <c r="BH300" s="1098"/>
      <c r="BI300" s="1098"/>
      <c r="BJ300" s="1098"/>
      <c r="BK300" s="1098"/>
      <c r="BL300" s="1098"/>
      <c r="BM300" s="1098"/>
      <c r="BN300" s="1098"/>
      <c r="BO300" s="1098"/>
      <c r="BP300" s="1098"/>
      <c r="BQ300" s="1098"/>
      <c r="BR300" s="1098"/>
      <c r="BS300" s="1098"/>
      <c r="BT300" s="1098"/>
      <c r="BU300" s="1098"/>
      <c r="BV300" s="1098"/>
      <c r="BW300" s="1098"/>
      <c r="BX300" s="1098"/>
      <c r="BY300" s="1098"/>
      <c r="BZ300" s="1098"/>
      <c r="CA300" s="1098"/>
      <c r="CB300" s="1098"/>
      <c r="CC300" s="1098"/>
      <c r="CD300" s="1098"/>
      <c r="CE300" s="1098"/>
      <c r="CF300" s="1098"/>
      <c r="CG300" s="1098"/>
      <c r="CH300" s="1098"/>
      <c r="CI300" s="1098"/>
      <c r="CJ300" s="1098"/>
      <c r="CK300" s="1098"/>
      <c r="CL300" s="1098"/>
      <c r="CM300" s="1098"/>
      <c r="CN300" s="1098"/>
      <c r="CO300" s="1098"/>
      <c r="CP300" s="1098"/>
      <c r="CQ300" s="1098"/>
      <c r="CR300" s="1098"/>
      <c r="CS300" s="1098"/>
      <c r="CT300" s="1098"/>
      <c r="CU300" s="1098"/>
      <c r="CV300" s="1098"/>
      <c r="CW300" s="1098"/>
      <c r="CX300" s="1098"/>
      <c r="CY300" s="1098"/>
      <c r="CZ300" s="1098"/>
      <c r="DA300" s="1098"/>
      <c r="DB300" s="1098"/>
      <c r="DC300" s="1098"/>
      <c r="DD300" s="1098"/>
      <c r="DE300" s="1098"/>
      <c r="DF300" s="1098"/>
      <c r="DG300" s="1098"/>
      <c r="DH300" s="1098"/>
      <c r="DI300" s="1098"/>
      <c r="DJ300" s="1098"/>
      <c r="DK300" s="1098"/>
      <c r="DL300" s="1098"/>
      <c r="DM300" s="1098"/>
      <c r="DN300" s="1098"/>
      <c r="DO300" s="1098"/>
      <c r="DP300" s="1098"/>
      <c r="DQ300" s="1098"/>
      <c r="DR300" s="1098"/>
      <c r="DS300" s="1098"/>
      <c r="DT300" s="1098"/>
      <c r="DU300" s="1098"/>
      <c r="DV300" s="1098"/>
      <c r="DW300" s="1098"/>
      <c r="DX300" s="1098"/>
      <c r="DY300" s="1098"/>
      <c r="DZ300" s="1098"/>
      <c r="EA300" s="1098"/>
      <c r="EB300" s="1098"/>
      <c r="EC300" s="1098"/>
      <c r="ED300" s="1098"/>
      <c r="EE300" s="1098"/>
      <c r="EF300" s="1098"/>
      <c r="EG300" s="1098"/>
      <c r="EH300" s="1098"/>
      <c r="EI300" s="1098"/>
      <c r="EJ300" s="1098"/>
      <c r="EK300" s="1098"/>
      <c r="EL300" s="1098"/>
      <c r="EM300" s="1098"/>
      <c r="EN300" s="1098"/>
      <c r="EO300" s="1098"/>
      <c r="EP300" s="1098"/>
      <c r="EQ300" s="1098"/>
      <c r="ER300" s="1098"/>
      <c r="ES300" s="1098"/>
      <c r="ET300" s="1098"/>
      <c r="EU300" s="1098"/>
      <c r="EV300" s="1098"/>
      <c r="EW300" s="1098"/>
      <c r="EX300" s="1098"/>
      <c r="EY300" s="1098"/>
      <c r="EZ300" s="1098"/>
      <c r="FA300" s="1098"/>
      <c r="FB300" s="1098"/>
      <c r="FC300" s="1098"/>
      <c r="FD300" s="1098"/>
      <c r="FE300" s="1098"/>
      <c r="FF300" s="1098"/>
      <c r="FG300" s="1098"/>
      <c r="FH300" s="1098"/>
      <c r="FI300" s="1098"/>
      <c r="FJ300" s="1098"/>
      <c r="FK300" s="1098"/>
      <c r="FL300" s="1098"/>
      <c r="FM300" s="1098"/>
      <c r="FN300" s="1098"/>
      <c r="FO300" s="1098"/>
      <c r="FP300" s="1098"/>
      <c r="FQ300" s="1098"/>
      <c r="FR300" s="1098"/>
      <c r="FS300" s="1098"/>
      <c r="FT300" s="1098"/>
      <c r="FU300" s="1098"/>
      <c r="FV300" s="1098"/>
      <c r="FW300" s="1098"/>
      <c r="FX300" s="1098"/>
      <c r="FY300" s="1098"/>
      <c r="FZ300" s="1098"/>
      <c r="GA300" s="1098"/>
      <c r="GB300" s="1098"/>
      <c r="GC300" s="1098"/>
      <c r="GD300" s="1098"/>
      <c r="GE300" s="1098"/>
      <c r="GF300" s="1098"/>
      <c r="GG300" s="1098"/>
      <c r="GH300" s="1098"/>
      <c r="GI300" s="1098"/>
      <c r="GJ300" s="1098"/>
      <c r="GK300" s="1098"/>
      <c r="GL300" s="1098"/>
      <c r="GM300" s="1098"/>
      <c r="GN300" s="1098"/>
      <c r="GO300" s="1098"/>
      <c r="GP300" s="1098"/>
      <c r="GQ300" s="1098"/>
      <c r="GR300" s="1098"/>
      <c r="GS300" s="1098"/>
      <c r="GT300" s="1098"/>
      <c r="GU300" s="1098"/>
      <c r="GV300" s="1098"/>
      <c r="GW300" s="1098"/>
      <c r="GX300" s="1098"/>
      <c r="GY300" s="1098"/>
      <c r="GZ300" s="1098"/>
      <c r="HA300" s="1098"/>
      <c r="HB300" s="1098"/>
      <c r="HC300" s="1098"/>
      <c r="HD300" s="1098"/>
      <c r="HE300" s="1098"/>
      <c r="HF300" s="1098"/>
      <c r="HG300" s="1098"/>
      <c r="HH300" s="1098"/>
      <c r="HI300" s="1098"/>
      <c r="HJ300" s="1098"/>
      <c r="HK300" s="1098"/>
      <c r="HL300" s="1098"/>
      <c r="HM300" s="1098"/>
      <c r="HN300" s="1098"/>
      <c r="HO300" s="1098"/>
      <c r="HP300" s="1098"/>
      <c r="HQ300" s="1098"/>
      <c r="HR300" s="1098"/>
      <c r="HS300" s="1098"/>
      <c r="HT300" s="1098"/>
      <c r="HU300" s="1098"/>
      <c r="HV300" s="1098"/>
      <c r="HW300" s="1098"/>
      <c r="HX300" s="1098"/>
      <c r="HY300" s="1098"/>
      <c r="HZ300" s="1098"/>
      <c r="IA300" s="1098"/>
      <c r="IB300" s="1098"/>
      <c r="IC300" s="1098"/>
      <c r="ID300" s="1098"/>
      <c r="IE300" s="1098"/>
      <c r="IF300" s="1098"/>
      <c r="IG300" s="1098"/>
      <c r="IH300" s="1098"/>
      <c r="II300" s="1098"/>
      <c r="IJ300" s="1098"/>
      <c r="IK300" s="1098"/>
      <c r="IL300" s="1098"/>
      <c r="IM300" s="1098"/>
      <c r="IN300" s="1098"/>
      <c r="IO300" s="1098"/>
      <c r="IP300" s="1098"/>
      <c r="IQ300" s="1098"/>
      <c r="IR300" s="1098"/>
      <c r="IS300" s="1098"/>
      <c r="IT300" s="1098"/>
      <c r="IU300" s="1098"/>
      <c r="IV300" s="1098"/>
      <c r="IW300" s="1098"/>
      <c r="IX300" s="1098"/>
      <c r="IY300" s="1098"/>
      <c r="IZ300" s="1098"/>
      <c r="JA300" s="1098"/>
      <c r="JB300" s="1098"/>
      <c r="JC300" s="1098"/>
      <c r="JD300" s="1098"/>
      <c r="JE300" s="1098"/>
      <c r="JF300" s="1098"/>
      <c r="JG300" s="1098"/>
      <c r="JH300" s="1098"/>
      <c r="JI300" s="1098"/>
      <c r="JJ300" s="1098"/>
      <c r="JK300" s="1098"/>
      <c r="JL300" s="1098"/>
      <c r="JM300" s="1098"/>
      <c r="JN300" s="1098"/>
      <c r="JO300" s="1098"/>
      <c r="JP300" s="1098"/>
      <c r="JQ300" s="1098"/>
      <c r="JR300" s="1098"/>
      <c r="JS300" s="1098"/>
      <c r="JT300" s="1098"/>
      <c r="JU300" s="1098"/>
      <c r="JV300" s="1098"/>
      <c r="JW300" s="1098"/>
      <c r="JX300" s="1098"/>
      <c r="JY300" s="1098"/>
      <c r="JZ300" s="1098"/>
      <c r="KA300" s="1098"/>
      <c r="KB300" s="1098"/>
      <c r="KC300" s="1098"/>
      <c r="KD300" s="1098"/>
      <c r="KE300" s="1098"/>
      <c r="KF300" s="1098"/>
      <c r="KG300" s="1098"/>
      <c r="KH300" s="1098"/>
      <c r="KI300" s="1098"/>
      <c r="KJ300" s="1098"/>
      <c r="KK300" s="1098"/>
      <c r="KL300" s="1098"/>
      <c r="KM300" s="1098"/>
      <c r="KN300" s="1098"/>
      <c r="KO300" s="1098"/>
      <c r="KP300" s="1098"/>
      <c r="KQ300" s="1098"/>
      <c r="KR300" s="1098"/>
      <c r="KS300" s="1098"/>
      <c r="KT300" s="1098"/>
      <c r="KU300" s="1098"/>
      <c r="KV300" s="1098"/>
      <c r="KW300" s="1098"/>
      <c r="KX300" s="1098"/>
      <c r="KY300" s="1098"/>
      <c r="KZ300" s="1098"/>
      <c r="LA300" s="1098"/>
      <c r="LB300" s="1098"/>
      <c r="LC300" s="1098"/>
      <c r="LD300" s="1098"/>
      <c r="LE300" s="1098"/>
      <c r="LF300" s="1098"/>
      <c r="LG300" s="1098"/>
      <c r="LH300" s="1098"/>
      <c r="LI300" s="1098"/>
      <c r="LJ300" s="1098"/>
      <c r="LK300" s="1098"/>
      <c r="LL300" s="1098"/>
      <c r="LM300" s="1098"/>
      <c r="LN300" s="1098"/>
      <c r="LO300" s="1098"/>
      <c r="LP300" s="1098"/>
      <c r="LQ300" s="1098"/>
      <c r="LR300" s="1098"/>
      <c r="LS300" s="1098"/>
      <c r="LT300" s="1098"/>
      <c r="LU300" s="1098"/>
      <c r="LV300" s="1098"/>
      <c r="LW300" s="1098"/>
      <c r="LX300" s="1098"/>
      <c r="LY300" s="1098"/>
      <c r="LZ300" s="1098"/>
      <c r="MA300" s="1098"/>
      <c r="MB300" s="1098"/>
      <c r="MC300" s="1098"/>
      <c r="MD300" s="1098"/>
      <c r="ME300" s="1098"/>
      <c r="MF300" s="1098"/>
      <c r="MG300" s="1098"/>
      <c r="MH300" s="1098"/>
      <c r="MI300" s="1098"/>
      <c r="MJ300" s="1098"/>
      <c r="MK300" s="1098"/>
      <c r="ML300" s="1098"/>
      <c r="MM300" s="1098"/>
      <c r="MN300" s="1098"/>
      <c r="MO300" s="1098"/>
      <c r="MP300" s="1098"/>
      <c r="MQ300" s="1098"/>
      <c r="MR300" s="1098"/>
      <c r="MS300" s="1098"/>
      <c r="MT300" s="1098"/>
      <c r="MU300" s="1098"/>
      <c r="MV300" s="1098"/>
      <c r="MW300" s="1098"/>
      <c r="MX300" s="1098"/>
      <c r="MY300" s="1098"/>
      <c r="MZ300" s="1098"/>
      <c r="NA300" s="1098"/>
      <c r="NB300" s="1098"/>
      <c r="NC300" s="1098"/>
      <c r="ND300" s="1098"/>
      <c r="NE300" s="1098"/>
      <c r="NF300" s="1098"/>
      <c r="NG300" s="1098"/>
      <c r="NH300" s="1098"/>
      <c r="NI300" s="1098"/>
      <c r="NJ300" s="1098"/>
      <c r="NK300" s="1098"/>
      <c r="NL300" s="1098"/>
      <c r="NM300" s="1098"/>
      <c r="NN300" s="1098"/>
      <c r="NO300" s="1098"/>
      <c r="NP300" s="1098"/>
      <c r="NQ300" s="1098"/>
      <c r="NR300" s="1098"/>
      <c r="NS300" s="1098"/>
      <c r="NT300" s="1098"/>
      <c r="NU300" s="1098"/>
      <c r="NV300" s="1098"/>
      <c r="NW300" s="1098"/>
      <c r="NX300" s="1098"/>
      <c r="NY300" s="1098"/>
      <c r="NZ300" s="1098"/>
      <c r="OA300" s="1098"/>
      <c r="OB300" s="1098"/>
      <c r="OC300" s="1098"/>
      <c r="OD300" s="1098"/>
      <c r="OE300" s="1098"/>
      <c r="OF300" s="1098"/>
      <c r="OG300" s="1098"/>
      <c r="OH300" s="1098"/>
      <c r="OI300" s="1098"/>
      <c r="OJ300" s="1098"/>
      <c r="OK300" s="1098"/>
      <c r="OL300" s="1098"/>
      <c r="OM300" s="1098"/>
      <c r="ON300" s="1098"/>
      <c r="OO300" s="1098"/>
      <c r="OP300" s="1098"/>
      <c r="OQ300" s="1098"/>
      <c r="OR300" s="1098"/>
      <c r="OS300" s="1098"/>
      <c r="OT300" s="1098"/>
      <c r="OU300" s="1098"/>
      <c r="OV300" s="1098"/>
      <c r="OW300" s="1098"/>
      <c r="OX300" s="1098"/>
      <c r="OY300" s="1098"/>
      <c r="OZ300" s="1098"/>
      <c r="PA300" s="1098"/>
      <c r="PB300" s="1098"/>
      <c r="PC300" s="1098"/>
      <c r="PD300" s="1098"/>
      <c r="PE300" s="1098"/>
      <c r="PF300" s="1098"/>
      <c r="PG300" s="1098"/>
      <c r="PH300" s="1098"/>
      <c r="PI300" s="1098"/>
      <c r="PJ300" s="1098"/>
      <c r="PK300" s="1098"/>
      <c r="PL300" s="1098"/>
      <c r="PM300" s="1098"/>
      <c r="PN300" s="1098"/>
      <c r="PO300" s="1098"/>
      <c r="PP300" s="1098"/>
      <c r="PQ300" s="1098"/>
      <c r="PR300" s="1098"/>
      <c r="PS300" s="1098"/>
      <c r="PT300" s="1098"/>
      <c r="PU300" s="1098"/>
      <c r="PV300" s="1098"/>
      <c r="PW300" s="1098"/>
      <c r="PX300" s="1098"/>
      <c r="PY300" s="1098"/>
      <c r="PZ300" s="1098"/>
      <c r="QA300" s="1098"/>
      <c r="QB300" s="1098"/>
      <c r="QC300" s="1098"/>
      <c r="QD300" s="1098"/>
      <c r="QE300" s="1098"/>
      <c r="QF300" s="1098"/>
      <c r="QG300" s="1098"/>
      <c r="QH300" s="1098"/>
      <c r="QI300" s="1098"/>
      <c r="QJ300" s="1098"/>
      <c r="QK300" s="1098"/>
      <c r="QL300" s="1098"/>
      <c r="QM300" s="1098"/>
      <c r="QN300" s="1098"/>
      <c r="QO300" s="1098"/>
      <c r="QP300" s="1098"/>
      <c r="QQ300" s="1098"/>
      <c r="QR300" s="1098"/>
      <c r="QS300" s="1098"/>
      <c r="QT300" s="1098"/>
      <c r="QU300" s="1098"/>
      <c r="QV300" s="1098"/>
      <c r="QW300" s="1098"/>
      <c r="QX300" s="1098"/>
      <c r="QY300" s="1098"/>
      <c r="QZ300" s="1098"/>
      <c r="RA300" s="1098"/>
      <c r="RB300" s="1098"/>
      <c r="RC300" s="1098"/>
      <c r="RD300" s="1098"/>
      <c r="RE300" s="1098"/>
      <c r="RF300" s="1098"/>
      <c r="RG300" s="1098"/>
      <c r="RH300" s="1098"/>
      <c r="RI300" s="1098"/>
      <c r="RJ300" s="1098"/>
      <c r="RK300" s="1098"/>
      <c r="RL300" s="1098"/>
      <c r="RM300" s="1098"/>
      <c r="RN300" s="1098"/>
      <c r="RO300" s="1098"/>
      <c r="RP300" s="1098"/>
      <c r="RQ300" s="1098"/>
      <c r="RR300" s="1098"/>
      <c r="RS300" s="1098"/>
      <c r="RT300" s="1098"/>
      <c r="RU300" s="1098"/>
      <c r="RV300" s="1098"/>
      <c r="RW300" s="1098"/>
      <c r="RX300" s="1098"/>
      <c r="RY300" s="1098"/>
      <c r="RZ300" s="1098"/>
      <c r="SA300" s="1098"/>
      <c r="SB300" s="1098"/>
      <c r="SC300" s="1098"/>
      <c r="SD300" s="1098"/>
      <c r="SE300" s="1098"/>
      <c r="SF300" s="1098"/>
      <c r="SG300" s="1098"/>
      <c r="SH300" s="1098"/>
      <c r="SI300" s="1098"/>
      <c r="SJ300" s="1098"/>
      <c r="SK300" s="1098"/>
      <c r="SL300" s="1098"/>
      <c r="SM300" s="1098"/>
      <c r="SN300" s="1098"/>
      <c r="SO300" s="1098"/>
      <c r="SP300" s="1098"/>
      <c r="SQ300" s="1098"/>
      <c r="SR300" s="1098"/>
      <c r="SS300" s="1098"/>
      <c r="ST300" s="1098"/>
      <c r="SU300" s="1098"/>
      <c r="SV300" s="1098"/>
      <c r="SW300" s="1098"/>
      <c r="SX300" s="1098"/>
      <c r="SY300" s="1098"/>
      <c r="SZ300" s="1098"/>
      <c r="TA300" s="1098"/>
      <c r="TB300" s="1098"/>
      <c r="TC300" s="1098"/>
      <c r="TD300" s="1098"/>
      <c r="TE300" s="1098"/>
      <c r="TF300" s="1098"/>
      <c r="TG300" s="1098"/>
      <c r="TH300" s="1098"/>
      <c r="TI300" s="1098"/>
      <c r="TJ300" s="1098"/>
      <c r="TK300" s="1098"/>
      <c r="TL300" s="1098"/>
      <c r="TM300" s="1098"/>
      <c r="TN300" s="1098"/>
      <c r="TO300" s="1098"/>
      <c r="TP300" s="1098"/>
      <c r="TQ300" s="1098"/>
      <c r="TR300" s="1098"/>
      <c r="TS300" s="1098"/>
      <c r="TT300" s="1098"/>
      <c r="TU300" s="1098"/>
      <c r="TV300" s="1098"/>
      <c r="TW300" s="1098"/>
      <c r="TX300" s="1098"/>
      <c r="TY300" s="1098"/>
      <c r="TZ300" s="1098"/>
      <c r="UA300" s="1098"/>
      <c r="UB300" s="1098"/>
      <c r="UC300" s="1098"/>
      <c r="UD300" s="1098"/>
      <c r="UE300" s="1098"/>
      <c r="UF300" s="1098"/>
      <c r="UG300" s="1098"/>
      <c r="UH300" s="1098"/>
      <c r="UI300" s="1098"/>
      <c r="UJ300" s="1098"/>
      <c r="UK300" s="1098"/>
      <c r="UL300" s="1098"/>
      <c r="UM300" s="1098"/>
      <c r="UN300" s="1098"/>
      <c r="UO300" s="1098"/>
      <c r="UP300" s="1098"/>
      <c r="UQ300" s="1098"/>
      <c r="UR300" s="1098"/>
      <c r="US300" s="1098"/>
      <c r="UT300" s="1098"/>
      <c r="UU300" s="1098"/>
      <c r="UV300" s="1098"/>
      <c r="UW300" s="1098"/>
      <c r="UX300" s="1098"/>
      <c r="UY300" s="1098"/>
      <c r="UZ300" s="1098"/>
      <c r="VA300" s="1098"/>
      <c r="VB300" s="1098"/>
      <c r="VC300" s="1098"/>
      <c r="VD300" s="1098"/>
      <c r="VE300" s="1098"/>
      <c r="VF300" s="1098"/>
      <c r="VG300" s="1098"/>
      <c r="VH300" s="1098"/>
      <c r="VI300" s="1098"/>
      <c r="VJ300" s="1098"/>
      <c r="VK300" s="1098"/>
      <c r="VL300" s="1098"/>
      <c r="VM300" s="1098"/>
      <c r="VN300" s="1098"/>
      <c r="VO300" s="1098"/>
      <c r="VP300" s="1098"/>
      <c r="VQ300" s="1098"/>
      <c r="VR300" s="1098"/>
      <c r="VS300" s="1098"/>
      <c r="VT300" s="1098"/>
      <c r="VU300" s="1098"/>
      <c r="VV300" s="1098"/>
      <c r="VW300" s="1098"/>
      <c r="VX300" s="1098"/>
      <c r="VY300" s="1098"/>
      <c r="VZ300" s="1098"/>
      <c r="WA300" s="1098"/>
      <c r="WB300" s="1098"/>
      <c r="WC300" s="1098"/>
      <c r="WD300" s="1098"/>
      <c r="WE300" s="1098"/>
      <c r="WF300" s="1098"/>
      <c r="WG300" s="1098"/>
      <c r="WH300" s="1098"/>
      <c r="WI300" s="1098"/>
      <c r="WJ300" s="1098"/>
      <c r="WK300" s="1098"/>
      <c r="WL300" s="1098"/>
      <c r="WM300" s="1098"/>
      <c r="WN300" s="1098"/>
      <c r="WO300" s="1098"/>
      <c r="WP300" s="1098"/>
      <c r="WQ300" s="1098"/>
      <c r="WR300" s="1098"/>
      <c r="WS300" s="1098"/>
      <c r="WT300" s="1098"/>
      <c r="WU300" s="1098"/>
      <c r="WV300" s="1098"/>
      <c r="WW300" s="1098"/>
      <c r="WX300" s="1098"/>
      <c r="WY300" s="1098"/>
      <c r="WZ300" s="1098"/>
      <c r="XA300" s="1098"/>
      <c r="XB300" s="1098"/>
      <c r="XC300" s="1098"/>
      <c r="XD300" s="1098"/>
      <c r="XE300" s="1098"/>
      <c r="XF300" s="1098"/>
      <c r="XG300" s="1098"/>
      <c r="XH300" s="1098"/>
      <c r="XI300" s="1098"/>
      <c r="XJ300" s="1098"/>
      <c r="XK300" s="1098"/>
      <c r="XL300" s="1098"/>
      <c r="XM300" s="1098"/>
      <c r="XN300" s="1098"/>
      <c r="XO300" s="1098"/>
      <c r="XP300" s="1098"/>
      <c r="XQ300" s="1098"/>
      <c r="XR300" s="1098"/>
      <c r="XS300" s="1098"/>
      <c r="XT300" s="1098"/>
      <c r="XU300" s="1098"/>
      <c r="XV300" s="1098"/>
      <c r="XW300" s="1098"/>
      <c r="XX300" s="1098"/>
      <c r="XY300" s="1098"/>
      <c r="XZ300" s="1098"/>
      <c r="YA300" s="1098"/>
      <c r="YB300" s="1098"/>
      <c r="YC300" s="1098"/>
      <c r="YD300" s="1098"/>
      <c r="YE300" s="1098"/>
      <c r="YF300" s="1098"/>
      <c r="YG300" s="1098"/>
      <c r="YH300" s="1098"/>
      <c r="YI300" s="1098"/>
      <c r="YJ300" s="1098"/>
      <c r="YK300" s="1098"/>
      <c r="YL300" s="1098"/>
      <c r="YM300" s="1098"/>
      <c r="YN300" s="1098"/>
      <c r="YO300" s="1098"/>
      <c r="YP300" s="1098"/>
      <c r="YQ300" s="1098"/>
      <c r="YR300" s="1098"/>
      <c r="YS300" s="1098"/>
      <c r="YT300" s="1098"/>
      <c r="YU300" s="1098"/>
      <c r="YV300" s="1098"/>
      <c r="YW300" s="1098"/>
      <c r="YX300" s="1098"/>
      <c r="YY300" s="1098"/>
      <c r="YZ300" s="1098"/>
      <c r="ZA300" s="1098"/>
      <c r="ZB300" s="1098"/>
      <c r="ZC300" s="1098"/>
      <c r="ZD300" s="1098"/>
      <c r="ZE300" s="1098"/>
      <c r="ZF300" s="1098"/>
      <c r="ZG300" s="1098"/>
      <c r="ZH300" s="1098"/>
      <c r="ZI300" s="1098"/>
      <c r="ZJ300" s="1098"/>
      <c r="ZK300" s="1098"/>
      <c r="ZL300" s="1098"/>
      <c r="ZM300" s="1098"/>
      <c r="ZN300" s="1098"/>
      <c r="ZO300" s="1098"/>
      <c r="ZP300" s="1098"/>
      <c r="ZQ300" s="1098"/>
      <c r="ZR300" s="1098"/>
      <c r="ZS300" s="1098"/>
      <c r="ZT300" s="1098"/>
      <c r="ZU300" s="1098"/>
      <c r="ZV300" s="1098"/>
      <c r="ZW300" s="1098"/>
      <c r="ZX300" s="1098"/>
      <c r="ZY300" s="1098"/>
      <c r="ZZ300" s="1098"/>
      <c r="AAA300" s="1098"/>
      <c r="AAB300" s="1098"/>
      <c r="AAC300" s="1098"/>
      <c r="AAD300" s="1098"/>
      <c r="AAE300" s="1098"/>
      <c r="AAF300" s="1098"/>
      <c r="AAG300" s="1098"/>
      <c r="AAH300" s="1098"/>
      <c r="AAI300" s="1098"/>
      <c r="AAJ300" s="1098"/>
      <c r="AAK300" s="1098"/>
      <c r="AAL300" s="1098"/>
      <c r="AAM300" s="1098"/>
      <c r="AAN300" s="1098"/>
      <c r="AAO300" s="1098"/>
      <c r="AAP300" s="1098"/>
      <c r="AAQ300" s="1098"/>
      <c r="AAR300" s="1098"/>
      <c r="AAS300" s="1098"/>
      <c r="AAT300" s="1098"/>
      <c r="AAU300" s="1098"/>
      <c r="AAV300" s="1098"/>
      <c r="AAW300" s="1098"/>
      <c r="AAX300" s="1098"/>
      <c r="AAY300" s="1098"/>
      <c r="AAZ300" s="1098"/>
      <c r="ABA300" s="1098"/>
      <c r="ABB300" s="1098"/>
      <c r="ABC300" s="1098"/>
      <c r="ABD300" s="1098"/>
      <c r="ABE300" s="1098"/>
      <c r="ABF300" s="1098"/>
      <c r="ABG300" s="1098"/>
      <c r="ABH300" s="1098"/>
      <c r="ABI300" s="1098"/>
      <c r="ABJ300" s="1098"/>
      <c r="ABK300" s="1098"/>
      <c r="ABL300" s="1098"/>
      <c r="ABM300" s="1098"/>
      <c r="ABN300" s="1098"/>
      <c r="ABO300" s="1098"/>
      <c r="ABP300" s="1098"/>
      <c r="ABQ300" s="1098"/>
      <c r="ABR300" s="1098"/>
      <c r="ABS300" s="1098"/>
      <c r="ABT300" s="1098"/>
      <c r="ABU300" s="1098"/>
      <c r="ABV300" s="1098"/>
      <c r="ABW300" s="1098"/>
      <c r="ABX300" s="1098"/>
      <c r="ABY300" s="1098"/>
      <c r="ABZ300" s="1098"/>
      <c r="ACA300" s="1098"/>
      <c r="ACB300" s="1098"/>
      <c r="ACC300" s="1098"/>
      <c r="ACD300" s="1098"/>
      <c r="ACE300" s="1098"/>
      <c r="ACF300" s="1098"/>
      <c r="ACG300" s="1098"/>
      <c r="ACH300" s="1098"/>
      <c r="ACI300" s="1098"/>
      <c r="ACJ300" s="1098"/>
      <c r="ACK300" s="1098"/>
      <c r="ACL300" s="1098"/>
      <c r="ACM300" s="1098"/>
      <c r="ACN300" s="1098"/>
      <c r="ACO300" s="1098"/>
      <c r="ACP300" s="1098"/>
      <c r="ACQ300" s="1098"/>
      <c r="ACR300" s="1098"/>
      <c r="ACS300" s="1098"/>
      <c r="ACT300" s="1098"/>
      <c r="ACU300" s="1098"/>
      <c r="ACV300" s="1098"/>
      <c r="ACW300" s="1098"/>
      <c r="ACX300" s="1098"/>
      <c r="ACY300" s="1098"/>
      <c r="ACZ300" s="1098"/>
      <c r="ADA300" s="1098"/>
      <c r="ADB300" s="1098"/>
      <c r="ADC300" s="1098"/>
      <c r="ADD300" s="1098"/>
      <c r="ADE300" s="1098"/>
      <c r="ADF300" s="1098"/>
      <c r="ADG300" s="1098"/>
      <c r="ADH300" s="1098"/>
      <c r="ADI300" s="1098"/>
      <c r="ADJ300" s="1098"/>
      <c r="ADK300" s="1098"/>
      <c r="ADL300" s="1098"/>
      <c r="ADM300" s="1098"/>
      <c r="ADN300" s="1098"/>
      <c r="ADO300" s="1098"/>
      <c r="ADP300" s="1098"/>
      <c r="ADQ300" s="1098"/>
      <c r="ADR300" s="1098"/>
      <c r="ADS300" s="1098"/>
      <c r="ADT300" s="1098"/>
      <c r="ADU300" s="1098"/>
      <c r="ADV300" s="1098"/>
      <c r="ADW300" s="1098"/>
      <c r="ADX300" s="1098"/>
      <c r="ADY300" s="1098"/>
      <c r="ADZ300" s="1098"/>
      <c r="AEA300" s="1098"/>
      <c r="AEB300" s="1098"/>
      <c r="AEC300" s="1098"/>
      <c r="AED300" s="1098"/>
      <c r="AEE300" s="1098"/>
      <c r="AEF300" s="1098"/>
      <c r="AEG300" s="1098"/>
      <c r="AEH300" s="1098"/>
      <c r="AEI300" s="1098"/>
      <c r="AEJ300" s="1098"/>
      <c r="AEK300" s="1098"/>
      <c r="AEL300" s="1098"/>
      <c r="AEM300" s="1098"/>
      <c r="AEN300" s="1098"/>
      <c r="AEO300" s="1098"/>
      <c r="AEP300" s="1098"/>
      <c r="AEQ300" s="1098"/>
      <c r="AER300" s="1098"/>
      <c r="AES300" s="1098"/>
      <c r="AET300" s="1098"/>
      <c r="AEU300" s="1098"/>
      <c r="AEV300" s="1098"/>
      <c r="AEW300" s="1098"/>
      <c r="AEX300" s="1098"/>
      <c r="AEY300" s="1098"/>
      <c r="AEZ300" s="1098"/>
      <c r="AFA300" s="1098"/>
      <c r="AFB300" s="1098"/>
      <c r="AFC300" s="1098"/>
      <c r="AFD300" s="1098"/>
      <c r="AFE300" s="1098"/>
      <c r="AFF300" s="1098"/>
      <c r="AFG300" s="1098"/>
      <c r="AFH300" s="1098"/>
      <c r="AFI300" s="1098"/>
      <c r="AFJ300" s="1098"/>
      <c r="AFK300" s="1098"/>
      <c r="AFL300" s="1098"/>
      <c r="AFM300" s="1098"/>
      <c r="AFN300" s="1098"/>
      <c r="AFO300" s="1098"/>
      <c r="AFP300" s="1098"/>
      <c r="AFQ300" s="1098"/>
      <c r="AFR300" s="1098"/>
      <c r="AFS300" s="1098"/>
      <c r="AFT300" s="1098"/>
      <c r="AFU300" s="1098"/>
      <c r="AFV300" s="1098"/>
      <c r="AFW300" s="1098"/>
      <c r="AFX300" s="1098"/>
      <c r="AFY300" s="1098"/>
      <c r="AFZ300" s="1098"/>
      <c r="AGA300" s="1098"/>
      <c r="AGB300" s="1098"/>
      <c r="AGC300" s="1098"/>
      <c r="AGD300" s="1098"/>
      <c r="AGE300" s="1098"/>
      <c r="AGF300" s="1098"/>
      <c r="AGG300" s="1098"/>
      <c r="AGH300" s="1098"/>
      <c r="AGI300" s="1098"/>
      <c r="AGJ300" s="1098"/>
      <c r="AGK300" s="1098"/>
      <c r="AGL300" s="1098"/>
      <c r="AGM300" s="1098"/>
      <c r="AGN300" s="1098"/>
      <c r="AGO300" s="1098"/>
      <c r="AGP300" s="1098"/>
      <c r="AGQ300" s="1098"/>
      <c r="AGR300" s="1098"/>
      <c r="AGS300" s="1098"/>
      <c r="AGT300" s="1098"/>
      <c r="AGU300" s="1098"/>
      <c r="AGV300" s="1098"/>
      <c r="AGW300" s="1098"/>
      <c r="AGX300" s="1098"/>
      <c r="AGY300" s="1098"/>
      <c r="AGZ300" s="1098"/>
      <c r="AHA300" s="1098"/>
      <c r="AHB300" s="1098"/>
      <c r="AHC300" s="1098"/>
      <c r="AHD300" s="1098"/>
      <c r="AHE300" s="1098"/>
      <c r="AHF300" s="1098"/>
      <c r="AHG300" s="1098"/>
      <c r="AHH300" s="1098"/>
      <c r="AHI300" s="1098"/>
      <c r="AHJ300" s="1098"/>
      <c r="AHK300" s="1098"/>
      <c r="AHL300" s="1098"/>
      <c r="AHM300" s="1098"/>
      <c r="AHN300" s="1098"/>
      <c r="AHO300" s="1098"/>
      <c r="AHP300" s="1098"/>
      <c r="AHQ300" s="1098"/>
      <c r="AHR300" s="1098"/>
      <c r="AHS300" s="1098"/>
      <c r="AHT300" s="1098"/>
      <c r="AHU300" s="1098"/>
      <c r="AHV300" s="1098"/>
      <c r="AHW300" s="1098"/>
      <c r="AHX300" s="1098"/>
      <c r="AHY300" s="1098"/>
      <c r="AHZ300" s="1098"/>
      <c r="AIA300" s="1098"/>
      <c r="AIB300" s="1098"/>
      <c r="AIC300" s="1098"/>
      <c r="AID300" s="1098"/>
      <c r="AIE300" s="1098"/>
      <c r="AIF300" s="1098"/>
      <c r="AIG300" s="1098"/>
      <c r="AIH300" s="1098"/>
      <c r="AII300" s="1098"/>
      <c r="AIJ300" s="1098"/>
      <c r="AIK300" s="1098"/>
      <c r="AIL300" s="1098"/>
      <c r="AIM300" s="1098"/>
      <c r="AIN300" s="1098"/>
      <c r="AIO300" s="1098"/>
      <c r="AIP300" s="1098"/>
      <c r="AIQ300" s="1098"/>
      <c r="AIR300" s="1098"/>
      <c r="AIS300" s="1098"/>
      <c r="AIT300" s="1098"/>
      <c r="AIU300" s="1098"/>
      <c r="AIV300" s="1098"/>
      <c r="AIW300" s="1098"/>
      <c r="AIX300" s="1098"/>
      <c r="AIY300" s="1098"/>
      <c r="AIZ300" s="1098"/>
      <c r="AJA300" s="1098"/>
      <c r="AJB300" s="1098"/>
      <c r="AJC300" s="1098"/>
      <c r="AJD300" s="1098"/>
      <c r="AJE300" s="1098"/>
      <c r="AJF300" s="1098"/>
      <c r="AJG300" s="1098"/>
      <c r="AJH300" s="1098"/>
      <c r="AJI300" s="1098"/>
      <c r="AJJ300" s="1098"/>
      <c r="AJK300" s="1098"/>
      <c r="AJL300" s="1098"/>
      <c r="AJM300" s="1098"/>
      <c r="AJN300" s="1098"/>
      <c r="AJO300" s="1098"/>
      <c r="AJP300" s="1098"/>
      <c r="AJQ300" s="1098"/>
      <c r="AJR300" s="1098"/>
      <c r="AJS300" s="1098"/>
      <c r="AJT300" s="1098"/>
      <c r="AJU300" s="1098"/>
      <c r="AJV300" s="1098"/>
      <c r="AJW300" s="1098"/>
      <c r="AJX300" s="1098"/>
      <c r="AJY300" s="1098"/>
      <c r="AJZ300" s="1098"/>
      <c r="AKA300" s="1098"/>
      <c r="AKB300" s="1098"/>
      <c r="AKC300" s="1098"/>
      <c r="AKD300" s="1098"/>
      <c r="AKE300" s="1098"/>
      <c r="AKF300" s="1098"/>
      <c r="AKG300" s="1098"/>
      <c r="AKH300" s="1098"/>
      <c r="AKI300" s="1098"/>
      <c r="AKJ300" s="1098"/>
      <c r="AKK300" s="1098"/>
      <c r="AKL300" s="1098"/>
      <c r="AKM300" s="1098"/>
      <c r="AKN300" s="1098"/>
      <c r="AKO300" s="1098"/>
      <c r="AKP300" s="1098"/>
      <c r="AKQ300" s="1098"/>
      <c r="AKR300" s="1098"/>
      <c r="AKS300" s="1098"/>
      <c r="AKT300" s="1098"/>
      <c r="AKU300" s="1098"/>
      <c r="AKV300" s="1098"/>
      <c r="AKW300" s="1098"/>
      <c r="AKX300" s="1098"/>
      <c r="AKY300" s="1098"/>
      <c r="AKZ300" s="1098"/>
      <c r="ALA300" s="1098"/>
      <c r="ALB300" s="1098"/>
      <c r="ALC300" s="1098"/>
      <c r="ALD300" s="1098"/>
      <c r="ALE300" s="1098"/>
      <c r="ALF300" s="1098"/>
      <c r="ALG300" s="1098"/>
      <c r="ALH300" s="1098"/>
      <c r="ALI300" s="1098"/>
      <c r="ALJ300" s="1098"/>
      <c r="ALK300" s="1098"/>
      <c r="ALL300" s="1098"/>
      <c r="ALM300" s="1098"/>
      <c r="ALN300" s="1098"/>
      <c r="ALO300" s="1098"/>
      <c r="ALP300" s="1098"/>
      <c r="ALQ300" s="1098"/>
      <c r="ALR300" s="1098"/>
      <c r="ALS300" s="1098"/>
      <c r="ALT300" s="1098"/>
      <c r="ALU300" s="1098"/>
      <c r="ALV300" s="1098"/>
      <c r="ALW300" s="1098"/>
      <c r="ALX300" s="1098"/>
      <c r="ALY300" s="1098"/>
      <c r="ALZ300" s="1098"/>
      <c r="AMA300" s="1098"/>
      <c r="AMB300" s="1098"/>
      <c r="AMC300" s="1098"/>
      <c r="AMD300" s="1098"/>
      <c r="AME300" s="1098"/>
      <c r="AMF300" s="1098"/>
      <c r="AMG300" s="1098"/>
      <c r="AMH300" s="1098"/>
      <c r="AMI300" s="1098"/>
      <c r="AMJ300" s="1098"/>
      <c r="AMK300" s="1098"/>
      <c r="AML300" s="1098"/>
      <c r="AMM300" s="1098"/>
      <c r="AMN300" s="1098"/>
      <c r="AMO300" s="1098"/>
      <c r="AMP300" s="1098"/>
      <c r="AMQ300" s="1098"/>
      <c r="AMR300" s="1098"/>
      <c r="AMS300" s="1098"/>
      <c r="AMT300" s="1098"/>
      <c r="AMU300" s="1098"/>
      <c r="AMV300" s="1098"/>
      <c r="AMW300" s="1098"/>
      <c r="AMX300" s="1098"/>
      <c r="AMY300" s="1098"/>
      <c r="AMZ300" s="1098"/>
      <c r="ANA300" s="1098"/>
      <c r="ANB300" s="1098"/>
      <c r="ANC300" s="1098"/>
      <c r="AND300" s="1098"/>
      <c r="ANE300" s="1098"/>
      <c r="ANF300" s="1098"/>
      <c r="ANG300" s="1098"/>
      <c r="ANH300" s="1098"/>
      <c r="ANI300" s="1098"/>
      <c r="ANJ300" s="1098"/>
      <c r="ANK300" s="1098"/>
      <c r="ANL300" s="1098"/>
      <c r="ANM300" s="1098"/>
      <c r="ANN300" s="1098"/>
      <c r="ANO300" s="1098"/>
      <c r="ANP300" s="1098"/>
      <c r="ANQ300" s="1098"/>
      <c r="ANR300" s="1098"/>
      <c r="ANS300" s="1098"/>
      <c r="ANT300" s="1098"/>
      <c r="ANU300" s="1098"/>
      <c r="ANV300" s="1098"/>
      <c r="ANW300" s="1098"/>
      <c r="ANX300" s="1098"/>
      <c r="ANY300" s="1098"/>
      <c r="ANZ300" s="1098"/>
      <c r="AOA300" s="1098"/>
      <c r="AOB300" s="1098"/>
      <c r="AOC300" s="1098"/>
      <c r="AOD300" s="1098"/>
      <c r="AOE300" s="1098"/>
      <c r="AOF300" s="1098"/>
      <c r="AOG300" s="1098"/>
      <c r="AOH300" s="1098"/>
      <c r="AOI300" s="1098"/>
      <c r="AOJ300" s="1098"/>
      <c r="AOK300" s="1098"/>
      <c r="AOL300" s="1098"/>
      <c r="AOM300" s="1098"/>
      <c r="AON300" s="1098"/>
      <c r="AOO300" s="1098"/>
      <c r="AOP300" s="1098"/>
      <c r="AOQ300" s="1098"/>
      <c r="AOR300" s="1098"/>
      <c r="AOS300" s="1098"/>
      <c r="AOT300" s="1098"/>
      <c r="AOU300" s="1098"/>
      <c r="AOV300" s="1098"/>
      <c r="AOW300" s="1098"/>
      <c r="AOX300" s="1098"/>
      <c r="AOY300" s="1098"/>
      <c r="AOZ300" s="1098"/>
      <c r="APA300" s="1098"/>
      <c r="APB300" s="1098"/>
      <c r="APC300" s="1098"/>
      <c r="APD300" s="1098"/>
      <c r="APE300" s="1098"/>
      <c r="APF300" s="1098"/>
      <c r="APG300" s="1098"/>
      <c r="APH300" s="1098"/>
      <c r="API300" s="1098"/>
      <c r="APJ300" s="1098"/>
      <c r="APK300" s="1098"/>
      <c r="APL300" s="1098"/>
      <c r="APM300" s="1098"/>
      <c r="APN300" s="1098"/>
      <c r="APO300" s="1098"/>
      <c r="APP300" s="1098"/>
      <c r="APQ300" s="1098"/>
      <c r="APR300" s="1098"/>
      <c r="APS300" s="1098"/>
      <c r="APT300" s="1098"/>
      <c r="APU300" s="1098"/>
      <c r="APV300" s="1098"/>
      <c r="APW300" s="1098"/>
      <c r="APX300" s="1098"/>
      <c r="APY300" s="1098"/>
      <c r="APZ300" s="1098"/>
      <c r="AQA300" s="1098"/>
      <c r="AQB300" s="1098"/>
      <c r="AQC300" s="1098"/>
      <c r="AQD300" s="1098"/>
      <c r="AQE300" s="1098"/>
      <c r="AQF300" s="1098"/>
      <c r="AQG300" s="1098"/>
      <c r="AQH300" s="1098"/>
      <c r="AQI300" s="1098"/>
      <c r="AQJ300" s="1098"/>
      <c r="AQK300" s="1098"/>
      <c r="AQL300" s="1098"/>
      <c r="AQM300" s="1098"/>
      <c r="AQN300" s="1098"/>
      <c r="AQO300" s="1098"/>
      <c r="AQP300" s="1098"/>
      <c r="AQQ300" s="1098"/>
      <c r="AQR300" s="1098"/>
      <c r="AQS300" s="1098"/>
      <c r="AQT300" s="1098"/>
      <c r="AQU300" s="1098"/>
      <c r="AQV300" s="1098"/>
      <c r="AQW300" s="1098"/>
      <c r="AQX300" s="1098"/>
      <c r="AQY300" s="1098"/>
      <c r="AQZ300" s="1098"/>
      <c r="ARA300" s="1098"/>
      <c r="ARB300" s="1098"/>
      <c r="ARC300" s="1098"/>
      <c r="ARD300" s="1098"/>
      <c r="ARE300" s="1098"/>
      <c r="ARF300" s="1098"/>
      <c r="ARG300" s="1098"/>
      <c r="ARH300" s="1098"/>
      <c r="ARI300" s="1098"/>
      <c r="ARJ300" s="1098"/>
      <c r="ARK300" s="1098"/>
      <c r="ARL300" s="1098"/>
      <c r="ARM300" s="1098"/>
      <c r="ARN300" s="1098"/>
      <c r="ARO300" s="1098"/>
      <c r="ARP300" s="1098"/>
      <c r="ARQ300" s="1098"/>
      <c r="ARR300" s="1098"/>
      <c r="ARS300" s="1098"/>
      <c r="ART300" s="1098"/>
      <c r="ARU300" s="1098"/>
      <c r="ARV300" s="1098"/>
      <c r="ARW300" s="1098"/>
      <c r="ARX300" s="1098"/>
      <c r="ARY300" s="1098"/>
      <c r="ARZ300" s="1098"/>
      <c r="ASA300" s="1098"/>
      <c r="ASB300" s="1098"/>
      <c r="ASC300" s="1098"/>
      <c r="ASD300" s="1098"/>
      <c r="ASE300" s="1098"/>
      <c r="ASF300" s="1098"/>
      <c r="ASG300" s="1098"/>
      <c r="ASH300" s="1098"/>
      <c r="ASI300" s="1098"/>
      <c r="ASJ300" s="1098"/>
      <c r="ASK300" s="1098"/>
      <c r="ASL300" s="1098"/>
      <c r="ASM300" s="1098"/>
      <c r="ASN300" s="1098"/>
      <c r="ASO300" s="1098"/>
      <c r="ASP300" s="1098"/>
      <c r="ASQ300" s="1098"/>
      <c r="ASR300" s="1098"/>
      <c r="ASS300" s="1098"/>
      <c r="AST300" s="1098"/>
      <c r="ASU300" s="1098"/>
      <c r="ASV300" s="1098"/>
      <c r="ASW300" s="1098"/>
      <c r="ASX300" s="1098"/>
      <c r="ASY300" s="1098"/>
      <c r="ASZ300" s="1098"/>
      <c r="ATA300" s="1098"/>
      <c r="ATB300" s="1098"/>
      <c r="ATC300" s="1098"/>
      <c r="ATD300" s="1098"/>
      <c r="ATE300" s="1098"/>
      <c r="ATF300" s="1098"/>
      <c r="ATG300" s="1098"/>
      <c r="ATH300" s="1098"/>
      <c r="ATI300" s="1098"/>
      <c r="ATJ300" s="1098"/>
      <c r="ATK300" s="1098"/>
      <c r="ATL300" s="1098"/>
      <c r="ATM300" s="1098"/>
      <c r="ATN300" s="1098"/>
      <c r="ATO300" s="1098"/>
      <c r="ATP300" s="1098"/>
      <c r="ATQ300" s="1098"/>
      <c r="ATR300" s="1098"/>
      <c r="ATS300" s="1098"/>
      <c r="ATT300" s="1098"/>
      <c r="ATU300" s="1098"/>
      <c r="ATV300" s="1098"/>
      <c r="ATW300" s="1098"/>
      <c r="ATX300" s="1098"/>
      <c r="ATY300" s="1098"/>
      <c r="ATZ300" s="1098"/>
      <c r="AUA300" s="1098"/>
      <c r="AUB300" s="1098"/>
      <c r="AUC300" s="1098"/>
      <c r="AUD300" s="1098"/>
      <c r="AUE300" s="1098"/>
      <c r="AUF300" s="1098"/>
      <c r="AUG300" s="1098"/>
      <c r="AUH300" s="1098"/>
      <c r="AUI300" s="1098"/>
      <c r="AUJ300" s="1098"/>
      <c r="AUK300" s="1098"/>
      <c r="AUL300" s="1098"/>
      <c r="AUM300" s="1098"/>
      <c r="AUN300" s="1098"/>
      <c r="AUO300" s="1098"/>
      <c r="AUP300" s="1098"/>
      <c r="AUQ300" s="1098"/>
      <c r="AUR300" s="1098"/>
      <c r="AUS300" s="1098"/>
      <c r="AUT300" s="1098"/>
      <c r="AUU300" s="1098"/>
      <c r="AUV300" s="1098"/>
      <c r="AUW300" s="1098"/>
      <c r="AUX300" s="1098"/>
      <c r="AUY300" s="1098"/>
      <c r="AUZ300" s="1098"/>
      <c r="AVA300" s="1098"/>
      <c r="AVB300" s="1098"/>
      <c r="AVC300" s="1098"/>
      <c r="AVD300" s="1098"/>
      <c r="AVE300" s="1098"/>
      <c r="AVF300" s="1098"/>
      <c r="AVG300" s="1098"/>
      <c r="AVH300" s="1098"/>
      <c r="AVI300" s="1098"/>
      <c r="AVJ300" s="1098"/>
      <c r="AVK300" s="1098"/>
      <c r="AVL300" s="1098"/>
      <c r="AVM300" s="1098"/>
      <c r="AVN300" s="1098"/>
      <c r="AVO300" s="1098"/>
      <c r="AVP300" s="1098"/>
      <c r="AVQ300" s="1098"/>
      <c r="AVR300" s="1098"/>
      <c r="AVS300" s="1098"/>
      <c r="AVT300" s="1098"/>
      <c r="AVU300" s="1098"/>
      <c r="AVV300" s="1098"/>
      <c r="AVW300" s="1098"/>
      <c r="AVX300" s="1098"/>
      <c r="AVY300" s="1098"/>
      <c r="AVZ300" s="1098"/>
      <c r="AWA300" s="1098"/>
      <c r="AWB300" s="1098"/>
      <c r="AWC300" s="1098"/>
      <c r="AWD300" s="1098"/>
      <c r="AWE300" s="1098"/>
      <c r="AWF300" s="1098"/>
      <c r="AWG300" s="1098"/>
      <c r="AWH300" s="1098"/>
      <c r="AWI300" s="1098"/>
      <c r="AWJ300" s="1098"/>
      <c r="AWK300" s="1098"/>
      <c r="AWL300" s="1098"/>
      <c r="AWM300" s="1098"/>
      <c r="AWN300" s="1098"/>
      <c r="AWO300" s="1098"/>
      <c r="AWP300" s="1098"/>
      <c r="AWQ300" s="1098"/>
      <c r="AWR300" s="1098"/>
      <c r="AWS300" s="1098"/>
      <c r="AWT300" s="1098"/>
      <c r="AWU300" s="1098"/>
      <c r="AWV300" s="1098"/>
      <c r="AWW300" s="1098"/>
      <c r="AWX300" s="1098"/>
      <c r="AWY300" s="1098"/>
      <c r="AWZ300" s="1098"/>
      <c r="AXA300" s="1098"/>
      <c r="AXB300" s="1098"/>
      <c r="AXC300" s="1098"/>
      <c r="AXD300" s="1098"/>
      <c r="AXE300" s="1098"/>
      <c r="AXF300" s="1098"/>
      <c r="AXG300" s="1098"/>
      <c r="AXH300" s="1098"/>
      <c r="AXI300" s="1098"/>
      <c r="AXJ300" s="1098"/>
      <c r="AXK300" s="1098"/>
      <c r="AXL300" s="1098"/>
      <c r="AXM300" s="1098"/>
      <c r="AXN300" s="1098"/>
      <c r="AXO300" s="1098"/>
      <c r="AXP300" s="1098"/>
      <c r="AXQ300" s="1098"/>
      <c r="AXR300" s="1098"/>
      <c r="AXS300" s="1098"/>
      <c r="AXT300" s="1098"/>
      <c r="AXU300" s="1098"/>
      <c r="AXV300" s="1098"/>
      <c r="AXW300" s="1098"/>
      <c r="AXX300" s="1098"/>
      <c r="AXY300" s="1098"/>
      <c r="AXZ300" s="1098"/>
      <c r="AYA300" s="1098"/>
      <c r="AYB300" s="1098"/>
      <c r="AYC300" s="1098"/>
      <c r="AYD300" s="1098"/>
      <c r="AYE300" s="1098"/>
      <c r="AYF300" s="1098"/>
      <c r="AYG300" s="1098"/>
      <c r="AYH300" s="1098"/>
      <c r="AYI300" s="1098"/>
      <c r="AYJ300" s="1098"/>
      <c r="AYK300" s="1098"/>
      <c r="AYL300" s="1098"/>
      <c r="AYM300" s="1098"/>
      <c r="AYN300" s="1098"/>
      <c r="AYO300" s="1098"/>
      <c r="AYP300" s="1098"/>
      <c r="AYQ300" s="1098"/>
      <c r="AYR300" s="1098"/>
      <c r="AYS300" s="1098"/>
      <c r="AYT300" s="1098"/>
      <c r="AYU300" s="1098"/>
      <c r="AYV300" s="1098"/>
      <c r="AYW300" s="1098"/>
    </row>
    <row r="301" spans="1:1349" s="1766" customFormat="1" ht="18" customHeight="1" x14ac:dyDescent="0.2">
      <c r="A301" s="3484"/>
      <c r="B301" s="1773"/>
      <c r="C301" s="3523"/>
      <c r="D301" s="3523"/>
      <c r="E301" s="3529">
        <v>3</v>
      </c>
      <c r="F301" s="3529"/>
      <c r="G301" s="3529"/>
      <c r="H301" s="1132"/>
      <c r="I301" s="3530">
        <f>ROUNDUP((E301/E313)*I313,0)</f>
        <v>8</v>
      </c>
      <c r="J301" s="3530"/>
      <c r="K301" s="1780">
        <f>(E301/E313)*I313</f>
        <v>7.68</v>
      </c>
      <c r="L301" s="1043"/>
      <c r="M301" s="3531">
        <v>10</v>
      </c>
      <c r="N301" s="3531"/>
      <c r="O301" s="3531"/>
      <c r="P301" s="3527"/>
      <c r="Q301" s="3528"/>
      <c r="R301" s="3574"/>
      <c r="S301" s="1098"/>
      <c r="T301" s="1098"/>
      <c r="U301" s="1098"/>
      <c r="V301" s="1098"/>
      <c r="W301" s="1098"/>
      <c r="X301" s="1098"/>
      <c r="Y301" s="1098"/>
      <c r="Z301" s="1098"/>
      <c r="AA301" s="1098"/>
      <c r="AB301" s="1098"/>
      <c r="AC301" s="1098"/>
      <c r="AD301" s="1098"/>
      <c r="AE301" s="1098"/>
      <c r="AF301" s="1098"/>
      <c r="AG301" s="1098"/>
      <c r="AH301" s="1098"/>
      <c r="AI301" s="1098"/>
      <c r="AJ301" s="1098"/>
      <c r="AK301" s="1098"/>
      <c r="AL301" s="1098"/>
      <c r="AM301" s="1098"/>
      <c r="AN301" s="1098"/>
      <c r="AO301" s="1098"/>
      <c r="AP301" s="1098"/>
      <c r="AQ301" s="1098"/>
      <c r="AR301" s="1098"/>
      <c r="AS301" s="1098"/>
      <c r="AT301" s="1098"/>
      <c r="AU301" s="1098"/>
      <c r="AV301" s="1098"/>
      <c r="AW301" s="1098"/>
      <c r="AX301" s="1098"/>
      <c r="AY301" s="1098"/>
      <c r="AZ301" s="1098"/>
      <c r="BA301" s="1098"/>
      <c r="BB301" s="1098"/>
      <c r="BC301" s="1098"/>
      <c r="BD301" s="1098"/>
      <c r="BE301" s="1098"/>
      <c r="BF301" s="1098"/>
      <c r="BG301" s="1098"/>
      <c r="BH301" s="1098"/>
      <c r="BI301" s="1098"/>
      <c r="BJ301" s="1098"/>
      <c r="BK301" s="1098"/>
      <c r="BL301" s="1098"/>
      <c r="BM301" s="1098"/>
      <c r="BN301" s="1098"/>
      <c r="BO301" s="1098"/>
      <c r="BP301" s="1098"/>
      <c r="BQ301" s="1098"/>
      <c r="BR301" s="1098"/>
      <c r="BS301" s="1098"/>
      <c r="BT301" s="1098"/>
      <c r="BU301" s="1098"/>
      <c r="BV301" s="1098"/>
      <c r="BW301" s="1098"/>
      <c r="BX301" s="1098"/>
      <c r="BY301" s="1098"/>
      <c r="BZ301" s="1098"/>
      <c r="CA301" s="1098"/>
      <c r="CB301" s="1098"/>
      <c r="CC301" s="1098"/>
      <c r="CD301" s="1098"/>
      <c r="CE301" s="1098"/>
      <c r="CF301" s="1098"/>
      <c r="CG301" s="1098"/>
      <c r="CH301" s="1098"/>
      <c r="CI301" s="1098"/>
      <c r="CJ301" s="1098"/>
      <c r="CK301" s="1098"/>
      <c r="CL301" s="1098"/>
      <c r="CM301" s="1098"/>
      <c r="CN301" s="1098"/>
      <c r="CO301" s="1098"/>
      <c r="CP301" s="1098"/>
      <c r="CQ301" s="1098"/>
      <c r="CR301" s="1098"/>
      <c r="CS301" s="1098"/>
      <c r="CT301" s="1098"/>
      <c r="CU301" s="1098"/>
      <c r="CV301" s="1098"/>
      <c r="CW301" s="1098"/>
      <c r="CX301" s="1098"/>
      <c r="CY301" s="1098"/>
      <c r="CZ301" s="1098"/>
      <c r="DA301" s="1098"/>
      <c r="DB301" s="1098"/>
      <c r="DC301" s="1098"/>
      <c r="DD301" s="1098"/>
      <c r="DE301" s="1098"/>
      <c r="DF301" s="1098"/>
      <c r="DG301" s="1098"/>
      <c r="DH301" s="1098"/>
      <c r="DI301" s="1098"/>
      <c r="DJ301" s="1098"/>
      <c r="DK301" s="1098"/>
      <c r="DL301" s="1098"/>
      <c r="DM301" s="1098"/>
      <c r="DN301" s="1098"/>
      <c r="DO301" s="1098"/>
      <c r="DP301" s="1098"/>
      <c r="DQ301" s="1098"/>
      <c r="DR301" s="1098"/>
      <c r="DS301" s="1098"/>
      <c r="DT301" s="1098"/>
      <c r="DU301" s="1098"/>
      <c r="DV301" s="1098"/>
      <c r="DW301" s="1098"/>
      <c r="DX301" s="1098"/>
      <c r="DY301" s="1098"/>
      <c r="DZ301" s="1098"/>
      <c r="EA301" s="1098"/>
      <c r="EB301" s="1098"/>
      <c r="EC301" s="1098"/>
      <c r="ED301" s="1098"/>
      <c r="EE301" s="1098"/>
      <c r="EF301" s="1098"/>
      <c r="EG301" s="1098"/>
      <c r="EH301" s="1098"/>
      <c r="EI301" s="1098"/>
      <c r="EJ301" s="1098"/>
      <c r="EK301" s="1098"/>
      <c r="EL301" s="1098"/>
      <c r="EM301" s="1098"/>
      <c r="EN301" s="1098"/>
      <c r="EO301" s="1098"/>
      <c r="EP301" s="1098"/>
      <c r="EQ301" s="1098"/>
      <c r="ER301" s="1098"/>
      <c r="ES301" s="1098"/>
      <c r="ET301" s="1098"/>
      <c r="EU301" s="1098"/>
      <c r="EV301" s="1098"/>
      <c r="EW301" s="1098"/>
      <c r="EX301" s="1098"/>
      <c r="EY301" s="1098"/>
      <c r="EZ301" s="1098"/>
      <c r="FA301" s="1098"/>
      <c r="FB301" s="1098"/>
      <c r="FC301" s="1098"/>
      <c r="FD301" s="1098"/>
      <c r="FE301" s="1098"/>
      <c r="FF301" s="1098"/>
      <c r="FG301" s="1098"/>
      <c r="FH301" s="1098"/>
      <c r="FI301" s="1098"/>
      <c r="FJ301" s="1098"/>
      <c r="FK301" s="1098"/>
      <c r="FL301" s="1098"/>
      <c r="FM301" s="1098"/>
      <c r="FN301" s="1098"/>
      <c r="FO301" s="1098"/>
      <c r="FP301" s="1098"/>
      <c r="FQ301" s="1098"/>
      <c r="FR301" s="1098"/>
      <c r="FS301" s="1098"/>
      <c r="FT301" s="1098"/>
      <c r="FU301" s="1098"/>
      <c r="FV301" s="1098"/>
      <c r="FW301" s="1098"/>
      <c r="FX301" s="1098"/>
      <c r="FY301" s="1098"/>
      <c r="FZ301" s="1098"/>
      <c r="GA301" s="1098"/>
      <c r="GB301" s="1098"/>
      <c r="GC301" s="1098"/>
      <c r="GD301" s="1098"/>
      <c r="GE301" s="1098"/>
      <c r="GF301" s="1098"/>
      <c r="GG301" s="1098"/>
      <c r="GH301" s="1098"/>
      <c r="GI301" s="1098"/>
      <c r="GJ301" s="1098"/>
      <c r="GK301" s="1098"/>
      <c r="GL301" s="1098"/>
      <c r="GM301" s="1098"/>
      <c r="GN301" s="1098"/>
      <c r="GO301" s="1098"/>
      <c r="GP301" s="1098"/>
      <c r="GQ301" s="1098"/>
      <c r="GR301" s="1098"/>
      <c r="GS301" s="1098"/>
      <c r="GT301" s="1098"/>
      <c r="GU301" s="1098"/>
      <c r="GV301" s="1098"/>
      <c r="GW301" s="1098"/>
      <c r="GX301" s="1098"/>
      <c r="GY301" s="1098"/>
      <c r="GZ301" s="1098"/>
      <c r="HA301" s="1098"/>
      <c r="HB301" s="1098"/>
      <c r="HC301" s="1098"/>
      <c r="HD301" s="1098"/>
      <c r="HE301" s="1098"/>
      <c r="HF301" s="1098"/>
      <c r="HG301" s="1098"/>
      <c r="HH301" s="1098"/>
      <c r="HI301" s="1098"/>
      <c r="HJ301" s="1098"/>
      <c r="HK301" s="1098"/>
      <c r="HL301" s="1098"/>
      <c r="HM301" s="1098"/>
      <c r="HN301" s="1098"/>
      <c r="HO301" s="1098"/>
      <c r="HP301" s="1098"/>
      <c r="HQ301" s="1098"/>
      <c r="HR301" s="1098"/>
      <c r="HS301" s="1098"/>
      <c r="HT301" s="1098"/>
      <c r="HU301" s="1098"/>
      <c r="HV301" s="1098"/>
      <c r="HW301" s="1098"/>
      <c r="HX301" s="1098"/>
      <c r="HY301" s="1098"/>
      <c r="HZ301" s="1098"/>
      <c r="IA301" s="1098"/>
      <c r="IB301" s="1098"/>
      <c r="IC301" s="1098"/>
      <c r="ID301" s="1098"/>
      <c r="IE301" s="1098"/>
      <c r="IF301" s="1098"/>
      <c r="IG301" s="1098"/>
      <c r="IH301" s="1098"/>
      <c r="II301" s="1098"/>
      <c r="IJ301" s="1098"/>
      <c r="IK301" s="1098"/>
      <c r="IL301" s="1098"/>
      <c r="IM301" s="1098"/>
      <c r="IN301" s="1098"/>
      <c r="IO301" s="1098"/>
      <c r="IP301" s="1098"/>
      <c r="IQ301" s="1098"/>
      <c r="IR301" s="1098"/>
      <c r="IS301" s="1098"/>
      <c r="IT301" s="1098"/>
      <c r="IU301" s="1098"/>
      <c r="IV301" s="1098"/>
      <c r="IW301" s="1098"/>
      <c r="IX301" s="1098"/>
      <c r="IY301" s="1098"/>
      <c r="IZ301" s="1098"/>
      <c r="JA301" s="1098"/>
      <c r="JB301" s="1098"/>
      <c r="JC301" s="1098"/>
      <c r="JD301" s="1098"/>
      <c r="JE301" s="1098"/>
      <c r="JF301" s="1098"/>
      <c r="JG301" s="1098"/>
      <c r="JH301" s="1098"/>
      <c r="JI301" s="1098"/>
      <c r="JJ301" s="1098"/>
      <c r="JK301" s="1098"/>
      <c r="JL301" s="1098"/>
      <c r="JM301" s="1098"/>
      <c r="JN301" s="1098"/>
      <c r="JO301" s="1098"/>
      <c r="JP301" s="1098"/>
      <c r="JQ301" s="1098"/>
      <c r="JR301" s="1098"/>
      <c r="JS301" s="1098"/>
      <c r="JT301" s="1098"/>
      <c r="JU301" s="1098"/>
      <c r="JV301" s="1098"/>
      <c r="JW301" s="1098"/>
      <c r="JX301" s="1098"/>
      <c r="JY301" s="1098"/>
      <c r="JZ301" s="1098"/>
      <c r="KA301" s="1098"/>
      <c r="KB301" s="1098"/>
      <c r="KC301" s="1098"/>
      <c r="KD301" s="1098"/>
      <c r="KE301" s="1098"/>
      <c r="KF301" s="1098"/>
      <c r="KG301" s="1098"/>
      <c r="KH301" s="1098"/>
      <c r="KI301" s="1098"/>
      <c r="KJ301" s="1098"/>
      <c r="KK301" s="1098"/>
      <c r="KL301" s="1098"/>
      <c r="KM301" s="1098"/>
      <c r="KN301" s="1098"/>
      <c r="KO301" s="1098"/>
      <c r="KP301" s="1098"/>
      <c r="KQ301" s="1098"/>
      <c r="KR301" s="1098"/>
      <c r="KS301" s="1098"/>
      <c r="KT301" s="1098"/>
      <c r="KU301" s="1098"/>
      <c r="KV301" s="1098"/>
      <c r="KW301" s="1098"/>
      <c r="KX301" s="1098"/>
      <c r="KY301" s="1098"/>
      <c r="KZ301" s="1098"/>
      <c r="LA301" s="1098"/>
      <c r="LB301" s="1098"/>
      <c r="LC301" s="1098"/>
      <c r="LD301" s="1098"/>
      <c r="LE301" s="1098"/>
      <c r="LF301" s="1098"/>
      <c r="LG301" s="1098"/>
      <c r="LH301" s="1098"/>
      <c r="LI301" s="1098"/>
      <c r="LJ301" s="1098"/>
      <c r="LK301" s="1098"/>
      <c r="LL301" s="1098"/>
      <c r="LM301" s="1098"/>
      <c r="LN301" s="1098"/>
      <c r="LO301" s="1098"/>
      <c r="LP301" s="1098"/>
      <c r="LQ301" s="1098"/>
      <c r="LR301" s="1098"/>
      <c r="LS301" s="1098"/>
      <c r="LT301" s="1098"/>
      <c r="LU301" s="1098"/>
      <c r="LV301" s="1098"/>
      <c r="LW301" s="1098"/>
      <c r="LX301" s="1098"/>
      <c r="LY301" s="1098"/>
      <c r="LZ301" s="1098"/>
      <c r="MA301" s="1098"/>
      <c r="MB301" s="1098"/>
      <c r="MC301" s="1098"/>
      <c r="MD301" s="1098"/>
      <c r="ME301" s="1098"/>
      <c r="MF301" s="1098"/>
      <c r="MG301" s="1098"/>
      <c r="MH301" s="1098"/>
      <c r="MI301" s="1098"/>
      <c r="MJ301" s="1098"/>
      <c r="MK301" s="1098"/>
      <c r="ML301" s="1098"/>
      <c r="MM301" s="1098"/>
      <c r="MN301" s="1098"/>
      <c r="MO301" s="1098"/>
      <c r="MP301" s="1098"/>
      <c r="MQ301" s="1098"/>
      <c r="MR301" s="1098"/>
      <c r="MS301" s="1098"/>
      <c r="MT301" s="1098"/>
      <c r="MU301" s="1098"/>
      <c r="MV301" s="1098"/>
      <c r="MW301" s="1098"/>
      <c r="MX301" s="1098"/>
      <c r="MY301" s="1098"/>
      <c r="MZ301" s="1098"/>
      <c r="NA301" s="1098"/>
      <c r="NB301" s="1098"/>
      <c r="NC301" s="1098"/>
      <c r="ND301" s="1098"/>
      <c r="NE301" s="1098"/>
      <c r="NF301" s="1098"/>
      <c r="NG301" s="1098"/>
      <c r="NH301" s="1098"/>
      <c r="NI301" s="1098"/>
      <c r="NJ301" s="1098"/>
      <c r="NK301" s="1098"/>
      <c r="NL301" s="1098"/>
      <c r="NM301" s="1098"/>
      <c r="NN301" s="1098"/>
      <c r="NO301" s="1098"/>
      <c r="NP301" s="1098"/>
      <c r="NQ301" s="1098"/>
      <c r="NR301" s="1098"/>
      <c r="NS301" s="1098"/>
      <c r="NT301" s="1098"/>
      <c r="NU301" s="1098"/>
      <c r="NV301" s="1098"/>
      <c r="NW301" s="1098"/>
      <c r="NX301" s="1098"/>
      <c r="NY301" s="1098"/>
      <c r="NZ301" s="1098"/>
      <c r="OA301" s="1098"/>
      <c r="OB301" s="1098"/>
      <c r="OC301" s="1098"/>
      <c r="OD301" s="1098"/>
      <c r="OE301" s="1098"/>
      <c r="OF301" s="1098"/>
      <c r="OG301" s="1098"/>
      <c r="OH301" s="1098"/>
      <c r="OI301" s="1098"/>
      <c r="OJ301" s="1098"/>
      <c r="OK301" s="1098"/>
      <c r="OL301" s="1098"/>
      <c r="OM301" s="1098"/>
      <c r="ON301" s="1098"/>
      <c r="OO301" s="1098"/>
      <c r="OP301" s="1098"/>
      <c r="OQ301" s="1098"/>
      <c r="OR301" s="1098"/>
      <c r="OS301" s="1098"/>
      <c r="OT301" s="1098"/>
      <c r="OU301" s="1098"/>
      <c r="OV301" s="1098"/>
      <c r="OW301" s="1098"/>
      <c r="OX301" s="1098"/>
      <c r="OY301" s="1098"/>
      <c r="OZ301" s="1098"/>
      <c r="PA301" s="1098"/>
      <c r="PB301" s="1098"/>
      <c r="PC301" s="1098"/>
      <c r="PD301" s="1098"/>
      <c r="PE301" s="1098"/>
      <c r="PF301" s="1098"/>
      <c r="PG301" s="1098"/>
      <c r="PH301" s="1098"/>
      <c r="PI301" s="1098"/>
      <c r="PJ301" s="1098"/>
      <c r="PK301" s="1098"/>
      <c r="PL301" s="1098"/>
      <c r="PM301" s="1098"/>
      <c r="PN301" s="1098"/>
      <c r="PO301" s="1098"/>
      <c r="PP301" s="1098"/>
      <c r="PQ301" s="1098"/>
      <c r="PR301" s="1098"/>
      <c r="PS301" s="1098"/>
      <c r="PT301" s="1098"/>
      <c r="PU301" s="1098"/>
      <c r="PV301" s="1098"/>
      <c r="PW301" s="1098"/>
      <c r="PX301" s="1098"/>
      <c r="PY301" s="1098"/>
      <c r="PZ301" s="1098"/>
      <c r="QA301" s="1098"/>
      <c r="QB301" s="1098"/>
      <c r="QC301" s="1098"/>
      <c r="QD301" s="1098"/>
      <c r="QE301" s="1098"/>
      <c r="QF301" s="1098"/>
      <c r="QG301" s="1098"/>
      <c r="QH301" s="1098"/>
      <c r="QI301" s="1098"/>
      <c r="QJ301" s="1098"/>
      <c r="QK301" s="1098"/>
      <c r="QL301" s="1098"/>
      <c r="QM301" s="1098"/>
      <c r="QN301" s="1098"/>
      <c r="QO301" s="1098"/>
      <c r="QP301" s="1098"/>
      <c r="QQ301" s="1098"/>
      <c r="QR301" s="1098"/>
      <c r="QS301" s="1098"/>
      <c r="QT301" s="1098"/>
      <c r="QU301" s="1098"/>
      <c r="QV301" s="1098"/>
      <c r="QW301" s="1098"/>
      <c r="QX301" s="1098"/>
      <c r="QY301" s="1098"/>
      <c r="QZ301" s="1098"/>
      <c r="RA301" s="1098"/>
      <c r="RB301" s="1098"/>
      <c r="RC301" s="1098"/>
      <c r="RD301" s="1098"/>
      <c r="RE301" s="1098"/>
      <c r="RF301" s="1098"/>
      <c r="RG301" s="1098"/>
      <c r="RH301" s="1098"/>
      <c r="RI301" s="1098"/>
      <c r="RJ301" s="1098"/>
      <c r="RK301" s="1098"/>
      <c r="RL301" s="1098"/>
      <c r="RM301" s="1098"/>
      <c r="RN301" s="1098"/>
      <c r="RO301" s="1098"/>
      <c r="RP301" s="1098"/>
      <c r="RQ301" s="1098"/>
      <c r="RR301" s="1098"/>
      <c r="RS301" s="1098"/>
      <c r="RT301" s="1098"/>
      <c r="RU301" s="1098"/>
      <c r="RV301" s="1098"/>
      <c r="RW301" s="1098"/>
      <c r="RX301" s="1098"/>
      <c r="RY301" s="1098"/>
      <c r="RZ301" s="1098"/>
      <c r="SA301" s="1098"/>
      <c r="SB301" s="1098"/>
      <c r="SC301" s="1098"/>
      <c r="SD301" s="1098"/>
      <c r="SE301" s="1098"/>
      <c r="SF301" s="1098"/>
      <c r="SG301" s="1098"/>
      <c r="SH301" s="1098"/>
      <c r="SI301" s="1098"/>
      <c r="SJ301" s="1098"/>
      <c r="SK301" s="1098"/>
      <c r="SL301" s="1098"/>
      <c r="SM301" s="1098"/>
      <c r="SN301" s="1098"/>
      <c r="SO301" s="1098"/>
      <c r="SP301" s="1098"/>
      <c r="SQ301" s="1098"/>
      <c r="SR301" s="1098"/>
      <c r="SS301" s="1098"/>
      <c r="ST301" s="1098"/>
      <c r="SU301" s="1098"/>
      <c r="SV301" s="1098"/>
      <c r="SW301" s="1098"/>
      <c r="SX301" s="1098"/>
      <c r="SY301" s="1098"/>
      <c r="SZ301" s="1098"/>
      <c r="TA301" s="1098"/>
      <c r="TB301" s="1098"/>
      <c r="TC301" s="1098"/>
      <c r="TD301" s="1098"/>
      <c r="TE301" s="1098"/>
      <c r="TF301" s="1098"/>
      <c r="TG301" s="1098"/>
      <c r="TH301" s="1098"/>
      <c r="TI301" s="1098"/>
      <c r="TJ301" s="1098"/>
      <c r="TK301" s="1098"/>
      <c r="TL301" s="1098"/>
      <c r="TM301" s="1098"/>
      <c r="TN301" s="1098"/>
      <c r="TO301" s="1098"/>
      <c r="TP301" s="1098"/>
      <c r="TQ301" s="1098"/>
      <c r="TR301" s="1098"/>
      <c r="TS301" s="1098"/>
      <c r="TT301" s="1098"/>
      <c r="TU301" s="1098"/>
      <c r="TV301" s="1098"/>
      <c r="TW301" s="1098"/>
      <c r="TX301" s="1098"/>
      <c r="TY301" s="1098"/>
      <c r="TZ301" s="1098"/>
      <c r="UA301" s="1098"/>
      <c r="UB301" s="1098"/>
      <c r="UC301" s="1098"/>
      <c r="UD301" s="1098"/>
      <c r="UE301" s="1098"/>
      <c r="UF301" s="1098"/>
      <c r="UG301" s="1098"/>
      <c r="UH301" s="1098"/>
      <c r="UI301" s="1098"/>
      <c r="UJ301" s="1098"/>
      <c r="UK301" s="1098"/>
      <c r="UL301" s="1098"/>
      <c r="UM301" s="1098"/>
      <c r="UN301" s="1098"/>
      <c r="UO301" s="1098"/>
      <c r="UP301" s="1098"/>
      <c r="UQ301" s="1098"/>
      <c r="UR301" s="1098"/>
      <c r="US301" s="1098"/>
      <c r="UT301" s="1098"/>
      <c r="UU301" s="1098"/>
      <c r="UV301" s="1098"/>
      <c r="UW301" s="1098"/>
      <c r="UX301" s="1098"/>
      <c r="UY301" s="1098"/>
      <c r="UZ301" s="1098"/>
      <c r="VA301" s="1098"/>
      <c r="VB301" s="1098"/>
      <c r="VC301" s="1098"/>
      <c r="VD301" s="1098"/>
      <c r="VE301" s="1098"/>
      <c r="VF301" s="1098"/>
      <c r="VG301" s="1098"/>
      <c r="VH301" s="1098"/>
      <c r="VI301" s="1098"/>
      <c r="VJ301" s="1098"/>
      <c r="VK301" s="1098"/>
      <c r="VL301" s="1098"/>
      <c r="VM301" s="1098"/>
      <c r="VN301" s="1098"/>
      <c r="VO301" s="1098"/>
      <c r="VP301" s="1098"/>
      <c r="VQ301" s="1098"/>
      <c r="VR301" s="1098"/>
      <c r="VS301" s="1098"/>
      <c r="VT301" s="1098"/>
      <c r="VU301" s="1098"/>
      <c r="VV301" s="1098"/>
      <c r="VW301" s="1098"/>
      <c r="VX301" s="1098"/>
      <c r="VY301" s="1098"/>
      <c r="VZ301" s="1098"/>
      <c r="WA301" s="1098"/>
      <c r="WB301" s="1098"/>
      <c r="WC301" s="1098"/>
      <c r="WD301" s="1098"/>
      <c r="WE301" s="1098"/>
      <c r="WF301" s="1098"/>
      <c r="WG301" s="1098"/>
      <c r="WH301" s="1098"/>
      <c r="WI301" s="1098"/>
      <c r="WJ301" s="1098"/>
      <c r="WK301" s="1098"/>
      <c r="WL301" s="1098"/>
      <c r="WM301" s="1098"/>
      <c r="WN301" s="1098"/>
      <c r="WO301" s="1098"/>
      <c r="WP301" s="1098"/>
      <c r="WQ301" s="1098"/>
      <c r="WR301" s="1098"/>
      <c r="WS301" s="1098"/>
      <c r="WT301" s="1098"/>
      <c r="WU301" s="1098"/>
      <c r="WV301" s="1098"/>
      <c r="WW301" s="1098"/>
      <c r="WX301" s="1098"/>
      <c r="WY301" s="1098"/>
      <c r="WZ301" s="1098"/>
      <c r="XA301" s="1098"/>
      <c r="XB301" s="1098"/>
      <c r="XC301" s="1098"/>
      <c r="XD301" s="1098"/>
      <c r="XE301" s="1098"/>
      <c r="XF301" s="1098"/>
      <c r="XG301" s="1098"/>
      <c r="XH301" s="1098"/>
      <c r="XI301" s="1098"/>
      <c r="XJ301" s="1098"/>
      <c r="XK301" s="1098"/>
      <c r="XL301" s="1098"/>
      <c r="XM301" s="1098"/>
      <c r="XN301" s="1098"/>
      <c r="XO301" s="1098"/>
      <c r="XP301" s="1098"/>
      <c r="XQ301" s="1098"/>
      <c r="XR301" s="1098"/>
      <c r="XS301" s="1098"/>
      <c r="XT301" s="1098"/>
      <c r="XU301" s="1098"/>
      <c r="XV301" s="1098"/>
      <c r="XW301" s="1098"/>
      <c r="XX301" s="1098"/>
      <c r="XY301" s="1098"/>
      <c r="XZ301" s="1098"/>
      <c r="YA301" s="1098"/>
      <c r="YB301" s="1098"/>
      <c r="YC301" s="1098"/>
      <c r="YD301" s="1098"/>
      <c r="YE301" s="1098"/>
      <c r="YF301" s="1098"/>
      <c r="YG301" s="1098"/>
      <c r="YH301" s="1098"/>
      <c r="YI301" s="1098"/>
      <c r="YJ301" s="1098"/>
      <c r="YK301" s="1098"/>
      <c r="YL301" s="1098"/>
      <c r="YM301" s="1098"/>
      <c r="YN301" s="1098"/>
      <c r="YO301" s="1098"/>
      <c r="YP301" s="1098"/>
      <c r="YQ301" s="1098"/>
      <c r="YR301" s="1098"/>
      <c r="YS301" s="1098"/>
      <c r="YT301" s="1098"/>
      <c r="YU301" s="1098"/>
      <c r="YV301" s="1098"/>
      <c r="YW301" s="1098"/>
      <c r="YX301" s="1098"/>
      <c r="YY301" s="1098"/>
      <c r="YZ301" s="1098"/>
      <c r="ZA301" s="1098"/>
      <c r="ZB301" s="1098"/>
      <c r="ZC301" s="1098"/>
      <c r="ZD301" s="1098"/>
      <c r="ZE301" s="1098"/>
      <c r="ZF301" s="1098"/>
      <c r="ZG301" s="1098"/>
      <c r="ZH301" s="1098"/>
      <c r="ZI301" s="1098"/>
      <c r="ZJ301" s="1098"/>
      <c r="ZK301" s="1098"/>
      <c r="ZL301" s="1098"/>
      <c r="ZM301" s="1098"/>
      <c r="ZN301" s="1098"/>
      <c r="ZO301" s="1098"/>
      <c r="ZP301" s="1098"/>
      <c r="ZQ301" s="1098"/>
      <c r="ZR301" s="1098"/>
      <c r="ZS301" s="1098"/>
      <c r="ZT301" s="1098"/>
      <c r="ZU301" s="1098"/>
      <c r="ZV301" s="1098"/>
      <c r="ZW301" s="1098"/>
      <c r="ZX301" s="1098"/>
      <c r="ZY301" s="1098"/>
      <c r="ZZ301" s="1098"/>
      <c r="AAA301" s="1098"/>
      <c r="AAB301" s="1098"/>
      <c r="AAC301" s="1098"/>
      <c r="AAD301" s="1098"/>
      <c r="AAE301" s="1098"/>
      <c r="AAF301" s="1098"/>
      <c r="AAG301" s="1098"/>
      <c r="AAH301" s="1098"/>
      <c r="AAI301" s="1098"/>
      <c r="AAJ301" s="1098"/>
      <c r="AAK301" s="1098"/>
      <c r="AAL301" s="1098"/>
      <c r="AAM301" s="1098"/>
      <c r="AAN301" s="1098"/>
      <c r="AAO301" s="1098"/>
      <c r="AAP301" s="1098"/>
      <c r="AAQ301" s="1098"/>
      <c r="AAR301" s="1098"/>
      <c r="AAS301" s="1098"/>
      <c r="AAT301" s="1098"/>
      <c r="AAU301" s="1098"/>
      <c r="AAV301" s="1098"/>
      <c r="AAW301" s="1098"/>
      <c r="AAX301" s="1098"/>
      <c r="AAY301" s="1098"/>
      <c r="AAZ301" s="1098"/>
      <c r="ABA301" s="1098"/>
      <c r="ABB301" s="1098"/>
      <c r="ABC301" s="1098"/>
      <c r="ABD301" s="1098"/>
      <c r="ABE301" s="1098"/>
      <c r="ABF301" s="1098"/>
      <c r="ABG301" s="1098"/>
      <c r="ABH301" s="1098"/>
      <c r="ABI301" s="1098"/>
      <c r="ABJ301" s="1098"/>
      <c r="ABK301" s="1098"/>
      <c r="ABL301" s="1098"/>
      <c r="ABM301" s="1098"/>
      <c r="ABN301" s="1098"/>
      <c r="ABO301" s="1098"/>
      <c r="ABP301" s="1098"/>
      <c r="ABQ301" s="1098"/>
      <c r="ABR301" s="1098"/>
      <c r="ABS301" s="1098"/>
      <c r="ABT301" s="1098"/>
      <c r="ABU301" s="1098"/>
      <c r="ABV301" s="1098"/>
      <c r="ABW301" s="1098"/>
      <c r="ABX301" s="1098"/>
      <c r="ABY301" s="1098"/>
      <c r="ABZ301" s="1098"/>
      <c r="ACA301" s="1098"/>
      <c r="ACB301" s="1098"/>
      <c r="ACC301" s="1098"/>
      <c r="ACD301" s="1098"/>
      <c r="ACE301" s="1098"/>
      <c r="ACF301" s="1098"/>
      <c r="ACG301" s="1098"/>
      <c r="ACH301" s="1098"/>
      <c r="ACI301" s="1098"/>
      <c r="ACJ301" s="1098"/>
      <c r="ACK301" s="1098"/>
      <c r="ACL301" s="1098"/>
      <c r="ACM301" s="1098"/>
      <c r="ACN301" s="1098"/>
      <c r="ACO301" s="1098"/>
      <c r="ACP301" s="1098"/>
      <c r="ACQ301" s="1098"/>
      <c r="ACR301" s="1098"/>
      <c r="ACS301" s="1098"/>
      <c r="ACT301" s="1098"/>
      <c r="ACU301" s="1098"/>
      <c r="ACV301" s="1098"/>
      <c r="ACW301" s="1098"/>
      <c r="ACX301" s="1098"/>
      <c r="ACY301" s="1098"/>
      <c r="ACZ301" s="1098"/>
      <c r="ADA301" s="1098"/>
      <c r="ADB301" s="1098"/>
      <c r="ADC301" s="1098"/>
      <c r="ADD301" s="1098"/>
      <c r="ADE301" s="1098"/>
      <c r="ADF301" s="1098"/>
      <c r="ADG301" s="1098"/>
      <c r="ADH301" s="1098"/>
      <c r="ADI301" s="1098"/>
      <c r="ADJ301" s="1098"/>
      <c r="ADK301" s="1098"/>
      <c r="ADL301" s="1098"/>
      <c r="ADM301" s="1098"/>
      <c r="ADN301" s="1098"/>
      <c r="ADO301" s="1098"/>
      <c r="ADP301" s="1098"/>
      <c r="ADQ301" s="1098"/>
      <c r="ADR301" s="1098"/>
      <c r="ADS301" s="1098"/>
      <c r="ADT301" s="1098"/>
      <c r="ADU301" s="1098"/>
      <c r="ADV301" s="1098"/>
      <c r="ADW301" s="1098"/>
      <c r="ADX301" s="1098"/>
      <c r="ADY301" s="1098"/>
      <c r="ADZ301" s="1098"/>
      <c r="AEA301" s="1098"/>
      <c r="AEB301" s="1098"/>
      <c r="AEC301" s="1098"/>
      <c r="AED301" s="1098"/>
      <c r="AEE301" s="1098"/>
      <c r="AEF301" s="1098"/>
      <c r="AEG301" s="1098"/>
      <c r="AEH301" s="1098"/>
      <c r="AEI301" s="1098"/>
      <c r="AEJ301" s="1098"/>
      <c r="AEK301" s="1098"/>
      <c r="AEL301" s="1098"/>
      <c r="AEM301" s="1098"/>
      <c r="AEN301" s="1098"/>
      <c r="AEO301" s="1098"/>
      <c r="AEP301" s="1098"/>
      <c r="AEQ301" s="1098"/>
      <c r="AER301" s="1098"/>
      <c r="AES301" s="1098"/>
      <c r="AET301" s="1098"/>
      <c r="AEU301" s="1098"/>
      <c r="AEV301" s="1098"/>
      <c r="AEW301" s="1098"/>
      <c r="AEX301" s="1098"/>
      <c r="AEY301" s="1098"/>
      <c r="AEZ301" s="1098"/>
      <c r="AFA301" s="1098"/>
      <c r="AFB301" s="1098"/>
      <c r="AFC301" s="1098"/>
      <c r="AFD301" s="1098"/>
      <c r="AFE301" s="1098"/>
      <c r="AFF301" s="1098"/>
      <c r="AFG301" s="1098"/>
      <c r="AFH301" s="1098"/>
      <c r="AFI301" s="1098"/>
      <c r="AFJ301" s="1098"/>
      <c r="AFK301" s="1098"/>
      <c r="AFL301" s="1098"/>
      <c r="AFM301" s="1098"/>
      <c r="AFN301" s="1098"/>
      <c r="AFO301" s="1098"/>
      <c r="AFP301" s="1098"/>
      <c r="AFQ301" s="1098"/>
      <c r="AFR301" s="1098"/>
      <c r="AFS301" s="1098"/>
      <c r="AFT301" s="1098"/>
      <c r="AFU301" s="1098"/>
      <c r="AFV301" s="1098"/>
      <c r="AFW301" s="1098"/>
      <c r="AFX301" s="1098"/>
      <c r="AFY301" s="1098"/>
      <c r="AFZ301" s="1098"/>
      <c r="AGA301" s="1098"/>
      <c r="AGB301" s="1098"/>
      <c r="AGC301" s="1098"/>
      <c r="AGD301" s="1098"/>
      <c r="AGE301" s="1098"/>
      <c r="AGF301" s="1098"/>
      <c r="AGG301" s="1098"/>
      <c r="AGH301" s="1098"/>
      <c r="AGI301" s="1098"/>
      <c r="AGJ301" s="1098"/>
      <c r="AGK301" s="1098"/>
      <c r="AGL301" s="1098"/>
      <c r="AGM301" s="1098"/>
      <c r="AGN301" s="1098"/>
      <c r="AGO301" s="1098"/>
      <c r="AGP301" s="1098"/>
      <c r="AGQ301" s="1098"/>
      <c r="AGR301" s="1098"/>
      <c r="AGS301" s="1098"/>
      <c r="AGT301" s="1098"/>
      <c r="AGU301" s="1098"/>
      <c r="AGV301" s="1098"/>
      <c r="AGW301" s="1098"/>
      <c r="AGX301" s="1098"/>
      <c r="AGY301" s="1098"/>
      <c r="AGZ301" s="1098"/>
      <c r="AHA301" s="1098"/>
      <c r="AHB301" s="1098"/>
      <c r="AHC301" s="1098"/>
      <c r="AHD301" s="1098"/>
      <c r="AHE301" s="1098"/>
      <c r="AHF301" s="1098"/>
      <c r="AHG301" s="1098"/>
      <c r="AHH301" s="1098"/>
      <c r="AHI301" s="1098"/>
      <c r="AHJ301" s="1098"/>
      <c r="AHK301" s="1098"/>
      <c r="AHL301" s="1098"/>
      <c r="AHM301" s="1098"/>
      <c r="AHN301" s="1098"/>
      <c r="AHO301" s="1098"/>
      <c r="AHP301" s="1098"/>
      <c r="AHQ301" s="1098"/>
      <c r="AHR301" s="1098"/>
      <c r="AHS301" s="1098"/>
      <c r="AHT301" s="1098"/>
      <c r="AHU301" s="1098"/>
      <c r="AHV301" s="1098"/>
      <c r="AHW301" s="1098"/>
      <c r="AHX301" s="1098"/>
      <c r="AHY301" s="1098"/>
      <c r="AHZ301" s="1098"/>
      <c r="AIA301" s="1098"/>
      <c r="AIB301" s="1098"/>
      <c r="AIC301" s="1098"/>
      <c r="AID301" s="1098"/>
      <c r="AIE301" s="1098"/>
      <c r="AIF301" s="1098"/>
      <c r="AIG301" s="1098"/>
      <c r="AIH301" s="1098"/>
      <c r="AII301" s="1098"/>
      <c r="AIJ301" s="1098"/>
      <c r="AIK301" s="1098"/>
      <c r="AIL301" s="1098"/>
      <c r="AIM301" s="1098"/>
      <c r="AIN301" s="1098"/>
      <c r="AIO301" s="1098"/>
      <c r="AIP301" s="1098"/>
      <c r="AIQ301" s="1098"/>
      <c r="AIR301" s="1098"/>
      <c r="AIS301" s="1098"/>
      <c r="AIT301" s="1098"/>
      <c r="AIU301" s="1098"/>
      <c r="AIV301" s="1098"/>
      <c r="AIW301" s="1098"/>
      <c r="AIX301" s="1098"/>
      <c r="AIY301" s="1098"/>
      <c r="AIZ301" s="1098"/>
      <c r="AJA301" s="1098"/>
      <c r="AJB301" s="1098"/>
      <c r="AJC301" s="1098"/>
      <c r="AJD301" s="1098"/>
      <c r="AJE301" s="1098"/>
      <c r="AJF301" s="1098"/>
      <c r="AJG301" s="1098"/>
      <c r="AJH301" s="1098"/>
      <c r="AJI301" s="1098"/>
      <c r="AJJ301" s="1098"/>
      <c r="AJK301" s="1098"/>
      <c r="AJL301" s="1098"/>
      <c r="AJM301" s="1098"/>
      <c r="AJN301" s="1098"/>
      <c r="AJO301" s="1098"/>
      <c r="AJP301" s="1098"/>
      <c r="AJQ301" s="1098"/>
      <c r="AJR301" s="1098"/>
      <c r="AJS301" s="1098"/>
      <c r="AJT301" s="1098"/>
      <c r="AJU301" s="1098"/>
      <c r="AJV301" s="1098"/>
      <c r="AJW301" s="1098"/>
      <c r="AJX301" s="1098"/>
      <c r="AJY301" s="1098"/>
      <c r="AJZ301" s="1098"/>
      <c r="AKA301" s="1098"/>
      <c r="AKB301" s="1098"/>
      <c r="AKC301" s="1098"/>
      <c r="AKD301" s="1098"/>
      <c r="AKE301" s="1098"/>
      <c r="AKF301" s="1098"/>
      <c r="AKG301" s="1098"/>
      <c r="AKH301" s="1098"/>
      <c r="AKI301" s="1098"/>
      <c r="AKJ301" s="1098"/>
      <c r="AKK301" s="1098"/>
      <c r="AKL301" s="1098"/>
      <c r="AKM301" s="1098"/>
      <c r="AKN301" s="1098"/>
      <c r="AKO301" s="1098"/>
      <c r="AKP301" s="1098"/>
      <c r="AKQ301" s="1098"/>
      <c r="AKR301" s="1098"/>
      <c r="AKS301" s="1098"/>
      <c r="AKT301" s="1098"/>
      <c r="AKU301" s="1098"/>
      <c r="AKV301" s="1098"/>
      <c r="AKW301" s="1098"/>
      <c r="AKX301" s="1098"/>
      <c r="AKY301" s="1098"/>
      <c r="AKZ301" s="1098"/>
      <c r="ALA301" s="1098"/>
      <c r="ALB301" s="1098"/>
      <c r="ALC301" s="1098"/>
      <c r="ALD301" s="1098"/>
      <c r="ALE301" s="1098"/>
      <c r="ALF301" s="1098"/>
      <c r="ALG301" s="1098"/>
      <c r="ALH301" s="1098"/>
      <c r="ALI301" s="1098"/>
      <c r="ALJ301" s="1098"/>
      <c r="ALK301" s="1098"/>
      <c r="ALL301" s="1098"/>
      <c r="ALM301" s="1098"/>
      <c r="ALN301" s="1098"/>
      <c r="ALO301" s="1098"/>
      <c r="ALP301" s="1098"/>
      <c r="ALQ301" s="1098"/>
      <c r="ALR301" s="1098"/>
      <c r="ALS301" s="1098"/>
      <c r="ALT301" s="1098"/>
      <c r="ALU301" s="1098"/>
      <c r="ALV301" s="1098"/>
      <c r="ALW301" s="1098"/>
      <c r="ALX301" s="1098"/>
      <c r="ALY301" s="1098"/>
      <c r="ALZ301" s="1098"/>
      <c r="AMA301" s="1098"/>
      <c r="AMB301" s="1098"/>
      <c r="AMC301" s="1098"/>
      <c r="AMD301" s="1098"/>
      <c r="AME301" s="1098"/>
      <c r="AMF301" s="1098"/>
      <c r="AMG301" s="1098"/>
      <c r="AMH301" s="1098"/>
      <c r="AMI301" s="1098"/>
      <c r="AMJ301" s="1098"/>
      <c r="AMK301" s="1098"/>
      <c r="AML301" s="1098"/>
      <c r="AMM301" s="1098"/>
      <c r="AMN301" s="1098"/>
      <c r="AMO301" s="1098"/>
      <c r="AMP301" s="1098"/>
      <c r="AMQ301" s="1098"/>
      <c r="AMR301" s="1098"/>
      <c r="AMS301" s="1098"/>
      <c r="AMT301" s="1098"/>
      <c r="AMU301" s="1098"/>
      <c r="AMV301" s="1098"/>
      <c r="AMW301" s="1098"/>
      <c r="AMX301" s="1098"/>
      <c r="AMY301" s="1098"/>
      <c r="AMZ301" s="1098"/>
      <c r="ANA301" s="1098"/>
      <c r="ANB301" s="1098"/>
      <c r="ANC301" s="1098"/>
      <c r="AND301" s="1098"/>
      <c r="ANE301" s="1098"/>
      <c r="ANF301" s="1098"/>
      <c r="ANG301" s="1098"/>
      <c r="ANH301" s="1098"/>
      <c r="ANI301" s="1098"/>
      <c r="ANJ301" s="1098"/>
      <c r="ANK301" s="1098"/>
      <c r="ANL301" s="1098"/>
      <c r="ANM301" s="1098"/>
      <c r="ANN301" s="1098"/>
      <c r="ANO301" s="1098"/>
      <c r="ANP301" s="1098"/>
      <c r="ANQ301" s="1098"/>
      <c r="ANR301" s="1098"/>
      <c r="ANS301" s="1098"/>
      <c r="ANT301" s="1098"/>
      <c r="ANU301" s="1098"/>
      <c r="ANV301" s="1098"/>
      <c r="ANW301" s="1098"/>
      <c r="ANX301" s="1098"/>
      <c r="ANY301" s="1098"/>
      <c r="ANZ301" s="1098"/>
      <c r="AOA301" s="1098"/>
      <c r="AOB301" s="1098"/>
      <c r="AOC301" s="1098"/>
      <c r="AOD301" s="1098"/>
      <c r="AOE301" s="1098"/>
      <c r="AOF301" s="1098"/>
      <c r="AOG301" s="1098"/>
      <c r="AOH301" s="1098"/>
      <c r="AOI301" s="1098"/>
      <c r="AOJ301" s="1098"/>
      <c r="AOK301" s="1098"/>
      <c r="AOL301" s="1098"/>
      <c r="AOM301" s="1098"/>
      <c r="AON301" s="1098"/>
      <c r="AOO301" s="1098"/>
      <c r="AOP301" s="1098"/>
      <c r="AOQ301" s="1098"/>
      <c r="AOR301" s="1098"/>
      <c r="AOS301" s="1098"/>
      <c r="AOT301" s="1098"/>
      <c r="AOU301" s="1098"/>
      <c r="AOV301" s="1098"/>
      <c r="AOW301" s="1098"/>
      <c r="AOX301" s="1098"/>
      <c r="AOY301" s="1098"/>
      <c r="AOZ301" s="1098"/>
      <c r="APA301" s="1098"/>
      <c r="APB301" s="1098"/>
      <c r="APC301" s="1098"/>
      <c r="APD301" s="1098"/>
      <c r="APE301" s="1098"/>
      <c r="APF301" s="1098"/>
      <c r="APG301" s="1098"/>
      <c r="APH301" s="1098"/>
      <c r="API301" s="1098"/>
      <c r="APJ301" s="1098"/>
      <c r="APK301" s="1098"/>
      <c r="APL301" s="1098"/>
      <c r="APM301" s="1098"/>
      <c r="APN301" s="1098"/>
      <c r="APO301" s="1098"/>
      <c r="APP301" s="1098"/>
      <c r="APQ301" s="1098"/>
      <c r="APR301" s="1098"/>
      <c r="APS301" s="1098"/>
      <c r="APT301" s="1098"/>
      <c r="APU301" s="1098"/>
      <c r="APV301" s="1098"/>
      <c r="APW301" s="1098"/>
      <c r="APX301" s="1098"/>
      <c r="APY301" s="1098"/>
      <c r="APZ301" s="1098"/>
      <c r="AQA301" s="1098"/>
      <c r="AQB301" s="1098"/>
      <c r="AQC301" s="1098"/>
      <c r="AQD301" s="1098"/>
      <c r="AQE301" s="1098"/>
      <c r="AQF301" s="1098"/>
      <c r="AQG301" s="1098"/>
      <c r="AQH301" s="1098"/>
      <c r="AQI301" s="1098"/>
      <c r="AQJ301" s="1098"/>
      <c r="AQK301" s="1098"/>
      <c r="AQL301" s="1098"/>
      <c r="AQM301" s="1098"/>
      <c r="AQN301" s="1098"/>
      <c r="AQO301" s="1098"/>
      <c r="AQP301" s="1098"/>
      <c r="AQQ301" s="1098"/>
      <c r="AQR301" s="1098"/>
      <c r="AQS301" s="1098"/>
      <c r="AQT301" s="1098"/>
      <c r="AQU301" s="1098"/>
      <c r="AQV301" s="1098"/>
      <c r="AQW301" s="1098"/>
      <c r="AQX301" s="1098"/>
      <c r="AQY301" s="1098"/>
      <c r="AQZ301" s="1098"/>
      <c r="ARA301" s="1098"/>
      <c r="ARB301" s="1098"/>
      <c r="ARC301" s="1098"/>
      <c r="ARD301" s="1098"/>
      <c r="ARE301" s="1098"/>
      <c r="ARF301" s="1098"/>
      <c r="ARG301" s="1098"/>
      <c r="ARH301" s="1098"/>
      <c r="ARI301" s="1098"/>
      <c r="ARJ301" s="1098"/>
      <c r="ARK301" s="1098"/>
      <c r="ARL301" s="1098"/>
      <c r="ARM301" s="1098"/>
      <c r="ARN301" s="1098"/>
      <c r="ARO301" s="1098"/>
      <c r="ARP301" s="1098"/>
      <c r="ARQ301" s="1098"/>
      <c r="ARR301" s="1098"/>
      <c r="ARS301" s="1098"/>
      <c r="ART301" s="1098"/>
      <c r="ARU301" s="1098"/>
      <c r="ARV301" s="1098"/>
      <c r="ARW301" s="1098"/>
      <c r="ARX301" s="1098"/>
      <c r="ARY301" s="1098"/>
      <c r="ARZ301" s="1098"/>
      <c r="ASA301" s="1098"/>
      <c r="ASB301" s="1098"/>
      <c r="ASC301" s="1098"/>
      <c r="ASD301" s="1098"/>
      <c r="ASE301" s="1098"/>
      <c r="ASF301" s="1098"/>
      <c r="ASG301" s="1098"/>
      <c r="ASH301" s="1098"/>
      <c r="ASI301" s="1098"/>
      <c r="ASJ301" s="1098"/>
      <c r="ASK301" s="1098"/>
      <c r="ASL301" s="1098"/>
      <c r="ASM301" s="1098"/>
      <c r="ASN301" s="1098"/>
      <c r="ASO301" s="1098"/>
      <c r="ASP301" s="1098"/>
      <c r="ASQ301" s="1098"/>
      <c r="ASR301" s="1098"/>
      <c r="ASS301" s="1098"/>
      <c r="AST301" s="1098"/>
      <c r="ASU301" s="1098"/>
      <c r="ASV301" s="1098"/>
      <c r="ASW301" s="1098"/>
      <c r="ASX301" s="1098"/>
      <c r="ASY301" s="1098"/>
      <c r="ASZ301" s="1098"/>
      <c r="ATA301" s="1098"/>
      <c r="ATB301" s="1098"/>
      <c r="ATC301" s="1098"/>
      <c r="ATD301" s="1098"/>
      <c r="ATE301" s="1098"/>
      <c r="ATF301" s="1098"/>
      <c r="ATG301" s="1098"/>
      <c r="ATH301" s="1098"/>
      <c r="ATI301" s="1098"/>
      <c r="ATJ301" s="1098"/>
      <c r="ATK301" s="1098"/>
      <c r="ATL301" s="1098"/>
      <c r="ATM301" s="1098"/>
      <c r="ATN301" s="1098"/>
      <c r="ATO301" s="1098"/>
      <c r="ATP301" s="1098"/>
      <c r="ATQ301" s="1098"/>
      <c r="ATR301" s="1098"/>
      <c r="ATS301" s="1098"/>
      <c r="ATT301" s="1098"/>
      <c r="ATU301" s="1098"/>
      <c r="ATV301" s="1098"/>
      <c r="ATW301" s="1098"/>
      <c r="ATX301" s="1098"/>
      <c r="ATY301" s="1098"/>
      <c r="ATZ301" s="1098"/>
      <c r="AUA301" s="1098"/>
      <c r="AUB301" s="1098"/>
      <c r="AUC301" s="1098"/>
      <c r="AUD301" s="1098"/>
      <c r="AUE301" s="1098"/>
      <c r="AUF301" s="1098"/>
      <c r="AUG301" s="1098"/>
      <c r="AUH301" s="1098"/>
      <c r="AUI301" s="1098"/>
      <c r="AUJ301" s="1098"/>
      <c r="AUK301" s="1098"/>
      <c r="AUL301" s="1098"/>
      <c r="AUM301" s="1098"/>
      <c r="AUN301" s="1098"/>
      <c r="AUO301" s="1098"/>
      <c r="AUP301" s="1098"/>
      <c r="AUQ301" s="1098"/>
      <c r="AUR301" s="1098"/>
      <c r="AUS301" s="1098"/>
      <c r="AUT301" s="1098"/>
      <c r="AUU301" s="1098"/>
      <c r="AUV301" s="1098"/>
      <c r="AUW301" s="1098"/>
      <c r="AUX301" s="1098"/>
      <c r="AUY301" s="1098"/>
      <c r="AUZ301" s="1098"/>
      <c r="AVA301" s="1098"/>
      <c r="AVB301" s="1098"/>
      <c r="AVC301" s="1098"/>
      <c r="AVD301" s="1098"/>
      <c r="AVE301" s="1098"/>
      <c r="AVF301" s="1098"/>
      <c r="AVG301" s="1098"/>
      <c r="AVH301" s="1098"/>
      <c r="AVI301" s="1098"/>
      <c r="AVJ301" s="1098"/>
      <c r="AVK301" s="1098"/>
      <c r="AVL301" s="1098"/>
      <c r="AVM301" s="1098"/>
      <c r="AVN301" s="1098"/>
      <c r="AVO301" s="1098"/>
      <c r="AVP301" s="1098"/>
      <c r="AVQ301" s="1098"/>
      <c r="AVR301" s="1098"/>
      <c r="AVS301" s="1098"/>
      <c r="AVT301" s="1098"/>
      <c r="AVU301" s="1098"/>
      <c r="AVV301" s="1098"/>
      <c r="AVW301" s="1098"/>
      <c r="AVX301" s="1098"/>
      <c r="AVY301" s="1098"/>
      <c r="AVZ301" s="1098"/>
      <c r="AWA301" s="1098"/>
      <c r="AWB301" s="1098"/>
      <c r="AWC301" s="1098"/>
      <c r="AWD301" s="1098"/>
      <c r="AWE301" s="1098"/>
      <c r="AWF301" s="1098"/>
      <c r="AWG301" s="1098"/>
      <c r="AWH301" s="1098"/>
      <c r="AWI301" s="1098"/>
      <c r="AWJ301" s="1098"/>
      <c r="AWK301" s="1098"/>
      <c r="AWL301" s="1098"/>
      <c r="AWM301" s="1098"/>
      <c r="AWN301" s="1098"/>
      <c r="AWO301" s="1098"/>
      <c r="AWP301" s="1098"/>
      <c r="AWQ301" s="1098"/>
      <c r="AWR301" s="1098"/>
      <c r="AWS301" s="1098"/>
      <c r="AWT301" s="1098"/>
      <c r="AWU301" s="1098"/>
      <c r="AWV301" s="1098"/>
      <c r="AWW301" s="1098"/>
      <c r="AWX301" s="1098"/>
      <c r="AWY301" s="1098"/>
      <c r="AWZ301" s="1098"/>
      <c r="AXA301" s="1098"/>
      <c r="AXB301" s="1098"/>
      <c r="AXC301" s="1098"/>
      <c r="AXD301" s="1098"/>
      <c r="AXE301" s="1098"/>
      <c r="AXF301" s="1098"/>
      <c r="AXG301" s="1098"/>
      <c r="AXH301" s="1098"/>
      <c r="AXI301" s="1098"/>
      <c r="AXJ301" s="1098"/>
      <c r="AXK301" s="1098"/>
      <c r="AXL301" s="1098"/>
      <c r="AXM301" s="1098"/>
      <c r="AXN301" s="1098"/>
      <c r="AXO301" s="1098"/>
      <c r="AXP301" s="1098"/>
      <c r="AXQ301" s="1098"/>
      <c r="AXR301" s="1098"/>
      <c r="AXS301" s="1098"/>
      <c r="AXT301" s="1098"/>
      <c r="AXU301" s="1098"/>
      <c r="AXV301" s="1098"/>
      <c r="AXW301" s="1098"/>
      <c r="AXX301" s="1098"/>
      <c r="AXY301" s="1098"/>
      <c r="AXZ301" s="1098"/>
      <c r="AYA301" s="1098"/>
      <c r="AYB301" s="1098"/>
      <c r="AYC301" s="1098"/>
      <c r="AYD301" s="1098"/>
      <c r="AYE301" s="1098"/>
      <c r="AYF301" s="1098"/>
      <c r="AYG301" s="1098"/>
      <c r="AYH301" s="1098"/>
      <c r="AYI301" s="1098"/>
      <c r="AYJ301" s="1098"/>
      <c r="AYK301" s="1098"/>
      <c r="AYL301" s="1098"/>
      <c r="AYM301" s="1098"/>
      <c r="AYN301" s="1098"/>
      <c r="AYO301" s="1098"/>
      <c r="AYP301" s="1098"/>
      <c r="AYQ301" s="1098"/>
      <c r="AYR301" s="1098"/>
      <c r="AYS301" s="1098"/>
      <c r="AYT301" s="1098"/>
      <c r="AYU301" s="1098"/>
      <c r="AYV301" s="1098"/>
      <c r="AYW301" s="1098"/>
    </row>
    <row r="302" spans="1:1349" s="1766" customFormat="1" ht="18" customHeight="1" x14ac:dyDescent="0.2">
      <c r="A302" s="3484"/>
      <c r="B302" s="1773"/>
      <c r="C302" s="3523"/>
      <c r="D302" s="3523"/>
      <c r="E302" s="3529"/>
      <c r="F302" s="3529"/>
      <c r="G302" s="3529"/>
      <c r="H302" s="1132"/>
      <c r="I302" s="3530"/>
      <c r="J302" s="3530"/>
      <c r="K302" s="1780"/>
      <c r="L302" s="1043"/>
      <c r="M302" s="3531"/>
      <c r="N302" s="3531"/>
      <c r="O302" s="3531"/>
      <c r="P302" s="3527"/>
      <c r="Q302" s="3528"/>
      <c r="R302" s="3574"/>
      <c r="S302" s="1098"/>
      <c r="T302" s="1098"/>
      <c r="U302" s="1098"/>
      <c r="V302" s="1098"/>
      <c r="W302" s="1098"/>
      <c r="X302" s="1098"/>
      <c r="Y302" s="1098"/>
      <c r="Z302" s="1098"/>
      <c r="AA302" s="1098"/>
      <c r="AB302" s="1098"/>
      <c r="AC302" s="1098"/>
      <c r="AD302" s="1098"/>
      <c r="AE302" s="1098"/>
      <c r="AF302" s="1098"/>
      <c r="AG302" s="1098"/>
      <c r="AH302" s="1098"/>
      <c r="AI302" s="1098"/>
      <c r="AJ302" s="1098"/>
      <c r="AK302" s="1098"/>
      <c r="AL302" s="1098"/>
      <c r="AM302" s="1098"/>
      <c r="AN302" s="1098"/>
      <c r="AO302" s="1098"/>
      <c r="AP302" s="1098"/>
      <c r="AQ302" s="1098"/>
      <c r="AR302" s="1098"/>
      <c r="AS302" s="1098"/>
      <c r="AT302" s="1098"/>
      <c r="AU302" s="1098"/>
      <c r="AV302" s="1098"/>
      <c r="AW302" s="1098"/>
      <c r="AX302" s="1098"/>
      <c r="AY302" s="1098"/>
      <c r="AZ302" s="1098"/>
      <c r="BA302" s="1098"/>
      <c r="BB302" s="1098"/>
      <c r="BC302" s="1098"/>
      <c r="BD302" s="1098"/>
      <c r="BE302" s="1098"/>
      <c r="BF302" s="1098"/>
      <c r="BG302" s="1098"/>
      <c r="BH302" s="1098"/>
      <c r="BI302" s="1098"/>
      <c r="BJ302" s="1098"/>
      <c r="BK302" s="1098"/>
      <c r="BL302" s="1098"/>
      <c r="BM302" s="1098"/>
      <c r="BN302" s="1098"/>
      <c r="BO302" s="1098"/>
      <c r="BP302" s="1098"/>
      <c r="BQ302" s="1098"/>
      <c r="BR302" s="1098"/>
      <c r="BS302" s="1098"/>
      <c r="BT302" s="1098"/>
      <c r="BU302" s="1098"/>
      <c r="BV302" s="1098"/>
      <c r="BW302" s="1098"/>
      <c r="BX302" s="1098"/>
      <c r="BY302" s="1098"/>
      <c r="BZ302" s="1098"/>
      <c r="CA302" s="1098"/>
      <c r="CB302" s="1098"/>
      <c r="CC302" s="1098"/>
      <c r="CD302" s="1098"/>
      <c r="CE302" s="1098"/>
      <c r="CF302" s="1098"/>
      <c r="CG302" s="1098"/>
      <c r="CH302" s="1098"/>
      <c r="CI302" s="1098"/>
      <c r="CJ302" s="1098"/>
      <c r="CK302" s="1098"/>
      <c r="CL302" s="1098"/>
      <c r="CM302" s="1098"/>
      <c r="CN302" s="1098"/>
      <c r="CO302" s="1098"/>
      <c r="CP302" s="1098"/>
      <c r="CQ302" s="1098"/>
      <c r="CR302" s="1098"/>
      <c r="CS302" s="1098"/>
      <c r="CT302" s="1098"/>
      <c r="CU302" s="1098"/>
      <c r="CV302" s="1098"/>
      <c r="CW302" s="1098"/>
      <c r="CX302" s="1098"/>
      <c r="CY302" s="1098"/>
      <c r="CZ302" s="1098"/>
      <c r="DA302" s="1098"/>
      <c r="DB302" s="1098"/>
      <c r="DC302" s="1098"/>
      <c r="DD302" s="1098"/>
      <c r="DE302" s="1098"/>
      <c r="DF302" s="1098"/>
      <c r="DG302" s="1098"/>
      <c r="DH302" s="1098"/>
      <c r="DI302" s="1098"/>
      <c r="DJ302" s="1098"/>
      <c r="DK302" s="1098"/>
      <c r="DL302" s="1098"/>
      <c r="DM302" s="1098"/>
      <c r="DN302" s="1098"/>
      <c r="DO302" s="1098"/>
      <c r="DP302" s="1098"/>
      <c r="DQ302" s="1098"/>
      <c r="DR302" s="1098"/>
      <c r="DS302" s="1098"/>
      <c r="DT302" s="1098"/>
      <c r="DU302" s="1098"/>
      <c r="DV302" s="1098"/>
      <c r="DW302" s="1098"/>
      <c r="DX302" s="1098"/>
      <c r="DY302" s="1098"/>
      <c r="DZ302" s="1098"/>
      <c r="EA302" s="1098"/>
      <c r="EB302" s="1098"/>
      <c r="EC302" s="1098"/>
      <c r="ED302" s="1098"/>
      <c r="EE302" s="1098"/>
      <c r="EF302" s="1098"/>
      <c r="EG302" s="1098"/>
      <c r="EH302" s="1098"/>
      <c r="EI302" s="1098"/>
      <c r="EJ302" s="1098"/>
      <c r="EK302" s="1098"/>
      <c r="EL302" s="1098"/>
      <c r="EM302" s="1098"/>
      <c r="EN302" s="1098"/>
      <c r="EO302" s="1098"/>
      <c r="EP302" s="1098"/>
      <c r="EQ302" s="1098"/>
      <c r="ER302" s="1098"/>
      <c r="ES302" s="1098"/>
      <c r="ET302" s="1098"/>
      <c r="EU302" s="1098"/>
      <c r="EV302" s="1098"/>
      <c r="EW302" s="1098"/>
      <c r="EX302" s="1098"/>
      <c r="EY302" s="1098"/>
      <c r="EZ302" s="1098"/>
      <c r="FA302" s="1098"/>
      <c r="FB302" s="1098"/>
      <c r="FC302" s="1098"/>
      <c r="FD302" s="1098"/>
      <c r="FE302" s="1098"/>
      <c r="FF302" s="1098"/>
      <c r="FG302" s="1098"/>
      <c r="FH302" s="1098"/>
      <c r="FI302" s="1098"/>
      <c r="FJ302" s="1098"/>
      <c r="FK302" s="1098"/>
      <c r="FL302" s="1098"/>
      <c r="FM302" s="1098"/>
      <c r="FN302" s="1098"/>
      <c r="FO302" s="1098"/>
      <c r="FP302" s="1098"/>
      <c r="FQ302" s="1098"/>
      <c r="FR302" s="1098"/>
      <c r="FS302" s="1098"/>
      <c r="FT302" s="1098"/>
      <c r="FU302" s="1098"/>
      <c r="FV302" s="1098"/>
      <c r="FW302" s="1098"/>
      <c r="FX302" s="1098"/>
      <c r="FY302" s="1098"/>
      <c r="FZ302" s="1098"/>
      <c r="GA302" s="1098"/>
      <c r="GB302" s="1098"/>
      <c r="GC302" s="1098"/>
      <c r="GD302" s="1098"/>
      <c r="GE302" s="1098"/>
      <c r="GF302" s="1098"/>
      <c r="GG302" s="1098"/>
      <c r="GH302" s="1098"/>
      <c r="GI302" s="1098"/>
      <c r="GJ302" s="1098"/>
      <c r="GK302" s="1098"/>
      <c r="GL302" s="1098"/>
      <c r="GM302" s="1098"/>
      <c r="GN302" s="1098"/>
      <c r="GO302" s="1098"/>
      <c r="GP302" s="1098"/>
      <c r="GQ302" s="1098"/>
      <c r="GR302" s="1098"/>
      <c r="GS302" s="1098"/>
      <c r="GT302" s="1098"/>
      <c r="GU302" s="1098"/>
      <c r="GV302" s="1098"/>
      <c r="GW302" s="1098"/>
      <c r="GX302" s="1098"/>
      <c r="GY302" s="1098"/>
      <c r="GZ302" s="1098"/>
      <c r="HA302" s="1098"/>
      <c r="HB302" s="1098"/>
      <c r="HC302" s="1098"/>
      <c r="HD302" s="1098"/>
      <c r="HE302" s="1098"/>
      <c r="HF302" s="1098"/>
      <c r="HG302" s="1098"/>
      <c r="HH302" s="1098"/>
      <c r="HI302" s="1098"/>
      <c r="HJ302" s="1098"/>
      <c r="HK302" s="1098"/>
      <c r="HL302" s="1098"/>
      <c r="HM302" s="1098"/>
      <c r="HN302" s="1098"/>
      <c r="HO302" s="1098"/>
      <c r="HP302" s="1098"/>
      <c r="HQ302" s="1098"/>
      <c r="HR302" s="1098"/>
      <c r="HS302" s="1098"/>
      <c r="HT302" s="1098"/>
      <c r="HU302" s="1098"/>
      <c r="HV302" s="1098"/>
      <c r="HW302" s="1098"/>
      <c r="HX302" s="1098"/>
      <c r="HY302" s="1098"/>
      <c r="HZ302" s="1098"/>
      <c r="IA302" s="1098"/>
      <c r="IB302" s="1098"/>
      <c r="IC302" s="1098"/>
      <c r="ID302" s="1098"/>
      <c r="IE302" s="1098"/>
      <c r="IF302" s="1098"/>
      <c r="IG302" s="1098"/>
      <c r="IH302" s="1098"/>
      <c r="II302" s="1098"/>
      <c r="IJ302" s="1098"/>
      <c r="IK302" s="1098"/>
      <c r="IL302" s="1098"/>
      <c r="IM302" s="1098"/>
      <c r="IN302" s="1098"/>
      <c r="IO302" s="1098"/>
      <c r="IP302" s="1098"/>
      <c r="IQ302" s="1098"/>
      <c r="IR302" s="1098"/>
      <c r="IS302" s="1098"/>
      <c r="IT302" s="1098"/>
      <c r="IU302" s="1098"/>
      <c r="IV302" s="1098"/>
      <c r="IW302" s="1098"/>
      <c r="IX302" s="1098"/>
      <c r="IY302" s="1098"/>
      <c r="IZ302" s="1098"/>
      <c r="JA302" s="1098"/>
      <c r="JB302" s="1098"/>
      <c r="JC302" s="1098"/>
      <c r="JD302" s="1098"/>
      <c r="JE302" s="1098"/>
      <c r="JF302" s="1098"/>
      <c r="JG302" s="1098"/>
      <c r="JH302" s="1098"/>
      <c r="JI302" s="1098"/>
      <c r="JJ302" s="1098"/>
      <c r="JK302" s="1098"/>
      <c r="JL302" s="1098"/>
      <c r="JM302" s="1098"/>
      <c r="JN302" s="1098"/>
      <c r="JO302" s="1098"/>
      <c r="JP302" s="1098"/>
      <c r="JQ302" s="1098"/>
      <c r="JR302" s="1098"/>
      <c r="JS302" s="1098"/>
      <c r="JT302" s="1098"/>
      <c r="JU302" s="1098"/>
      <c r="JV302" s="1098"/>
      <c r="JW302" s="1098"/>
      <c r="JX302" s="1098"/>
      <c r="JY302" s="1098"/>
      <c r="JZ302" s="1098"/>
      <c r="KA302" s="1098"/>
      <c r="KB302" s="1098"/>
      <c r="KC302" s="1098"/>
      <c r="KD302" s="1098"/>
      <c r="KE302" s="1098"/>
      <c r="KF302" s="1098"/>
      <c r="KG302" s="1098"/>
      <c r="KH302" s="1098"/>
      <c r="KI302" s="1098"/>
      <c r="KJ302" s="1098"/>
      <c r="KK302" s="1098"/>
      <c r="KL302" s="1098"/>
      <c r="KM302" s="1098"/>
      <c r="KN302" s="1098"/>
      <c r="KO302" s="1098"/>
      <c r="KP302" s="1098"/>
      <c r="KQ302" s="1098"/>
      <c r="KR302" s="1098"/>
      <c r="KS302" s="1098"/>
      <c r="KT302" s="1098"/>
      <c r="KU302" s="1098"/>
      <c r="KV302" s="1098"/>
      <c r="KW302" s="1098"/>
      <c r="KX302" s="1098"/>
      <c r="KY302" s="1098"/>
      <c r="KZ302" s="1098"/>
      <c r="LA302" s="1098"/>
      <c r="LB302" s="1098"/>
      <c r="LC302" s="1098"/>
      <c r="LD302" s="1098"/>
      <c r="LE302" s="1098"/>
      <c r="LF302" s="1098"/>
      <c r="LG302" s="1098"/>
      <c r="LH302" s="1098"/>
      <c r="LI302" s="1098"/>
      <c r="LJ302" s="1098"/>
      <c r="LK302" s="1098"/>
      <c r="LL302" s="1098"/>
      <c r="LM302" s="1098"/>
      <c r="LN302" s="1098"/>
      <c r="LO302" s="1098"/>
      <c r="LP302" s="1098"/>
      <c r="LQ302" s="1098"/>
      <c r="LR302" s="1098"/>
      <c r="LS302" s="1098"/>
      <c r="LT302" s="1098"/>
      <c r="LU302" s="1098"/>
      <c r="LV302" s="1098"/>
      <c r="LW302" s="1098"/>
      <c r="LX302" s="1098"/>
      <c r="LY302" s="1098"/>
      <c r="LZ302" s="1098"/>
      <c r="MA302" s="1098"/>
      <c r="MB302" s="1098"/>
      <c r="MC302" s="1098"/>
      <c r="MD302" s="1098"/>
      <c r="ME302" s="1098"/>
      <c r="MF302" s="1098"/>
      <c r="MG302" s="1098"/>
      <c r="MH302" s="1098"/>
      <c r="MI302" s="1098"/>
      <c r="MJ302" s="1098"/>
      <c r="MK302" s="1098"/>
      <c r="ML302" s="1098"/>
      <c r="MM302" s="1098"/>
      <c r="MN302" s="1098"/>
      <c r="MO302" s="1098"/>
      <c r="MP302" s="1098"/>
      <c r="MQ302" s="1098"/>
      <c r="MR302" s="1098"/>
      <c r="MS302" s="1098"/>
      <c r="MT302" s="1098"/>
      <c r="MU302" s="1098"/>
      <c r="MV302" s="1098"/>
      <c r="MW302" s="1098"/>
      <c r="MX302" s="1098"/>
      <c r="MY302" s="1098"/>
      <c r="MZ302" s="1098"/>
      <c r="NA302" s="1098"/>
      <c r="NB302" s="1098"/>
      <c r="NC302" s="1098"/>
      <c r="ND302" s="1098"/>
      <c r="NE302" s="1098"/>
      <c r="NF302" s="1098"/>
      <c r="NG302" s="1098"/>
      <c r="NH302" s="1098"/>
      <c r="NI302" s="1098"/>
      <c r="NJ302" s="1098"/>
      <c r="NK302" s="1098"/>
      <c r="NL302" s="1098"/>
      <c r="NM302" s="1098"/>
      <c r="NN302" s="1098"/>
      <c r="NO302" s="1098"/>
      <c r="NP302" s="1098"/>
      <c r="NQ302" s="1098"/>
      <c r="NR302" s="1098"/>
      <c r="NS302" s="1098"/>
      <c r="NT302" s="1098"/>
      <c r="NU302" s="1098"/>
      <c r="NV302" s="1098"/>
      <c r="NW302" s="1098"/>
      <c r="NX302" s="1098"/>
      <c r="NY302" s="1098"/>
      <c r="NZ302" s="1098"/>
      <c r="OA302" s="1098"/>
      <c r="OB302" s="1098"/>
      <c r="OC302" s="1098"/>
      <c r="OD302" s="1098"/>
      <c r="OE302" s="1098"/>
      <c r="OF302" s="1098"/>
      <c r="OG302" s="1098"/>
      <c r="OH302" s="1098"/>
      <c r="OI302" s="1098"/>
      <c r="OJ302" s="1098"/>
      <c r="OK302" s="1098"/>
      <c r="OL302" s="1098"/>
      <c r="OM302" s="1098"/>
      <c r="ON302" s="1098"/>
      <c r="OO302" s="1098"/>
      <c r="OP302" s="1098"/>
      <c r="OQ302" s="1098"/>
      <c r="OR302" s="1098"/>
      <c r="OS302" s="1098"/>
      <c r="OT302" s="1098"/>
      <c r="OU302" s="1098"/>
      <c r="OV302" s="1098"/>
      <c r="OW302" s="1098"/>
      <c r="OX302" s="1098"/>
      <c r="OY302" s="1098"/>
      <c r="OZ302" s="1098"/>
      <c r="PA302" s="1098"/>
      <c r="PB302" s="1098"/>
      <c r="PC302" s="1098"/>
      <c r="PD302" s="1098"/>
      <c r="PE302" s="1098"/>
      <c r="PF302" s="1098"/>
      <c r="PG302" s="1098"/>
      <c r="PH302" s="1098"/>
      <c r="PI302" s="1098"/>
      <c r="PJ302" s="1098"/>
      <c r="PK302" s="1098"/>
      <c r="PL302" s="1098"/>
      <c r="PM302" s="1098"/>
      <c r="PN302" s="1098"/>
      <c r="PO302" s="1098"/>
      <c r="PP302" s="1098"/>
      <c r="PQ302" s="1098"/>
      <c r="PR302" s="1098"/>
      <c r="PS302" s="1098"/>
      <c r="PT302" s="1098"/>
      <c r="PU302" s="1098"/>
      <c r="PV302" s="1098"/>
      <c r="PW302" s="1098"/>
      <c r="PX302" s="1098"/>
      <c r="PY302" s="1098"/>
      <c r="PZ302" s="1098"/>
      <c r="QA302" s="1098"/>
      <c r="QB302" s="1098"/>
      <c r="QC302" s="1098"/>
      <c r="QD302" s="1098"/>
      <c r="QE302" s="1098"/>
      <c r="QF302" s="1098"/>
      <c r="QG302" s="1098"/>
      <c r="QH302" s="1098"/>
      <c r="QI302" s="1098"/>
      <c r="QJ302" s="1098"/>
      <c r="QK302" s="1098"/>
      <c r="QL302" s="1098"/>
      <c r="QM302" s="1098"/>
      <c r="QN302" s="1098"/>
      <c r="QO302" s="1098"/>
      <c r="QP302" s="1098"/>
      <c r="QQ302" s="1098"/>
      <c r="QR302" s="1098"/>
      <c r="QS302" s="1098"/>
      <c r="QT302" s="1098"/>
      <c r="QU302" s="1098"/>
      <c r="QV302" s="1098"/>
      <c r="QW302" s="1098"/>
      <c r="QX302" s="1098"/>
      <c r="QY302" s="1098"/>
      <c r="QZ302" s="1098"/>
      <c r="RA302" s="1098"/>
      <c r="RB302" s="1098"/>
      <c r="RC302" s="1098"/>
      <c r="RD302" s="1098"/>
      <c r="RE302" s="1098"/>
      <c r="RF302" s="1098"/>
      <c r="RG302" s="1098"/>
      <c r="RH302" s="1098"/>
      <c r="RI302" s="1098"/>
      <c r="RJ302" s="1098"/>
      <c r="RK302" s="1098"/>
      <c r="RL302" s="1098"/>
      <c r="RM302" s="1098"/>
      <c r="RN302" s="1098"/>
      <c r="RO302" s="1098"/>
      <c r="RP302" s="1098"/>
      <c r="RQ302" s="1098"/>
      <c r="RR302" s="1098"/>
      <c r="RS302" s="1098"/>
      <c r="RT302" s="1098"/>
      <c r="RU302" s="1098"/>
      <c r="RV302" s="1098"/>
      <c r="RW302" s="1098"/>
      <c r="RX302" s="1098"/>
      <c r="RY302" s="1098"/>
      <c r="RZ302" s="1098"/>
      <c r="SA302" s="1098"/>
      <c r="SB302" s="1098"/>
      <c r="SC302" s="1098"/>
      <c r="SD302" s="1098"/>
      <c r="SE302" s="1098"/>
      <c r="SF302" s="1098"/>
      <c r="SG302" s="1098"/>
      <c r="SH302" s="1098"/>
      <c r="SI302" s="1098"/>
      <c r="SJ302" s="1098"/>
      <c r="SK302" s="1098"/>
      <c r="SL302" s="1098"/>
      <c r="SM302" s="1098"/>
      <c r="SN302" s="1098"/>
      <c r="SO302" s="1098"/>
      <c r="SP302" s="1098"/>
      <c r="SQ302" s="1098"/>
      <c r="SR302" s="1098"/>
      <c r="SS302" s="1098"/>
      <c r="ST302" s="1098"/>
      <c r="SU302" s="1098"/>
      <c r="SV302" s="1098"/>
      <c r="SW302" s="1098"/>
      <c r="SX302" s="1098"/>
      <c r="SY302" s="1098"/>
      <c r="SZ302" s="1098"/>
      <c r="TA302" s="1098"/>
      <c r="TB302" s="1098"/>
      <c r="TC302" s="1098"/>
      <c r="TD302" s="1098"/>
      <c r="TE302" s="1098"/>
      <c r="TF302" s="1098"/>
      <c r="TG302" s="1098"/>
      <c r="TH302" s="1098"/>
      <c r="TI302" s="1098"/>
      <c r="TJ302" s="1098"/>
      <c r="TK302" s="1098"/>
      <c r="TL302" s="1098"/>
      <c r="TM302" s="1098"/>
      <c r="TN302" s="1098"/>
      <c r="TO302" s="1098"/>
      <c r="TP302" s="1098"/>
      <c r="TQ302" s="1098"/>
      <c r="TR302" s="1098"/>
      <c r="TS302" s="1098"/>
      <c r="TT302" s="1098"/>
      <c r="TU302" s="1098"/>
      <c r="TV302" s="1098"/>
      <c r="TW302" s="1098"/>
      <c r="TX302" s="1098"/>
      <c r="TY302" s="1098"/>
      <c r="TZ302" s="1098"/>
      <c r="UA302" s="1098"/>
      <c r="UB302" s="1098"/>
      <c r="UC302" s="1098"/>
      <c r="UD302" s="1098"/>
      <c r="UE302" s="1098"/>
      <c r="UF302" s="1098"/>
      <c r="UG302" s="1098"/>
      <c r="UH302" s="1098"/>
      <c r="UI302" s="1098"/>
      <c r="UJ302" s="1098"/>
      <c r="UK302" s="1098"/>
      <c r="UL302" s="1098"/>
      <c r="UM302" s="1098"/>
      <c r="UN302" s="1098"/>
      <c r="UO302" s="1098"/>
      <c r="UP302" s="1098"/>
      <c r="UQ302" s="1098"/>
      <c r="UR302" s="1098"/>
      <c r="US302" s="1098"/>
      <c r="UT302" s="1098"/>
      <c r="UU302" s="1098"/>
      <c r="UV302" s="1098"/>
      <c r="UW302" s="1098"/>
      <c r="UX302" s="1098"/>
      <c r="UY302" s="1098"/>
      <c r="UZ302" s="1098"/>
      <c r="VA302" s="1098"/>
      <c r="VB302" s="1098"/>
      <c r="VC302" s="1098"/>
      <c r="VD302" s="1098"/>
      <c r="VE302" s="1098"/>
      <c r="VF302" s="1098"/>
      <c r="VG302" s="1098"/>
      <c r="VH302" s="1098"/>
      <c r="VI302" s="1098"/>
      <c r="VJ302" s="1098"/>
      <c r="VK302" s="1098"/>
      <c r="VL302" s="1098"/>
      <c r="VM302" s="1098"/>
      <c r="VN302" s="1098"/>
      <c r="VO302" s="1098"/>
      <c r="VP302" s="1098"/>
      <c r="VQ302" s="1098"/>
      <c r="VR302" s="1098"/>
      <c r="VS302" s="1098"/>
      <c r="VT302" s="1098"/>
      <c r="VU302" s="1098"/>
      <c r="VV302" s="1098"/>
      <c r="VW302" s="1098"/>
      <c r="VX302" s="1098"/>
      <c r="VY302" s="1098"/>
      <c r="VZ302" s="1098"/>
      <c r="WA302" s="1098"/>
      <c r="WB302" s="1098"/>
      <c r="WC302" s="1098"/>
      <c r="WD302" s="1098"/>
      <c r="WE302" s="1098"/>
      <c r="WF302" s="1098"/>
      <c r="WG302" s="1098"/>
      <c r="WH302" s="1098"/>
      <c r="WI302" s="1098"/>
      <c r="WJ302" s="1098"/>
      <c r="WK302" s="1098"/>
      <c r="WL302" s="1098"/>
      <c r="WM302" s="1098"/>
      <c r="WN302" s="1098"/>
      <c r="WO302" s="1098"/>
      <c r="WP302" s="1098"/>
      <c r="WQ302" s="1098"/>
      <c r="WR302" s="1098"/>
      <c r="WS302" s="1098"/>
      <c r="WT302" s="1098"/>
      <c r="WU302" s="1098"/>
      <c r="WV302" s="1098"/>
      <c r="WW302" s="1098"/>
      <c r="WX302" s="1098"/>
      <c r="WY302" s="1098"/>
      <c r="WZ302" s="1098"/>
      <c r="XA302" s="1098"/>
      <c r="XB302" s="1098"/>
      <c r="XC302" s="1098"/>
      <c r="XD302" s="1098"/>
      <c r="XE302" s="1098"/>
      <c r="XF302" s="1098"/>
      <c r="XG302" s="1098"/>
      <c r="XH302" s="1098"/>
      <c r="XI302" s="1098"/>
      <c r="XJ302" s="1098"/>
      <c r="XK302" s="1098"/>
      <c r="XL302" s="1098"/>
      <c r="XM302" s="1098"/>
      <c r="XN302" s="1098"/>
      <c r="XO302" s="1098"/>
      <c r="XP302" s="1098"/>
      <c r="XQ302" s="1098"/>
      <c r="XR302" s="1098"/>
      <c r="XS302" s="1098"/>
      <c r="XT302" s="1098"/>
      <c r="XU302" s="1098"/>
      <c r="XV302" s="1098"/>
      <c r="XW302" s="1098"/>
      <c r="XX302" s="1098"/>
      <c r="XY302" s="1098"/>
      <c r="XZ302" s="1098"/>
      <c r="YA302" s="1098"/>
      <c r="YB302" s="1098"/>
      <c r="YC302" s="1098"/>
      <c r="YD302" s="1098"/>
      <c r="YE302" s="1098"/>
      <c r="YF302" s="1098"/>
      <c r="YG302" s="1098"/>
      <c r="YH302" s="1098"/>
      <c r="YI302" s="1098"/>
      <c r="YJ302" s="1098"/>
      <c r="YK302" s="1098"/>
      <c r="YL302" s="1098"/>
      <c r="YM302" s="1098"/>
      <c r="YN302" s="1098"/>
      <c r="YO302" s="1098"/>
      <c r="YP302" s="1098"/>
      <c r="YQ302" s="1098"/>
      <c r="YR302" s="1098"/>
      <c r="YS302" s="1098"/>
      <c r="YT302" s="1098"/>
      <c r="YU302" s="1098"/>
      <c r="YV302" s="1098"/>
      <c r="YW302" s="1098"/>
      <c r="YX302" s="1098"/>
      <c r="YY302" s="1098"/>
      <c r="YZ302" s="1098"/>
      <c r="ZA302" s="1098"/>
      <c r="ZB302" s="1098"/>
      <c r="ZC302" s="1098"/>
      <c r="ZD302" s="1098"/>
      <c r="ZE302" s="1098"/>
      <c r="ZF302" s="1098"/>
      <c r="ZG302" s="1098"/>
      <c r="ZH302" s="1098"/>
      <c r="ZI302" s="1098"/>
      <c r="ZJ302" s="1098"/>
      <c r="ZK302" s="1098"/>
      <c r="ZL302" s="1098"/>
      <c r="ZM302" s="1098"/>
      <c r="ZN302" s="1098"/>
      <c r="ZO302" s="1098"/>
      <c r="ZP302" s="1098"/>
      <c r="ZQ302" s="1098"/>
      <c r="ZR302" s="1098"/>
      <c r="ZS302" s="1098"/>
      <c r="ZT302" s="1098"/>
      <c r="ZU302" s="1098"/>
      <c r="ZV302" s="1098"/>
      <c r="ZW302" s="1098"/>
      <c r="ZX302" s="1098"/>
      <c r="ZY302" s="1098"/>
      <c r="ZZ302" s="1098"/>
      <c r="AAA302" s="1098"/>
      <c r="AAB302" s="1098"/>
      <c r="AAC302" s="1098"/>
      <c r="AAD302" s="1098"/>
      <c r="AAE302" s="1098"/>
      <c r="AAF302" s="1098"/>
      <c r="AAG302" s="1098"/>
      <c r="AAH302" s="1098"/>
      <c r="AAI302" s="1098"/>
      <c r="AAJ302" s="1098"/>
      <c r="AAK302" s="1098"/>
      <c r="AAL302" s="1098"/>
      <c r="AAM302" s="1098"/>
      <c r="AAN302" s="1098"/>
      <c r="AAO302" s="1098"/>
      <c r="AAP302" s="1098"/>
      <c r="AAQ302" s="1098"/>
      <c r="AAR302" s="1098"/>
      <c r="AAS302" s="1098"/>
      <c r="AAT302" s="1098"/>
      <c r="AAU302" s="1098"/>
      <c r="AAV302" s="1098"/>
      <c r="AAW302" s="1098"/>
      <c r="AAX302" s="1098"/>
      <c r="AAY302" s="1098"/>
      <c r="AAZ302" s="1098"/>
      <c r="ABA302" s="1098"/>
      <c r="ABB302" s="1098"/>
      <c r="ABC302" s="1098"/>
      <c r="ABD302" s="1098"/>
      <c r="ABE302" s="1098"/>
      <c r="ABF302" s="1098"/>
      <c r="ABG302" s="1098"/>
      <c r="ABH302" s="1098"/>
      <c r="ABI302" s="1098"/>
      <c r="ABJ302" s="1098"/>
      <c r="ABK302" s="1098"/>
      <c r="ABL302" s="1098"/>
      <c r="ABM302" s="1098"/>
      <c r="ABN302" s="1098"/>
      <c r="ABO302" s="1098"/>
      <c r="ABP302" s="1098"/>
      <c r="ABQ302" s="1098"/>
      <c r="ABR302" s="1098"/>
      <c r="ABS302" s="1098"/>
      <c r="ABT302" s="1098"/>
      <c r="ABU302" s="1098"/>
      <c r="ABV302" s="1098"/>
      <c r="ABW302" s="1098"/>
      <c r="ABX302" s="1098"/>
      <c r="ABY302" s="1098"/>
      <c r="ABZ302" s="1098"/>
      <c r="ACA302" s="1098"/>
      <c r="ACB302" s="1098"/>
      <c r="ACC302" s="1098"/>
      <c r="ACD302" s="1098"/>
      <c r="ACE302" s="1098"/>
      <c r="ACF302" s="1098"/>
      <c r="ACG302" s="1098"/>
      <c r="ACH302" s="1098"/>
      <c r="ACI302" s="1098"/>
      <c r="ACJ302" s="1098"/>
      <c r="ACK302" s="1098"/>
      <c r="ACL302" s="1098"/>
      <c r="ACM302" s="1098"/>
      <c r="ACN302" s="1098"/>
      <c r="ACO302" s="1098"/>
      <c r="ACP302" s="1098"/>
      <c r="ACQ302" s="1098"/>
      <c r="ACR302" s="1098"/>
      <c r="ACS302" s="1098"/>
      <c r="ACT302" s="1098"/>
      <c r="ACU302" s="1098"/>
      <c r="ACV302" s="1098"/>
      <c r="ACW302" s="1098"/>
      <c r="ACX302" s="1098"/>
      <c r="ACY302" s="1098"/>
      <c r="ACZ302" s="1098"/>
      <c r="ADA302" s="1098"/>
      <c r="ADB302" s="1098"/>
      <c r="ADC302" s="1098"/>
      <c r="ADD302" s="1098"/>
      <c r="ADE302" s="1098"/>
      <c r="ADF302" s="1098"/>
      <c r="ADG302" s="1098"/>
      <c r="ADH302" s="1098"/>
      <c r="ADI302" s="1098"/>
      <c r="ADJ302" s="1098"/>
      <c r="ADK302" s="1098"/>
      <c r="ADL302" s="1098"/>
      <c r="ADM302" s="1098"/>
      <c r="ADN302" s="1098"/>
      <c r="ADO302" s="1098"/>
      <c r="ADP302" s="1098"/>
      <c r="ADQ302" s="1098"/>
      <c r="ADR302" s="1098"/>
      <c r="ADS302" s="1098"/>
      <c r="ADT302" s="1098"/>
      <c r="ADU302" s="1098"/>
      <c r="ADV302" s="1098"/>
      <c r="ADW302" s="1098"/>
      <c r="ADX302" s="1098"/>
      <c r="ADY302" s="1098"/>
      <c r="ADZ302" s="1098"/>
      <c r="AEA302" s="1098"/>
      <c r="AEB302" s="1098"/>
      <c r="AEC302" s="1098"/>
      <c r="AED302" s="1098"/>
      <c r="AEE302" s="1098"/>
      <c r="AEF302" s="1098"/>
      <c r="AEG302" s="1098"/>
      <c r="AEH302" s="1098"/>
      <c r="AEI302" s="1098"/>
      <c r="AEJ302" s="1098"/>
      <c r="AEK302" s="1098"/>
      <c r="AEL302" s="1098"/>
      <c r="AEM302" s="1098"/>
      <c r="AEN302" s="1098"/>
      <c r="AEO302" s="1098"/>
      <c r="AEP302" s="1098"/>
      <c r="AEQ302" s="1098"/>
      <c r="AER302" s="1098"/>
      <c r="AES302" s="1098"/>
      <c r="AET302" s="1098"/>
      <c r="AEU302" s="1098"/>
      <c r="AEV302" s="1098"/>
      <c r="AEW302" s="1098"/>
      <c r="AEX302" s="1098"/>
      <c r="AEY302" s="1098"/>
      <c r="AEZ302" s="1098"/>
      <c r="AFA302" s="1098"/>
      <c r="AFB302" s="1098"/>
      <c r="AFC302" s="1098"/>
      <c r="AFD302" s="1098"/>
      <c r="AFE302" s="1098"/>
      <c r="AFF302" s="1098"/>
      <c r="AFG302" s="1098"/>
      <c r="AFH302" s="1098"/>
      <c r="AFI302" s="1098"/>
      <c r="AFJ302" s="1098"/>
      <c r="AFK302" s="1098"/>
      <c r="AFL302" s="1098"/>
      <c r="AFM302" s="1098"/>
      <c r="AFN302" s="1098"/>
      <c r="AFO302" s="1098"/>
      <c r="AFP302" s="1098"/>
      <c r="AFQ302" s="1098"/>
      <c r="AFR302" s="1098"/>
      <c r="AFS302" s="1098"/>
      <c r="AFT302" s="1098"/>
      <c r="AFU302" s="1098"/>
      <c r="AFV302" s="1098"/>
      <c r="AFW302" s="1098"/>
      <c r="AFX302" s="1098"/>
      <c r="AFY302" s="1098"/>
      <c r="AFZ302" s="1098"/>
      <c r="AGA302" s="1098"/>
      <c r="AGB302" s="1098"/>
      <c r="AGC302" s="1098"/>
      <c r="AGD302" s="1098"/>
      <c r="AGE302" s="1098"/>
      <c r="AGF302" s="1098"/>
      <c r="AGG302" s="1098"/>
      <c r="AGH302" s="1098"/>
      <c r="AGI302" s="1098"/>
      <c r="AGJ302" s="1098"/>
      <c r="AGK302" s="1098"/>
      <c r="AGL302" s="1098"/>
      <c r="AGM302" s="1098"/>
      <c r="AGN302" s="1098"/>
      <c r="AGO302" s="1098"/>
      <c r="AGP302" s="1098"/>
      <c r="AGQ302" s="1098"/>
      <c r="AGR302" s="1098"/>
      <c r="AGS302" s="1098"/>
      <c r="AGT302" s="1098"/>
      <c r="AGU302" s="1098"/>
      <c r="AGV302" s="1098"/>
      <c r="AGW302" s="1098"/>
      <c r="AGX302" s="1098"/>
      <c r="AGY302" s="1098"/>
      <c r="AGZ302" s="1098"/>
      <c r="AHA302" s="1098"/>
      <c r="AHB302" s="1098"/>
      <c r="AHC302" s="1098"/>
      <c r="AHD302" s="1098"/>
      <c r="AHE302" s="1098"/>
      <c r="AHF302" s="1098"/>
      <c r="AHG302" s="1098"/>
      <c r="AHH302" s="1098"/>
      <c r="AHI302" s="1098"/>
      <c r="AHJ302" s="1098"/>
      <c r="AHK302" s="1098"/>
      <c r="AHL302" s="1098"/>
      <c r="AHM302" s="1098"/>
      <c r="AHN302" s="1098"/>
      <c r="AHO302" s="1098"/>
      <c r="AHP302" s="1098"/>
      <c r="AHQ302" s="1098"/>
      <c r="AHR302" s="1098"/>
      <c r="AHS302" s="1098"/>
      <c r="AHT302" s="1098"/>
      <c r="AHU302" s="1098"/>
      <c r="AHV302" s="1098"/>
      <c r="AHW302" s="1098"/>
      <c r="AHX302" s="1098"/>
      <c r="AHY302" s="1098"/>
      <c r="AHZ302" s="1098"/>
      <c r="AIA302" s="1098"/>
      <c r="AIB302" s="1098"/>
      <c r="AIC302" s="1098"/>
      <c r="AID302" s="1098"/>
      <c r="AIE302" s="1098"/>
      <c r="AIF302" s="1098"/>
      <c r="AIG302" s="1098"/>
      <c r="AIH302" s="1098"/>
      <c r="AII302" s="1098"/>
      <c r="AIJ302" s="1098"/>
      <c r="AIK302" s="1098"/>
      <c r="AIL302" s="1098"/>
      <c r="AIM302" s="1098"/>
      <c r="AIN302" s="1098"/>
      <c r="AIO302" s="1098"/>
      <c r="AIP302" s="1098"/>
      <c r="AIQ302" s="1098"/>
      <c r="AIR302" s="1098"/>
      <c r="AIS302" s="1098"/>
      <c r="AIT302" s="1098"/>
      <c r="AIU302" s="1098"/>
      <c r="AIV302" s="1098"/>
      <c r="AIW302" s="1098"/>
      <c r="AIX302" s="1098"/>
      <c r="AIY302" s="1098"/>
      <c r="AIZ302" s="1098"/>
      <c r="AJA302" s="1098"/>
      <c r="AJB302" s="1098"/>
      <c r="AJC302" s="1098"/>
      <c r="AJD302" s="1098"/>
      <c r="AJE302" s="1098"/>
      <c r="AJF302" s="1098"/>
      <c r="AJG302" s="1098"/>
      <c r="AJH302" s="1098"/>
      <c r="AJI302" s="1098"/>
      <c r="AJJ302" s="1098"/>
      <c r="AJK302" s="1098"/>
      <c r="AJL302" s="1098"/>
      <c r="AJM302" s="1098"/>
      <c r="AJN302" s="1098"/>
      <c r="AJO302" s="1098"/>
      <c r="AJP302" s="1098"/>
      <c r="AJQ302" s="1098"/>
      <c r="AJR302" s="1098"/>
      <c r="AJS302" s="1098"/>
      <c r="AJT302" s="1098"/>
      <c r="AJU302" s="1098"/>
      <c r="AJV302" s="1098"/>
      <c r="AJW302" s="1098"/>
      <c r="AJX302" s="1098"/>
      <c r="AJY302" s="1098"/>
      <c r="AJZ302" s="1098"/>
      <c r="AKA302" s="1098"/>
      <c r="AKB302" s="1098"/>
      <c r="AKC302" s="1098"/>
      <c r="AKD302" s="1098"/>
      <c r="AKE302" s="1098"/>
      <c r="AKF302" s="1098"/>
      <c r="AKG302" s="1098"/>
      <c r="AKH302" s="1098"/>
      <c r="AKI302" s="1098"/>
      <c r="AKJ302" s="1098"/>
      <c r="AKK302" s="1098"/>
      <c r="AKL302" s="1098"/>
      <c r="AKM302" s="1098"/>
      <c r="AKN302" s="1098"/>
      <c r="AKO302" s="1098"/>
      <c r="AKP302" s="1098"/>
      <c r="AKQ302" s="1098"/>
      <c r="AKR302" s="1098"/>
      <c r="AKS302" s="1098"/>
      <c r="AKT302" s="1098"/>
      <c r="AKU302" s="1098"/>
      <c r="AKV302" s="1098"/>
      <c r="AKW302" s="1098"/>
      <c r="AKX302" s="1098"/>
      <c r="AKY302" s="1098"/>
      <c r="AKZ302" s="1098"/>
      <c r="ALA302" s="1098"/>
      <c r="ALB302" s="1098"/>
      <c r="ALC302" s="1098"/>
      <c r="ALD302" s="1098"/>
      <c r="ALE302" s="1098"/>
      <c r="ALF302" s="1098"/>
      <c r="ALG302" s="1098"/>
      <c r="ALH302" s="1098"/>
      <c r="ALI302" s="1098"/>
      <c r="ALJ302" s="1098"/>
      <c r="ALK302" s="1098"/>
      <c r="ALL302" s="1098"/>
      <c r="ALM302" s="1098"/>
      <c r="ALN302" s="1098"/>
      <c r="ALO302" s="1098"/>
      <c r="ALP302" s="1098"/>
      <c r="ALQ302" s="1098"/>
      <c r="ALR302" s="1098"/>
      <c r="ALS302" s="1098"/>
      <c r="ALT302" s="1098"/>
      <c r="ALU302" s="1098"/>
      <c r="ALV302" s="1098"/>
      <c r="ALW302" s="1098"/>
      <c r="ALX302" s="1098"/>
      <c r="ALY302" s="1098"/>
      <c r="ALZ302" s="1098"/>
      <c r="AMA302" s="1098"/>
      <c r="AMB302" s="1098"/>
      <c r="AMC302" s="1098"/>
      <c r="AMD302" s="1098"/>
      <c r="AME302" s="1098"/>
      <c r="AMF302" s="1098"/>
      <c r="AMG302" s="1098"/>
      <c r="AMH302" s="1098"/>
      <c r="AMI302" s="1098"/>
      <c r="AMJ302" s="1098"/>
      <c r="AMK302" s="1098"/>
      <c r="AML302" s="1098"/>
      <c r="AMM302" s="1098"/>
      <c r="AMN302" s="1098"/>
      <c r="AMO302" s="1098"/>
      <c r="AMP302" s="1098"/>
      <c r="AMQ302" s="1098"/>
      <c r="AMR302" s="1098"/>
      <c r="AMS302" s="1098"/>
      <c r="AMT302" s="1098"/>
      <c r="AMU302" s="1098"/>
      <c r="AMV302" s="1098"/>
      <c r="AMW302" s="1098"/>
      <c r="AMX302" s="1098"/>
      <c r="AMY302" s="1098"/>
      <c r="AMZ302" s="1098"/>
      <c r="ANA302" s="1098"/>
      <c r="ANB302" s="1098"/>
      <c r="ANC302" s="1098"/>
      <c r="AND302" s="1098"/>
      <c r="ANE302" s="1098"/>
      <c r="ANF302" s="1098"/>
      <c r="ANG302" s="1098"/>
      <c r="ANH302" s="1098"/>
      <c r="ANI302" s="1098"/>
      <c r="ANJ302" s="1098"/>
      <c r="ANK302" s="1098"/>
      <c r="ANL302" s="1098"/>
      <c r="ANM302" s="1098"/>
      <c r="ANN302" s="1098"/>
      <c r="ANO302" s="1098"/>
      <c r="ANP302" s="1098"/>
      <c r="ANQ302" s="1098"/>
      <c r="ANR302" s="1098"/>
      <c r="ANS302" s="1098"/>
      <c r="ANT302" s="1098"/>
      <c r="ANU302" s="1098"/>
      <c r="ANV302" s="1098"/>
      <c r="ANW302" s="1098"/>
      <c r="ANX302" s="1098"/>
      <c r="ANY302" s="1098"/>
      <c r="ANZ302" s="1098"/>
      <c r="AOA302" s="1098"/>
      <c r="AOB302" s="1098"/>
      <c r="AOC302" s="1098"/>
      <c r="AOD302" s="1098"/>
      <c r="AOE302" s="1098"/>
      <c r="AOF302" s="1098"/>
      <c r="AOG302" s="1098"/>
      <c r="AOH302" s="1098"/>
      <c r="AOI302" s="1098"/>
      <c r="AOJ302" s="1098"/>
      <c r="AOK302" s="1098"/>
      <c r="AOL302" s="1098"/>
      <c r="AOM302" s="1098"/>
      <c r="AON302" s="1098"/>
      <c r="AOO302" s="1098"/>
      <c r="AOP302" s="1098"/>
      <c r="AOQ302" s="1098"/>
      <c r="AOR302" s="1098"/>
      <c r="AOS302" s="1098"/>
      <c r="AOT302" s="1098"/>
      <c r="AOU302" s="1098"/>
      <c r="AOV302" s="1098"/>
      <c r="AOW302" s="1098"/>
      <c r="AOX302" s="1098"/>
      <c r="AOY302" s="1098"/>
      <c r="AOZ302" s="1098"/>
      <c r="APA302" s="1098"/>
      <c r="APB302" s="1098"/>
      <c r="APC302" s="1098"/>
      <c r="APD302" s="1098"/>
      <c r="APE302" s="1098"/>
      <c r="APF302" s="1098"/>
      <c r="APG302" s="1098"/>
      <c r="APH302" s="1098"/>
      <c r="API302" s="1098"/>
      <c r="APJ302" s="1098"/>
      <c r="APK302" s="1098"/>
      <c r="APL302" s="1098"/>
      <c r="APM302" s="1098"/>
      <c r="APN302" s="1098"/>
      <c r="APO302" s="1098"/>
      <c r="APP302" s="1098"/>
      <c r="APQ302" s="1098"/>
      <c r="APR302" s="1098"/>
      <c r="APS302" s="1098"/>
      <c r="APT302" s="1098"/>
      <c r="APU302" s="1098"/>
      <c r="APV302" s="1098"/>
      <c r="APW302" s="1098"/>
      <c r="APX302" s="1098"/>
      <c r="APY302" s="1098"/>
      <c r="APZ302" s="1098"/>
      <c r="AQA302" s="1098"/>
      <c r="AQB302" s="1098"/>
      <c r="AQC302" s="1098"/>
      <c r="AQD302" s="1098"/>
      <c r="AQE302" s="1098"/>
      <c r="AQF302" s="1098"/>
      <c r="AQG302" s="1098"/>
      <c r="AQH302" s="1098"/>
      <c r="AQI302" s="1098"/>
      <c r="AQJ302" s="1098"/>
      <c r="AQK302" s="1098"/>
      <c r="AQL302" s="1098"/>
      <c r="AQM302" s="1098"/>
      <c r="AQN302" s="1098"/>
      <c r="AQO302" s="1098"/>
      <c r="AQP302" s="1098"/>
      <c r="AQQ302" s="1098"/>
      <c r="AQR302" s="1098"/>
      <c r="AQS302" s="1098"/>
      <c r="AQT302" s="1098"/>
      <c r="AQU302" s="1098"/>
      <c r="AQV302" s="1098"/>
      <c r="AQW302" s="1098"/>
      <c r="AQX302" s="1098"/>
      <c r="AQY302" s="1098"/>
      <c r="AQZ302" s="1098"/>
      <c r="ARA302" s="1098"/>
      <c r="ARB302" s="1098"/>
      <c r="ARC302" s="1098"/>
      <c r="ARD302" s="1098"/>
      <c r="ARE302" s="1098"/>
      <c r="ARF302" s="1098"/>
      <c r="ARG302" s="1098"/>
      <c r="ARH302" s="1098"/>
      <c r="ARI302" s="1098"/>
      <c r="ARJ302" s="1098"/>
      <c r="ARK302" s="1098"/>
      <c r="ARL302" s="1098"/>
      <c r="ARM302" s="1098"/>
      <c r="ARN302" s="1098"/>
      <c r="ARO302" s="1098"/>
      <c r="ARP302" s="1098"/>
      <c r="ARQ302" s="1098"/>
      <c r="ARR302" s="1098"/>
      <c r="ARS302" s="1098"/>
      <c r="ART302" s="1098"/>
      <c r="ARU302" s="1098"/>
      <c r="ARV302" s="1098"/>
      <c r="ARW302" s="1098"/>
      <c r="ARX302" s="1098"/>
      <c r="ARY302" s="1098"/>
      <c r="ARZ302" s="1098"/>
      <c r="ASA302" s="1098"/>
      <c r="ASB302" s="1098"/>
      <c r="ASC302" s="1098"/>
      <c r="ASD302" s="1098"/>
      <c r="ASE302" s="1098"/>
      <c r="ASF302" s="1098"/>
      <c r="ASG302" s="1098"/>
      <c r="ASH302" s="1098"/>
      <c r="ASI302" s="1098"/>
      <c r="ASJ302" s="1098"/>
      <c r="ASK302" s="1098"/>
      <c r="ASL302" s="1098"/>
      <c r="ASM302" s="1098"/>
      <c r="ASN302" s="1098"/>
      <c r="ASO302" s="1098"/>
      <c r="ASP302" s="1098"/>
      <c r="ASQ302" s="1098"/>
      <c r="ASR302" s="1098"/>
      <c r="ASS302" s="1098"/>
      <c r="AST302" s="1098"/>
      <c r="ASU302" s="1098"/>
      <c r="ASV302" s="1098"/>
      <c r="ASW302" s="1098"/>
      <c r="ASX302" s="1098"/>
      <c r="ASY302" s="1098"/>
      <c r="ASZ302" s="1098"/>
      <c r="ATA302" s="1098"/>
      <c r="ATB302" s="1098"/>
      <c r="ATC302" s="1098"/>
      <c r="ATD302" s="1098"/>
      <c r="ATE302" s="1098"/>
      <c r="ATF302" s="1098"/>
      <c r="ATG302" s="1098"/>
      <c r="ATH302" s="1098"/>
      <c r="ATI302" s="1098"/>
      <c r="ATJ302" s="1098"/>
      <c r="ATK302" s="1098"/>
      <c r="ATL302" s="1098"/>
      <c r="ATM302" s="1098"/>
      <c r="ATN302" s="1098"/>
      <c r="ATO302" s="1098"/>
      <c r="ATP302" s="1098"/>
      <c r="ATQ302" s="1098"/>
      <c r="ATR302" s="1098"/>
      <c r="ATS302" s="1098"/>
      <c r="ATT302" s="1098"/>
      <c r="ATU302" s="1098"/>
      <c r="ATV302" s="1098"/>
      <c r="ATW302" s="1098"/>
      <c r="ATX302" s="1098"/>
      <c r="ATY302" s="1098"/>
      <c r="ATZ302" s="1098"/>
      <c r="AUA302" s="1098"/>
      <c r="AUB302" s="1098"/>
      <c r="AUC302" s="1098"/>
      <c r="AUD302" s="1098"/>
      <c r="AUE302" s="1098"/>
      <c r="AUF302" s="1098"/>
      <c r="AUG302" s="1098"/>
      <c r="AUH302" s="1098"/>
      <c r="AUI302" s="1098"/>
      <c r="AUJ302" s="1098"/>
      <c r="AUK302" s="1098"/>
      <c r="AUL302" s="1098"/>
      <c r="AUM302" s="1098"/>
      <c r="AUN302" s="1098"/>
      <c r="AUO302" s="1098"/>
      <c r="AUP302" s="1098"/>
      <c r="AUQ302" s="1098"/>
      <c r="AUR302" s="1098"/>
      <c r="AUS302" s="1098"/>
      <c r="AUT302" s="1098"/>
      <c r="AUU302" s="1098"/>
      <c r="AUV302" s="1098"/>
      <c r="AUW302" s="1098"/>
      <c r="AUX302" s="1098"/>
      <c r="AUY302" s="1098"/>
      <c r="AUZ302" s="1098"/>
      <c r="AVA302" s="1098"/>
      <c r="AVB302" s="1098"/>
      <c r="AVC302" s="1098"/>
      <c r="AVD302" s="1098"/>
      <c r="AVE302" s="1098"/>
      <c r="AVF302" s="1098"/>
      <c r="AVG302" s="1098"/>
      <c r="AVH302" s="1098"/>
      <c r="AVI302" s="1098"/>
      <c r="AVJ302" s="1098"/>
      <c r="AVK302" s="1098"/>
      <c r="AVL302" s="1098"/>
      <c r="AVM302" s="1098"/>
      <c r="AVN302" s="1098"/>
      <c r="AVO302" s="1098"/>
      <c r="AVP302" s="1098"/>
      <c r="AVQ302" s="1098"/>
      <c r="AVR302" s="1098"/>
      <c r="AVS302" s="1098"/>
      <c r="AVT302" s="1098"/>
      <c r="AVU302" s="1098"/>
      <c r="AVV302" s="1098"/>
      <c r="AVW302" s="1098"/>
      <c r="AVX302" s="1098"/>
      <c r="AVY302" s="1098"/>
      <c r="AVZ302" s="1098"/>
      <c r="AWA302" s="1098"/>
      <c r="AWB302" s="1098"/>
      <c r="AWC302" s="1098"/>
      <c r="AWD302" s="1098"/>
      <c r="AWE302" s="1098"/>
      <c r="AWF302" s="1098"/>
      <c r="AWG302" s="1098"/>
      <c r="AWH302" s="1098"/>
      <c r="AWI302" s="1098"/>
      <c r="AWJ302" s="1098"/>
      <c r="AWK302" s="1098"/>
      <c r="AWL302" s="1098"/>
      <c r="AWM302" s="1098"/>
      <c r="AWN302" s="1098"/>
      <c r="AWO302" s="1098"/>
      <c r="AWP302" s="1098"/>
      <c r="AWQ302" s="1098"/>
      <c r="AWR302" s="1098"/>
      <c r="AWS302" s="1098"/>
      <c r="AWT302" s="1098"/>
      <c r="AWU302" s="1098"/>
      <c r="AWV302" s="1098"/>
      <c r="AWW302" s="1098"/>
      <c r="AWX302" s="1098"/>
      <c r="AWY302" s="1098"/>
      <c r="AWZ302" s="1098"/>
      <c r="AXA302" s="1098"/>
      <c r="AXB302" s="1098"/>
      <c r="AXC302" s="1098"/>
      <c r="AXD302" s="1098"/>
      <c r="AXE302" s="1098"/>
      <c r="AXF302" s="1098"/>
      <c r="AXG302" s="1098"/>
      <c r="AXH302" s="1098"/>
      <c r="AXI302" s="1098"/>
      <c r="AXJ302" s="1098"/>
      <c r="AXK302" s="1098"/>
      <c r="AXL302" s="1098"/>
      <c r="AXM302" s="1098"/>
      <c r="AXN302" s="1098"/>
      <c r="AXO302" s="1098"/>
      <c r="AXP302" s="1098"/>
      <c r="AXQ302" s="1098"/>
      <c r="AXR302" s="1098"/>
      <c r="AXS302" s="1098"/>
      <c r="AXT302" s="1098"/>
      <c r="AXU302" s="1098"/>
      <c r="AXV302" s="1098"/>
      <c r="AXW302" s="1098"/>
      <c r="AXX302" s="1098"/>
      <c r="AXY302" s="1098"/>
      <c r="AXZ302" s="1098"/>
      <c r="AYA302" s="1098"/>
      <c r="AYB302" s="1098"/>
      <c r="AYC302" s="1098"/>
      <c r="AYD302" s="1098"/>
      <c r="AYE302" s="1098"/>
      <c r="AYF302" s="1098"/>
      <c r="AYG302" s="1098"/>
      <c r="AYH302" s="1098"/>
      <c r="AYI302" s="1098"/>
      <c r="AYJ302" s="1098"/>
      <c r="AYK302" s="1098"/>
      <c r="AYL302" s="1098"/>
      <c r="AYM302" s="1098"/>
      <c r="AYN302" s="1098"/>
      <c r="AYO302" s="1098"/>
      <c r="AYP302" s="1098"/>
      <c r="AYQ302" s="1098"/>
      <c r="AYR302" s="1098"/>
      <c r="AYS302" s="1098"/>
      <c r="AYT302" s="1098"/>
      <c r="AYU302" s="1098"/>
      <c r="AYV302" s="1098"/>
      <c r="AYW302" s="1098"/>
    </row>
    <row r="303" spans="1:1349" s="1766" customFormat="1" ht="7.5" customHeight="1" x14ac:dyDescent="0.2">
      <c r="A303" s="3484"/>
      <c r="B303" s="1773"/>
      <c r="C303" s="1132"/>
      <c r="D303" s="1781"/>
      <c r="E303" s="1781"/>
      <c r="F303" s="1781"/>
      <c r="G303" s="1781"/>
      <c r="H303" s="1781"/>
      <c r="I303" s="1781"/>
      <c r="J303" s="1781"/>
      <c r="K303" s="1781"/>
      <c r="L303" s="1781"/>
      <c r="M303" s="1781"/>
      <c r="N303" s="1781"/>
      <c r="O303" s="1781"/>
      <c r="P303" s="1781"/>
      <c r="Q303" s="1043"/>
      <c r="R303" s="3574"/>
      <c r="S303" s="1098"/>
      <c r="T303" s="1098"/>
      <c r="U303" s="1098"/>
      <c r="V303" s="1098"/>
      <c r="W303" s="1098"/>
      <c r="X303" s="1098"/>
      <c r="Y303" s="1098"/>
      <c r="Z303" s="1098"/>
      <c r="AA303" s="1098"/>
      <c r="AB303" s="1098"/>
      <c r="AC303" s="1098"/>
      <c r="AD303" s="1098"/>
      <c r="AE303" s="1098"/>
      <c r="AF303" s="1098"/>
      <c r="AG303" s="1098"/>
      <c r="AH303" s="1098"/>
      <c r="AI303" s="1098"/>
      <c r="AJ303" s="1098"/>
      <c r="AK303" s="1098"/>
      <c r="AL303" s="1098"/>
      <c r="AM303" s="1098"/>
      <c r="AN303" s="1098"/>
      <c r="AO303" s="1098"/>
      <c r="AP303" s="1098"/>
      <c r="AQ303" s="1098"/>
      <c r="AR303" s="1098"/>
      <c r="AS303" s="1098"/>
      <c r="AT303" s="1098"/>
      <c r="AU303" s="1098"/>
      <c r="AV303" s="1098"/>
      <c r="AW303" s="1098"/>
      <c r="AX303" s="1098"/>
      <c r="AY303" s="1098"/>
      <c r="AZ303" s="1098"/>
      <c r="BA303" s="1098"/>
      <c r="BB303" s="1098"/>
      <c r="BC303" s="1098"/>
      <c r="BD303" s="1098"/>
      <c r="BE303" s="1098"/>
      <c r="BF303" s="1098"/>
      <c r="BG303" s="1098"/>
      <c r="BH303" s="1098"/>
      <c r="BI303" s="1098"/>
      <c r="BJ303" s="1098"/>
      <c r="BK303" s="1098"/>
      <c r="BL303" s="1098"/>
      <c r="BM303" s="1098"/>
      <c r="BN303" s="1098"/>
      <c r="BO303" s="1098"/>
      <c r="BP303" s="1098"/>
      <c r="BQ303" s="1098"/>
      <c r="BR303" s="1098"/>
      <c r="BS303" s="1098"/>
      <c r="BT303" s="1098"/>
      <c r="BU303" s="1098"/>
      <c r="BV303" s="1098"/>
      <c r="BW303" s="1098"/>
      <c r="BX303" s="1098"/>
      <c r="BY303" s="1098"/>
      <c r="BZ303" s="1098"/>
      <c r="CA303" s="1098"/>
      <c r="CB303" s="1098"/>
      <c r="CC303" s="1098"/>
      <c r="CD303" s="1098"/>
      <c r="CE303" s="1098"/>
      <c r="CF303" s="1098"/>
      <c r="CG303" s="1098"/>
      <c r="CH303" s="1098"/>
      <c r="CI303" s="1098"/>
      <c r="CJ303" s="1098"/>
      <c r="CK303" s="1098"/>
      <c r="CL303" s="1098"/>
      <c r="CM303" s="1098"/>
      <c r="CN303" s="1098"/>
      <c r="CO303" s="1098"/>
      <c r="CP303" s="1098"/>
      <c r="CQ303" s="1098"/>
      <c r="CR303" s="1098"/>
      <c r="CS303" s="1098"/>
      <c r="CT303" s="1098"/>
      <c r="CU303" s="1098"/>
      <c r="CV303" s="1098"/>
      <c r="CW303" s="1098"/>
      <c r="CX303" s="1098"/>
      <c r="CY303" s="1098"/>
      <c r="CZ303" s="1098"/>
      <c r="DA303" s="1098"/>
      <c r="DB303" s="1098"/>
      <c r="DC303" s="1098"/>
      <c r="DD303" s="1098"/>
      <c r="DE303" s="1098"/>
      <c r="DF303" s="1098"/>
      <c r="DG303" s="1098"/>
      <c r="DH303" s="1098"/>
      <c r="DI303" s="1098"/>
      <c r="DJ303" s="1098"/>
      <c r="DK303" s="1098"/>
      <c r="DL303" s="1098"/>
      <c r="DM303" s="1098"/>
      <c r="DN303" s="1098"/>
      <c r="DO303" s="1098"/>
      <c r="DP303" s="1098"/>
      <c r="DQ303" s="1098"/>
      <c r="DR303" s="1098"/>
      <c r="DS303" s="1098"/>
      <c r="DT303" s="1098"/>
      <c r="DU303" s="1098"/>
      <c r="DV303" s="1098"/>
      <c r="DW303" s="1098"/>
      <c r="DX303" s="1098"/>
      <c r="DY303" s="1098"/>
      <c r="DZ303" s="1098"/>
      <c r="EA303" s="1098"/>
      <c r="EB303" s="1098"/>
      <c r="EC303" s="1098"/>
      <c r="ED303" s="1098"/>
      <c r="EE303" s="1098"/>
      <c r="EF303" s="1098"/>
      <c r="EG303" s="1098"/>
      <c r="EH303" s="1098"/>
      <c r="EI303" s="1098"/>
      <c r="EJ303" s="1098"/>
      <c r="EK303" s="1098"/>
      <c r="EL303" s="1098"/>
      <c r="EM303" s="1098"/>
      <c r="EN303" s="1098"/>
      <c r="EO303" s="1098"/>
      <c r="EP303" s="1098"/>
      <c r="EQ303" s="1098"/>
      <c r="ER303" s="1098"/>
      <c r="ES303" s="1098"/>
      <c r="ET303" s="1098"/>
      <c r="EU303" s="1098"/>
      <c r="EV303" s="1098"/>
      <c r="EW303" s="1098"/>
      <c r="EX303" s="1098"/>
      <c r="EY303" s="1098"/>
      <c r="EZ303" s="1098"/>
      <c r="FA303" s="1098"/>
      <c r="FB303" s="1098"/>
      <c r="FC303" s="1098"/>
      <c r="FD303" s="1098"/>
      <c r="FE303" s="1098"/>
      <c r="FF303" s="1098"/>
      <c r="FG303" s="1098"/>
      <c r="FH303" s="1098"/>
      <c r="FI303" s="1098"/>
      <c r="FJ303" s="1098"/>
      <c r="FK303" s="1098"/>
      <c r="FL303" s="1098"/>
      <c r="FM303" s="1098"/>
      <c r="FN303" s="1098"/>
      <c r="FO303" s="1098"/>
      <c r="FP303" s="1098"/>
      <c r="FQ303" s="1098"/>
      <c r="FR303" s="1098"/>
      <c r="FS303" s="1098"/>
      <c r="FT303" s="1098"/>
      <c r="FU303" s="1098"/>
      <c r="FV303" s="1098"/>
      <c r="FW303" s="1098"/>
      <c r="FX303" s="1098"/>
      <c r="FY303" s="1098"/>
      <c r="FZ303" s="1098"/>
      <c r="GA303" s="1098"/>
      <c r="GB303" s="1098"/>
      <c r="GC303" s="1098"/>
      <c r="GD303" s="1098"/>
      <c r="GE303" s="1098"/>
      <c r="GF303" s="1098"/>
      <c r="GG303" s="1098"/>
      <c r="GH303" s="1098"/>
      <c r="GI303" s="1098"/>
      <c r="GJ303" s="1098"/>
      <c r="GK303" s="1098"/>
      <c r="GL303" s="1098"/>
      <c r="GM303" s="1098"/>
      <c r="GN303" s="1098"/>
      <c r="GO303" s="1098"/>
      <c r="GP303" s="1098"/>
      <c r="GQ303" s="1098"/>
      <c r="GR303" s="1098"/>
      <c r="GS303" s="1098"/>
      <c r="GT303" s="1098"/>
      <c r="GU303" s="1098"/>
      <c r="GV303" s="1098"/>
      <c r="GW303" s="1098"/>
      <c r="GX303" s="1098"/>
      <c r="GY303" s="1098"/>
      <c r="GZ303" s="1098"/>
      <c r="HA303" s="1098"/>
      <c r="HB303" s="1098"/>
      <c r="HC303" s="1098"/>
      <c r="HD303" s="1098"/>
      <c r="HE303" s="1098"/>
      <c r="HF303" s="1098"/>
      <c r="HG303" s="1098"/>
      <c r="HH303" s="1098"/>
      <c r="HI303" s="1098"/>
      <c r="HJ303" s="1098"/>
      <c r="HK303" s="1098"/>
      <c r="HL303" s="1098"/>
      <c r="HM303" s="1098"/>
      <c r="HN303" s="1098"/>
      <c r="HO303" s="1098"/>
      <c r="HP303" s="1098"/>
      <c r="HQ303" s="1098"/>
      <c r="HR303" s="1098"/>
      <c r="HS303" s="1098"/>
      <c r="HT303" s="1098"/>
      <c r="HU303" s="1098"/>
      <c r="HV303" s="1098"/>
      <c r="HW303" s="1098"/>
      <c r="HX303" s="1098"/>
      <c r="HY303" s="1098"/>
      <c r="HZ303" s="1098"/>
      <c r="IA303" s="1098"/>
      <c r="IB303" s="1098"/>
      <c r="IC303" s="1098"/>
      <c r="ID303" s="1098"/>
      <c r="IE303" s="1098"/>
      <c r="IF303" s="1098"/>
      <c r="IG303" s="1098"/>
      <c r="IH303" s="1098"/>
      <c r="II303" s="1098"/>
      <c r="IJ303" s="1098"/>
      <c r="IK303" s="1098"/>
      <c r="IL303" s="1098"/>
      <c r="IM303" s="1098"/>
      <c r="IN303" s="1098"/>
      <c r="IO303" s="1098"/>
      <c r="IP303" s="1098"/>
      <c r="IQ303" s="1098"/>
      <c r="IR303" s="1098"/>
      <c r="IS303" s="1098"/>
      <c r="IT303" s="1098"/>
      <c r="IU303" s="1098"/>
      <c r="IV303" s="1098"/>
      <c r="IW303" s="1098"/>
      <c r="IX303" s="1098"/>
      <c r="IY303" s="1098"/>
      <c r="IZ303" s="1098"/>
      <c r="JA303" s="1098"/>
      <c r="JB303" s="1098"/>
      <c r="JC303" s="1098"/>
      <c r="JD303" s="1098"/>
      <c r="JE303" s="1098"/>
      <c r="JF303" s="1098"/>
      <c r="JG303" s="1098"/>
      <c r="JH303" s="1098"/>
      <c r="JI303" s="1098"/>
      <c r="JJ303" s="1098"/>
      <c r="JK303" s="1098"/>
      <c r="JL303" s="1098"/>
      <c r="JM303" s="1098"/>
      <c r="JN303" s="1098"/>
      <c r="JO303" s="1098"/>
      <c r="JP303" s="1098"/>
      <c r="JQ303" s="1098"/>
      <c r="JR303" s="1098"/>
      <c r="JS303" s="1098"/>
      <c r="JT303" s="1098"/>
      <c r="JU303" s="1098"/>
      <c r="JV303" s="1098"/>
      <c r="JW303" s="1098"/>
      <c r="JX303" s="1098"/>
      <c r="JY303" s="1098"/>
      <c r="JZ303" s="1098"/>
      <c r="KA303" s="1098"/>
      <c r="KB303" s="1098"/>
      <c r="KC303" s="1098"/>
      <c r="KD303" s="1098"/>
      <c r="KE303" s="1098"/>
      <c r="KF303" s="1098"/>
      <c r="KG303" s="1098"/>
      <c r="KH303" s="1098"/>
      <c r="KI303" s="1098"/>
      <c r="KJ303" s="1098"/>
      <c r="KK303" s="1098"/>
      <c r="KL303" s="1098"/>
      <c r="KM303" s="1098"/>
      <c r="KN303" s="1098"/>
      <c r="KO303" s="1098"/>
      <c r="KP303" s="1098"/>
      <c r="KQ303" s="1098"/>
      <c r="KR303" s="1098"/>
      <c r="KS303" s="1098"/>
      <c r="KT303" s="1098"/>
      <c r="KU303" s="1098"/>
      <c r="KV303" s="1098"/>
      <c r="KW303" s="1098"/>
      <c r="KX303" s="1098"/>
      <c r="KY303" s="1098"/>
      <c r="KZ303" s="1098"/>
      <c r="LA303" s="1098"/>
      <c r="LB303" s="1098"/>
      <c r="LC303" s="1098"/>
      <c r="LD303" s="1098"/>
      <c r="LE303" s="1098"/>
      <c r="LF303" s="1098"/>
      <c r="LG303" s="1098"/>
      <c r="LH303" s="1098"/>
      <c r="LI303" s="1098"/>
      <c r="LJ303" s="1098"/>
      <c r="LK303" s="1098"/>
      <c r="LL303" s="1098"/>
      <c r="LM303" s="1098"/>
      <c r="LN303" s="1098"/>
      <c r="LO303" s="1098"/>
      <c r="LP303" s="1098"/>
      <c r="LQ303" s="1098"/>
      <c r="LR303" s="1098"/>
      <c r="LS303" s="1098"/>
      <c r="LT303" s="1098"/>
      <c r="LU303" s="1098"/>
      <c r="LV303" s="1098"/>
      <c r="LW303" s="1098"/>
      <c r="LX303" s="1098"/>
      <c r="LY303" s="1098"/>
      <c r="LZ303" s="1098"/>
      <c r="MA303" s="1098"/>
      <c r="MB303" s="1098"/>
      <c r="MC303" s="1098"/>
      <c r="MD303" s="1098"/>
      <c r="ME303" s="1098"/>
      <c r="MF303" s="1098"/>
      <c r="MG303" s="1098"/>
      <c r="MH303" s="1098"/>
      <c r="MI303" s="1098"/>
      <c r="MJ303" s="1098"/>
      <c r="MK303" s="1098"/>
      <c r="ML303" s="1098"/>
      <c r="MM303" s="1098"/>
      <c r="MN303" s="1098"/>
      <c r="MO303" s="1098"/>
      <c r="MP303" s="1098"/>
      <c r="MQ303" s="1098"/>
      <c r="MR303" s="1098"/>
      <c r="MS303" s="1098"/>
      <c r="MT303" s="1098"/>
      <c r="MU303" s="1098"/>
      <c r="MV303" s="1098"/>
      <c r="MW303" s="1098"/>
      <c r="MX303" s="1098"/>
      <c r="MY303" s="1098"/>
      <c r="MZ303" s="1098"/>
      <c r="NA303" s="1098"/>
      <c r="NB303" s="1098"/>
      <c r="NC303" s="1098"/>
      <c r="ND303" s="1098"/>
      <c r="NE303" s="1098"/>
      <c r="NF303" s="1098"/>
      <c r="NG303" s="1098"/>
      <c r="NH303" s="1098"/>
      <c r="NI303" s="1098"/>
      <c r="NJ303" s="1098"/>
      <c r="NK303" s="1098"/>
      <c r="NL303" s="1098"/>
      <c r="NM303" s="1098"/>
      <c r="NN303" s="1098"/>
      <c r="NO303" s="1098"/>
      <c r="NP303" s="1098"/>
      <c r="NQ303" s="1098"/>
      <c r="NR303" s="1098"/>
      <c r="NS303" s="1098"/>
      <c r="NT303" s="1098"/>
      <c r="NU303" s="1098"/>
      <c r="NV303" s="1098"/>
      <c r="NW303" s="1098"/>
      <c r="NX303" s="1098"/>
      <c r="NY303" s="1098"/>
      <c r="NZ303" s="1098"/>
      <c r="OA303" s="1098"/>
      <c r="OB303" s="1098"/>
      <c r="OC303" s="1098"/>
      <c r="OD303" s="1098"/>
      <c r="OE303" s="1098"/>
      <c r="OF303" s="1098"/>
      <c r="OG303" s="1098"/>
      <c r="OH303" s="1098"/>
      <c r="OI303" s="1098"/>
      <c r="OJ303" s="1098"/>
      <c r="OK303" s="1098"/>
      <c r="OL303" s="1098"/>
      <c r="OM303" s="1098"/>
      <c r="ON303" s="1098"/>
      <c r="OO303" s="1098"/>
      <c r="OP303" s="1098"/>
      <c r="OQ303" s="1098"/>
      <c r="OR303" s="1098"/>
      <c r="OS303" s="1098"/>
      <c r="OT303" s="1098"/>
      <c r="OU303" s="1098"/>
      <c r="OV303" s="1098"/>
      <c r="OW303" s="1098"/>
      <c r="OX303" s="1098"/>
      <c r="OY303" s="1098"/>
      <c r="OZ303" s="1098"/>
      <c r="PA303" s="1098"/>
      <c r="PB303" s="1098"/>
      <c r="PC303" s="1098"/>
      <c r="PD303" s="1098"/>
      <c r="PE303" s="1098"/>
      <c r="PF303" s="1098"/>
      <c r="PG303" s="1098"/>
      <c r="PH303" s="1098"/>
      <c r="PI303" s="1098"/>
      <c r="PJ303" s="1098"/>
      <c r="PK303" s="1098"/>
      <c r="PL303" s="1098"/>
      <c r="PM303" s="1098"/>
      <c r="PN303" s="1098"/>
      <c r="PO303" s="1098"/>
      <c r="PP303" s="1098"/>
      <c r="PQ303" s="1098"/>
      <c r="PR303" s="1098"/>
      <c r="PS303" s="1098"/>
      <c r="PT303" s="1098"/>
      <c r="PU303" s="1098"/>
      <c r="PV303" s="1098"/>
      <c r="PW303" s="1098"/>
      <c r="PX303" s="1098"/>
      <c r="PY303" s="1098"/>
      <c r="PZ303" s="1098"/>
      <c r="QA303" s="1098"/>
      <c r="QB303" s="1098"/>
      <c r="QC303" s="1098"/>
      <c r="QD303" s="1098"/>
      <c r="QE303" s="1098"/>
      <c r="QF303" s="1098"/>
      <c r="QG303" s="1098"/>
      <c r="QH303" s="1098"/>
      <c r="QI303" s="1098"/>
      <c r="QJ303" s="1098"/>
      <c r="QK303" s="1098"/>
      <c r="QL303" s="1098"/>
      <c r="QM303" s="1098"/>
      <c r="QN303" s="1098"/>
      <c r="QO303" s="1098"/>
      <c r="QP303" s="1098"/>
      <c r="QQ303" s="1098"/>
      <c r="QR303" s="1098"/>
      <c r="QS303" s="1098"/>
      <c r="QT303" s="1098"/>
      <c r="QU303" s="1098"/>
      <c r="QV303" s="1098"/>
      <c r="QW303" s="1098"/>
      <c r="QX303" s="1098"/>
      <c r="QY303" s="1098"/>
      <c r="QZ303" s="1098"/>
      <c r="RA303" s="1098"/>
      <c r="RB303" s="1098"/>
      <c r="RC303" s="1098"/>
      <c r="RD303" s="1098"/>
      <c r="RE303" s="1098"/>
      <c r="RF303" s="1098"/>
      <c r="RG303" s="1098"/>
      <c r="RH303" s="1098"/>
      <c r="RI303" s="1098"/>
      <c r="RJ303" s="1098"/>
      <c r="RK303" s="1098"/>
      <c r="RL303" s="1098"/>
      <c r="RM303" s="1098"/>
      <c r="RN303" s="1098"/>
      <c r="RO303" s="1098"/>
      <c r="RP303" s="1098"/>
      <c r="RQ303" s="1098"/>
      <c r="RR303" s="1098"/>
      <c r="RS303" s="1098"/>
      <c r="RT303" s="1098"/>
      <c r="RU303" s="1098"/>
      <c r="RV303" s="1098"/>
      <c r="RW303" s="1098"/>
      <c r="RX303" s="1098"/>
      <c r="RY303" s="1098"/>
      <c r="RZ303" s="1098"/>
      <c r="SA303" s="1098"/>
      <c r="SB303" s="1098"/>
      <c r="SC303" s="1098"/>
      <c r="SD303" s="1098"/>
      <c r="SE303" s="1098"/>
      <c r="SF303" s="1098"/>
      <c r="SG303" s="1098"/>
      <c r="SH303" s="1098"/>
      <c r="SI303" s="1098"/>
      <c r="SJ303" s="1098"/>
      <c r="SK303" s="1098"/>
      <c r="SL303" s="1098"/>
      <c r="SM303" s="1098"/>
      <c r="SN303" s="1098"/>
      <c r="SO303" s="1098"/>
      <c r="SP303" s="1098"/>
      <c r="SQ303" s="1098"/>
      <c r="SR303" s="1098"/>
      <c r="SS303" s="1098"/>
      <c r="ST303" s="1098"/>
      <c r="SU303" s="1098"/>
      <c r="SV303" s="1098"/>
      <c r="SW303" s="1098"/>
      <c r="SX303" s="1098"/>
      <c r="SY303" s="1098"/>
      <c r="SZ303" s="1098"/>
      <c r="TA303" s="1098"/>
      <c r="TB303" s="1098"/>
      <c r="TC303" s="1098"/>
      <c r="TD303" s="1098"/>
      <c r="TE303" s="1098"/>
      <c r="TF303" s="1098"/>
      <c r="TG303" s="1098"/>
      <c r="TH303" s="1098"/>
      <c r="TI303" s="1098"/>
      <c r="TJ303" s="1098"/>
      <c r="TK303" s="1098"/>
      <c r="TL303" s="1098"/>
      <c r="TM303" s="1098"/>
      <c r="TN303" s="1098"/>
      <c r="TO303" s="1098"/>
      <c r="TP303" s="1098"/>
      <c r="TQ303" s="1098"/>
      <c r="TR303" s="1098"/>
      <c r="TS303" s="1098"/>
      <c r="TT303" s="1098"/>
      <c r="TU303" s="1098"/>
      <c r="TV303" s="1098"/>
      <c r="TW303" s="1098"/>
      <c r="TX303" s="1098"/>
      <c r="TY303" s="1098"/>
      <c r="TZ303" s="1098"/>
      <c r="UA303" s="1098"/>
      <c r="UB303" s="1098"/>
      <c r="UC303" s="1098"/>
      <c r="UD303" s="1098"/>
      <c r="UE303" s="1098"/>
      <c r="UF303" s="1098"/>
      <c r="UG303" s="1098"/>
      <c r="UH303" s="1098"/>
      <c r="UI303" s="1098"/>
      <c r="UJ303" s="1098"/>
      <c r="UK303" s="1098"/>
      <c r="UL303" s="1098"/>
      <c r="UM303" s="1098"/>
      <c r="UN303" s="1098"/>
      <c r="UO303" s="1098"/>
      <c r="UP303" s="1098"/>
      <c r="UQ303" s="1098"/>
      <c r="UR303" s="1098"/>
      <c r="US303" s="1098"/>
      <c r="UT303" s="1098"/>
      <c r="UU303" s="1098"/>
      <c r="UV303" s="1098"/>
      <c r="UW303" s="1098"/>
      <c r="UX303" s="1098"/>
      <c r="UY303" s="1098"/>
      <c r="UZ303" s="1098"/>
      <c r="VA303" s="1098"/>
      <c r="VB303" s="1098"/>
      <c r="VC303" s="1098"/>
      <c r="VD303" s="1098"/>
      <c r="VE303" s="1098"/>
      <c r="VF303" s="1098"/>
      <c r="VG303" s="1098"/>
      <c r="VH303" s="1098"/>
      <c r="VI303" s="1098"/>
      <c r="VJ303" s="1098"/>
      <c r="VK303" s="1098"/>
      <c r="VL303" s="1098"/>
      <c r="VM303" s="1098"/>
      <c r="VN303" s="1098"/>
      <c r="VO303" s="1098"/>
      <c r="VP303" s="1098"/>
      <c r="VQ303" s="1098"/>
      <c r="VR303" s="1098"/>
      <c r="VS303" s="1098"/>
      <c r="VT303" s="1098"/>
      <c r="VU303" s="1098"/>
      <c r="VV303" s="1098"/>
      <c r="VW303" s="1098"/>
      <c r="VX303" s="1098"/>
      <c r="VY303" s="1098"/>
      <c r="VZ303" s="1098"/>
      <c r="WA303" s="1098"/>
      <c r="WB303" s="1098"/>
      <c r="WC303" s="1098"/>
      <c r="WD303" s="1098"/>
      <c r="WE303" s="1098"/>
      <c r="WF303" s="1098"/>
      <c r="WG303" s="1098"/>
      <c r="WH303" s="1098"/>
      <c r="WI303" s="1098"/>
      <c r="WJ303" s="1098"/>
      <c r="WK303" s="1098"/>
      <c r="WL303" s="1098"/>
      <c r="WM303" s="1098"/>
      <c r="WN303" s="1098"/>
      <c r="WO303" s="1098"/>
      <c r="WP303" s="1098"/>
      <c r="WQ303" s="1098"/>
      <c r="WR303" s="1098"/>
      <c r="WS303" s="1098"/>
      <c r="WT303" s="1098"/>
      <c r="WU303" s="1098"/>
      <c r="WV303" s="1098"/>
      <c r="WW303" s="1098"/>
      <c r="WX303" s="1098"/>
      <c r="WY303" s="1098"/>
      <c r="WZ303" s="1098"/>
      <c r="XA303" s="1098"/>
      <c r="XB303" s="1098"/>
      <c r="XC303" s="1098"/>
      <c r="XD303" s="1098"/>
      <c r="XE303" s="1098"/>
      <c r="XF303" s="1098"/>
      <c r="XG303" s="1098"/>
      <c r="XH303" s="1098"/>
      <c r="XI303" s="1098"/>
      <c r="XJ303" s="1098"/>
      <c r="XK303" s="1098"/>
      <c r="XL303" s="1098"/>
      <c r="XM303" s="1098"/>
      <c r="XN303" s="1098"/>
      <c r="XO303" s="1098"/>
      <c r="XP303" s="1098"/>
      <c r="XQ303" s="1098"/>
      <c r="XR303" s="1098"/>
      <c r="XS303" s="1098"/>
      <c r="XT303" s="1098"/>
      <c r="XU303" s="1098"/>
      <c r="XV303" s="1098"/>
      <c r="XW303" s="1098"/>
      <c r="XX303" s="1098"/>
      <c r="XY303" s="1098"/>
      <c r="XZ303" s="1098"/>
      <c r="YA303" s="1098"/>
      <c r="YB303" s="1098"/>
      <c r="YC303" s="1098"/>
      <c r="YD303" s="1098"/>
      <c r="YE303" s="1098"/>
      <c r="YF303" s="1098"/>
      <c r="YG303" s="1098"/>
      <c r="YH303" s="1098"/>
      <c r="YI303" s="1098"/>
      <c r="YJ303" s="1098"/>
      <c r="YK303" s="1098"/>
      <c r="YL303" s="1098"/>
      <c r="YM303" s="1098"/>
      <c r="YN303" s="1098"/>
      <c r="YO303" s="1098"/>
      <c r="YP303" s="1098"/>
      <c r="YQ303" s="1098"/>
      <c r="YR303" s="1098"/>
      <c r="YS303" s="1098"/>
      <c r="YT303" s="1098"/>
      <c r="YU303" s="1098"/>
      <c r="YV303" s="1098"/>
      <c r="YW303" s="1098"/>
      <c r="YX303" s="1098"/>
      <c r="YY303" s="1098"/>
      <c r="YZ303" s="1098"/>
      <c r="ZA303" s="1098"/>
      <c r="ZB303" s="1098"/>
      <c r="ZC303" s="1098"/>
      <c r="ZD303" s="1098"/>
      <c r="ZE303" s="1098"/>
      <c r="ZF303" s="1098"/>
      <c r="ZG303" s="1098"/>
      <c r="ZH303" s="1098"/>
      <c r="ZI303" s="1098"/>
      <c r="ZJ303" s="1098"/>
      <c r="ZK303" s="1098"/>
      <c r="ZL303" s="1098"/>
      <c r="ZM303" s="1098"/>
      <c r="ZN303" s="1098"/>
      <c r="ZO303" s="1098"/>
      <c r="ZP303" s="1098"/>
      <c r="ZQ303" s="1098"/>
      <c r="ZR303" s="1098"/>
      <c r="ZS303" s="1098"/>
      <c r="ZT303" s="1098"/>
      <c r="ZU303" s="1098"/>
      <c r="ZV303" s="1098"/>
      <c r="ZW303" s="1098"/>
      <c r="ZX303" s="1098"/>
      <c r="ZY303" s="1098"/>
      <c r="ZZ303" s="1098"/>
      <c r="AAA303" s="1098"/>
      <c r="AAB303" s="1098"/>
      <c r="AAC303" s="1098"/>
      <c r="AAD303" s="1098"/>
      <c r="AAE303" s="1098"/>
      <c r="AAF303" s="1098"/>
      <c r="AAG303" s="1098"/>
      <c r="AAH303" s="1098"/>
      <c r="AAI303" s="1098"/>
      <c r="AAJ303" s="1098"/>
      <c r="AAK303" s="1098"/>
      <c r="AAL303" s="1098"/>
      <c r="AAM303" s="1098"/>
      <c r="AAN303" s="1098"/>
      <c r="AAO303" s="1098"/>
      <c r="AAP303" s="1098"/>
      <c r="AAQ303" s="1098"/>
      <c r="AAR303" s="1098"/>
      <c r="AAS303" s="1098"/>
      <c r="AAT303" s="1098"/>
      <c r="AAU303" s="1098"/>
      <c r="AAV303" s="1098"/>
      <c r="AAW303" s="1098"/>
      <c r="AAX303" s="1098"/>
      <c r="AAY303" s="1098"/>
      <c r="AAZ303" s="1098"/>
      <c r="ABA303" s="1098"/>
      <c r="ABB303" s="1098"/>
      <c r="ABC303" s="1098"/>
      <c r="ABD303" s="1098"/>
      <c r="ABE303" s="1098"/>
      <c r="ABF303" s="1098"/>
      <c r="ABG303" s="1098"/>
      <c r="ABH303" s="1098"/>
      <c r="ABI303" s="1098"/>
      <c r="ABJ303" s="1098"/>
      <c r="ABK303" s="1098"/>
      <c r="ABL303" s="1098"/>
      <c r="ABM303" s="1098"/>
      <c r="ABN303" s="1098"/>
      <c r="ABO303" s="1098"/>
      <c r="ABP303" s="1098"/>
      <c r="ABQ303" s="1098"/>
      <c r="ABR303" s="1098"/>
      <c r="ABS303" s="1098"/>
      <c r="ABT303" s="1098"/>
      <c r="ABU303" s="1098"/>
      <c r="ABV303" s="1098"/>
      <c r="ABW303" s="1098"/>
      <c r="ABX303" s="1098"/>
      <c r="ABY303" s="1098"/>
      <c r="ABZ303" s="1098"/>
      <c r="ACA303" s="1098"/>
      <c r="ACB303" s="1098"/>
      <c r="ACC303" s="1098"/>
      <c r="ACD303" s="1098"/>
      <c r="ACE303" s="1098"/>
      <c r="ACF303" s="1098"/>
      <c r="ACG303" s="1098"/>
      <c r="ACH303" s="1098"/>
      <c r="ACI303" s="1098"/>
      <c r="ACJ303" s="1098"/>
      <c r="ACK303" s="1098"/>
      <c r="ACL303" s="1098"/>
      <c r="ACM303" s="1098"/>
      <c r="ACN303" s="1098"/>
      <c r="ACO303" s="1098"/>
      <c r="ACP303" s="1098"/>
      <c r="ACQ303" s="1098"/>
      <c r="ACR303" s="1098"/>
      <c r="ACS303" s="1098"/>
      <c r="ACT303" s="1098"/>
      <c r="ACU303" s="1098"/>
      <c r="ACV303" s="1098"/>
      <c r="ACW303" s="1098"/>
      <c r="ACX303" s="1098"/>
      <c r="ACY303" s="1098"/>
      <c r="ACZ303" s="1098"/>
      <c r="ADA303" s="1098"/>
      <c r="ADB303" s="1098"/>
      <c r="ADC303" s="1098"/>
      <c r="ADD303" s="1098"/>
      <c r="ADE303" s="1098"/>
      <c r="ADF303" s="1098"/>
      <c r="ADG303" s="1098"/>
      <c r="ADH303" s="1098"/>
      <c r="ADI303" s="1098"/>
      <c r="ADJ303" s="1098"/>
      <c r="ADK303" s="1098"/>
      <c r="ADL303" s="1098"/>
      <c r="ADM303" s="1098"/>
      <c r="ADN303" s="1098"/>
      <c r="ADO303" s="1098"/>
      <c r="ADP303" s="1098"/>
      <c r="ADQ303" s="1098"/>
      <c r="ADR303" s="1098"/>
      <c r="ADS303" s="1098"/>
      <c r="ADT303" s="1098"/>
      <c r="ADU303" s="1098"/>
      <c r="ADV303" s="1098"/>
      <c r="ADW303" s="1098"/>
      <c r="ADX303" s="1098"/>
      <c r="ADY303" s="1098"/>
      <c r="ADZ303" s="1098"/>
      <c r="AEA303" s="1098"/>
      <c r="AEB303" s="1098"/>
      <c r="AEC303" s="1098"/>
      <c r="AED303" s="1098"/>
      <c r="AEE303" s="1098"/>
      <c r="AEF303" s="1098"/>
      <c r="AEG303" s="1098"/>
      <c r="AEH303" s="1098"/>
      <c r="AEI303" s="1098"/>
      <c r="AEJ303" s="1098"/>
      <c r="AEK303" s="1098"/>
      <c r="AEL303" s="1098"/>
      <c r="AEM303" s="1098"/>
      <c r="AEN303" s="1098"/>
      <c r="AEO303" s="1098"/>
      <c r="AEP303" s="1098"/>
      <c r="AEQ303" s="1098"/>
      <c r="AER303" s="1098"/>
      <c r="AES303" s="1098"/>
      <c r="AET303" s="1098"/>
      <c r="AEU303" s="1098"/>
      <c r="AEV303" s="1098"/>
      <c r="AEW303" s="1098"/>
      <c r="AEX303" s="1098"/>
      <c r="AEY303" s="1098"/>
      <c r="AEZ303" s="1098"/>
      <c r="AFA303" s="1098"/>
      <c r="AFB303" s="1098"/>
      <c r="AFC303" s="1098"/>
      <c r="AFD303" s="1098"/>
      <c r="AFE303" s="1098"/>
      <c r="AFF303" s="1098"/>
      <c r="AFG303" s="1098"/>
      <c r="AFH303" s="1098"/>
      <c r="AFI303" s="1098"/>
      <c r="AFJ303" s="1098"/>
      <c r="AFK303" s="1098"/>
      <c r="AFL303" s="1098"/>
      <c r="AFM303" s="1098"/>
      <c r="AFN303" s="1098"/>
      <c r="AFO303" s="1098"/>
      <c r="AFP303" s="1098"/>
      <c r="AFQ303" s="1098"/>
      <c r="AFR303" s="1098"/>
      <c r="AFS303" s="1098"/>
      <c r="AFT303" s="1098"/>
      <c r="AFU303" s="1098"/>
      <c r="AFV303" s="1098"/>
      <c r="AFW303" s="1098"/>
      <c r="AFX303" s="1098"/>
      <c r="AFY303" s="1098"/>
      <c r="AFZ303" s="1098"/>
      <c r="AGA303" s="1098"/>
      <c r="AGB303" s="1098"/>
      <c r="AGC303" s="1098"/>
      <c r="AGD303" s="1098"/>
      <c r="AGE303" s="1098"/>
      <c r="AGF303" s="1098"/>
      <c r="AGG303" s="1098"/>
      <c r="AGH303" s="1098"/>
      <c r="AGI303" s="1098"/>
      <c r="AGJ303" s="1098"/>
      <c r="AGK303" s="1098"/>
      <c r="AGL303" s="1098"/>
      <c r="AGM303" s="1098"/>
      <c r="AGN303" s="1098"/>
      <c r="AGO303" s="1098"/>
      <c r="AGP303" s="1098"/>
      <c r="AGQ303" s="1098"/>
      <c r="AGR303" s="1098"/>
      <c r="AGS303" s="1098"/>
      <c r="AGT303" s="1098"/>
      <c r="AGU303" s="1098"/>
      <c r="AGV303" s="1098"/>
      <c r="AGW303" s="1098"/>
      <c r="AGX303" s="1098"/>
      <c r="AGY303" s="1098"/>
      <c r="AGZ303" s="1098"/>
      <c r="AHA303" s="1098"/>
      <c r="AHB303" s="1098"/>
      <c r="AHC303" s="1098"/>
      <c r="AHD303" s="1098"/>
      <c r="AHE303" s="1098"/>
      <c r="AHF303" s="1098"/>
      <c r="AHG303" s="1098"/>
      <c r="AHH303" s="1098"/>
      <c r="AHI303" s="1098"/>
      <c r="AHJ303" s="1098"/>
      <c r="AHK303" s="1098"/>
      <c r="AHL303" s="1098"/>
      <c r="AHM303" s="1098"/>
      <c r="AHN303" s="1098"/>
      <c r="AHO303" s="1098"/>
      <c r="AHP303" s="1098"/>
      <c r="AHQ303" s="1098"/>
      <c r="AHR303" s="1098"/>
      <c r="AHS303" s="1098"/>
      <c r="AHT303" s="1098"/>
      <c r="AHU303" s="1098"/>
      <c r="AHV303" s="1098"/>
      <c r="AHW303" s="1098"/>
      <c r="AHX303" s="1098"/>
      <c r="AHY303" s="1098"/>
      <c r="AHZ303" s="1098"/>
      <c r="AIA303" s="1098"/>
      <c r="AIB303" s="1098"/>
      <c r="AIC303" s="1098"/>
      <c r="AID303" s="1098"/>
      <c r="AIE303" s="1098"/>
      <c r="AIF303" s="1098"/>
      <c r="AIG303" s="1098"/>
      <c r="AIH303" s="1098"/>
      <c r="AII303" s="1098"/>
      <c r="AIJ303" s="1098"/>
      <c r="AIK303" s="1098"/>
      <c r="AIL303" s="1098"/>
      <c r="AIM303" s="1098"/>
      <c r="AIN303" s="1098"/>
      <c r="AIO303" s="1098"/>
      <c r="AIP303" s="1098"/>
      <c r="AIQ303" s="1098"/>
      <c r="AIR303" s="1098"/>
      <c r="AIS303" s="1098"/>
      <c r="AIT303" s="1098"/>
      <c r="AIU303" s="1098"/>
      <c r="AIV303" s="1098"/>
      <c r="AIW303" s="1098"/>
      <c r="AIX303" s="1098"/>
      <c r="AIY303" s="1098"/>
      <c r="AIZ303" s="1098"/>
      <c r="AJA303" s="1098"/>
      <c r="AJB303" s="1098"/>
      <c r="AJC303" s="1098"/>
      <c r="AJD303" s="1098"/>
      <c r="AJE303" s="1098"/>
      <c r="AJF303" s="1098"/>
      <c r="AJG303" s="1098"/>
      <c r="AJH303" s="1098"/>
      <c r="AJI303" s="1098"/>
      <c r="AJJ303" s="1098"/>
      <c r="AJK303" s="1098"/>
      <c r="AJL303" s="1098"/>
      <c r="AJM303" s="1098"/>
      <c r="AJN303" s="1098"/>
      <c r="AJO303" s="1098"/>
      <c r="AJP303" s="1098"/>
      <c r="AJQ303" s="1098"/>
      <c r="AJR303" s="1098"/>
      <c r="AJS303" s="1098"/>
      <c r="AJT303" s="1098"/>
      <c r="AJU303" s="1098"/>
      <c r="AJV303" s="1098"/>
      <c r="AJW303" s="1098"/>
      <c r="AJX303" s="1098"/>
      <c r="AJY303" s="1098"/>
      <c r="AJZ303" s="1098"/>
      <c r="AKA303" s="1098"/>
      <c r="AKB303" s="1098"/>
      <c r="AKC303" s="1098"/>
      <c r="AKD303" s="1098"/>
      <c r="AKE303" s="1098"/>
      <c r="AKF303" s="1098"/>
      <c r="AKG303" s="1098"/>
      <c r="AKH303" s="1098"/>
      <c r="AKI303" s="1098"/>
      <c r="AKJ303" s="1098"/>
      <c r="AKK303" s="1098"/>
      <c r="AKL303" s="1098"/>
      <c r="AKM303" s="1098"/>
      <c r="AKN303" s="1098"/>
      <c r="AKO303" s="1098"/>
      <c r="AKP303" s="1098"/>
      <c r="AKQ303" s="1098"/>
      <c r="AKR303" s="1098"/>
      <c r="AKS303" s="1098"/>
      <c r="AKT303" s="1098"/>
      <c r="AKU303" s="1098"/>
      <c r="AKV303" s="1098"/>
      <c r="AKW303" s="1098"/>
      <c r="AKX303" s="1098"/>
      <c r="AKY303" s="1098"/>
      <c r="AKZ303" s="1098"/>
      <c r="ALA303" s="1098"/>
      <c r="ALB303" s="1098"/>
      <c r="ALC303" s="1098"/>
      <c r="ALD303" s="1098"/>
      <c r="ALE303" s="1098"/>
      <c r="ALF303" s="1098"/>
      <c r="ALG303" s="1098"/>
      <c r="ALH303" s="1098"/>
      <c r="ALI303" s="1098"/>
      <c r="ALJ303" s="1098"/>
      <c r="ALK303" s="1098"/>
      <c r="ALL303" s="1098"/>
      <c r="ALM303" s="1098"/>
      <c r="ALN303" s="1098"/>
      <c r="ALO303" s="1098"/>
      <c r="ALP303" s="1098"/>
      <c r="ALQ303" s="1098"/>
      <c r="ALR303" s="1098"/>
      <c r="ALS303" s="1098"/>
      <c r="ALT303" s="1098"/>
      <c r="ALU303" s="1098"/>
      <c r="ALV303" s="1098"/>
      <c r="ALW303" s="1098"/>
      <c r="ALX303" s="1098"/>
      <c r="ALY303" s="1098"/>
      <c r="ALZ303" s="1098"/>
      <c r="AMA303" s="1098"/>
      <c r="AMB303" s="1098"/>
      <c r="AMC303" s="1098"/>
      <c r="AMD303" s="1098"/>
      <c r="AME303" s="1098"/>
      <c r="AMF303" s="1098"/>
      <c r="AMG303" s="1098"/>
      <c r="AMH303" s="1098"/>
      <c r="AMI303" s="1098"/>
      <c r="AMJ303" s="1098"/>
      <c r="AMK303" s="1098"/>
      <c r="AML303" s="1098"/>
      <c r="AMM303" s="1098"/>
      <c r="AMN303" s="1098"/>
      <c r="AMO303" s="1098"/>
      <c r="AMP303" s="1098"/>
      <c r="AMQ303" s="1098"/>
      <c r="AMR303" s="1098"/>
      <c r="AMS303" s="1098"/>
      <c r="AMT303" s="1098"/>
      <c r="AMU303" s="1098"/>
      <c r="AMV303" s="1098"/>
      <c r="AMW303" s="1098"/>
      <c r="AMX303" s="1098"/>
      <c r="AMY303" s="1098"/>
      <c r="AMZ303" s="1098"/>
      <c r="ANA303" s="1098"/>
      <c r="ANB303" s="1098"/>
      <c r="ANC303" s="1098"/>
      <c r="AND303" s="1098"/>
      <c r="ANE303" s="1098"/>
      <c r="ANF303" s="1098"/>
      <c r="ANG303" s="1098"/>
      <c r="ANH303" s="1098"/>
      <c r="ANI303" s="1098"/>
      <c r="ANJ303" s="1098"/>
      <c r="ANK303" s="1098"/>
      <c r="ANL303" s="1098"/>
      <c r="ANM303" s="1098"/>
      <c r="ANN303" s="1098"/>
      <c r="ANO303" s="1098"/>
      <c r="ANP303" s="1098"/>
      <c r="ANQ303" s="1098"/>
      <c r="ANR303" s="1098"/>
      <c r="ANS303" s="1098"/>
      <c r="ANT303" s="1098"/>
      <c r="ANU303" s="1098"/>
      <c r="ANV303" s="1098"/>
      <c r="ANW303" s="1098"/>
      <c r="ANX303" s="1098"/>
      <c r="ANY303" s="1098"/>
      <c r="ANZ303" s="1098"/>
      <c r="AOA303" s="1098"/>
      <c r="AOB303" s="1098"/>
      <c r="AOC303" s="1098"/>
      <c r="AOD303" s="1098"/>
      <c r="AOE303" s="1098"/>
      <c r="AOF303" s="1098"/>
      <c r="AOG303" s="1098"/>
      <c r="AOH303" s="1098"/>
      <c r="AOI303" s="1098"/>
      <c r="AOJ303" s="1098"/>
      <c r="AOK303" s="1098"/>
      <c r="AOL303" s="1098"/>
      <c r="AOM303" s="1098"/>
      <c r="AON303" s="1098"/>
      <c r="AOO303" s="1098"/>
      <c r="AOP303" s="1098"/>
      <c r="AOQ303" s="1098"/>
      <c r="AOR303" s="1098"/>
      <c r="AOS303" s="1098"/>
      <c r="AOT303" s="1098"/>
      <c r="AOU303" s="1098"/>
      <c r="AOV303" s="1098"/>
      <c r="AOW303" s="1098"/>
      <c r="AOX303" s="1098"/>
      <c r="AOY303" s="1098"/>
      <c r="AOZ303" s="1098"/>
      <c r="APA303" s="1098"/>
      <c r="APB303" s="1098"/>
      <c r="APC303" s="1098"/>
      <c r="APD303" s="1098"/>
      <c r="APE303" s="1098"/>
      <c r="APF303" s="1098"/>
      <c r="APG303" s="1098"/>
      <c r="APH303" s="1098"/>
      <c r="API303" s="1098"/>
      <c r="APJ303" s="1098"/>
      <c r="APK303" s="1098"/>
      <c r="APL303" s="1098"/>
      <c r="APM303" s="1098"/>
      <c r="APN303" s="1098"/>
      <c r="APO303" s="1098"/>
      <c r="APP303" s="1098"/>
      <c r="APQ303" s="1098"/>
      <c r="APR303" s="1098"/>
      <c r="APS303" s="1098"/>
      <c r="APT303" s="1098"/>
      <c r="APU303" s="1098"/>
      <c r="APV303" s="1098"/>
      <c r="APW303" s="1098"/>
      <c r="APX303" s="1098"/>
      <c r="APY303" s="1098"/>
      <c r="APZ303" s="1098"/>
      <c r="AQA303" s="1098"/>
      <c r="AQB303" s="1098"/>
      <c r="AQC303" s="1098"/>
      <c r="AQD303" s="1098"/>
      <c r="AQE303" s="1098"/>
      <c r="AQF303" s="1098"/>
      <c r="AQG303" s="1098"/>
      <c r="AQH303" s="1098"/>
      <c r="AQI303" s="1098"/>
      <c r="AQJ303" s="1098"/>
      <c r="AQK303" s="1098"/>
      <c r="AQL303" s="1098"/>
      <c r="AQM303" s="1098"/>
      <c r="AQN303" s="1098"/>
      <c r="AQO303" s="1098"/>
      <c r="AQP303" s="1098"/>
      <c r="AQQ303" s="1098"/>
      <c r="AQR303" s="1098"/>
      <c r="AQS303" s="1098"/>
      <c r="AQT303" s="1098"/>
      <c r="AQU303" s="1098"/>
      <c r="AQV303" s="1098"/>
      <c r="AQW303" s="1098"/>
      <c r="AQX303" s="1098"/>
      <c r="AQY303" s="1098"/>
      <c r="AQZ303" s="1098"/>
      <c r="ARA303" s="1098"/>
      <c r="ARB303" s="1098"/>
      <c r="ARC303" s="1098"/>
      <c r="ARD303" s="1098"/>
      <c r="ARE303" s="1098"/>
      <c r="ARF303" s="1098"/>
      <c r="ARG303" s="1098"/>
      <c r="ARH303" s="1098"/>
      <c r="ARI303" s="1098"/>
      <c r="ARJ303" s="1098"/>
      <c r="ARK303" s="1098"/>
      <c r="ARL303" s="1098"/>
      <c r="ARM303" s="1098"/>
      <c r="ARN303" s="1098"/>
      <c r="ARO303" s="1098"/>
      <c r="ARP303" s="1098"/>
      <c r="ARQ303" s="1098"/>
      <c r="ARR303" s="1098"/>
      <c r="ARS303" s="1098"/>
      <c r="ART303" s="1098"/>
      <c r="ARU303" s="1098"/>
      <c r="ARV303" s="1098"/>
      <c r="ARW303" s="1098"/>
      <c r="ARX303" s="1098"/>
      <c r="ARY303" s="1098"/>
      <c r="ARZ303" s="1098"/>
      <c r="ASA303" s="1098"/>
      <c r="ASB303" s="1098"/>
      <c r="ASC303" s="1098"/>
      <c r="ASD303" s="1098"/>
      <c r="ASE303" s="1098"/>
      <c r="ASF303" s="1098"/>
      <c r="ASG303" s="1098"/>
      <c r="ASH303" s="1098"/>
      <c r="ASI303" s="1098"/>
      <c r="ASJ303" s="1098"/>
      <c r="ASK303" s="1098"/>
      <c r="ASL303" s="1098"/>
      <c r="ASM303" s="1098"/>
      <c r="ASN303" s="1098"/>
      <c r="ASO303" s="1098"/>
      <c r="ASP303" s="1098"/>
      <c r="ASQ303" s="1098"/>
      <c r="ASR303" s="1098"/>
      <c r="ASS303" s="1098"/>
      <c r="AST303" s="1098"/>
      <c r="ASU303" s="1098"/>
      <c r="ASV303" s="1098"/>
      <c r="ASW303" s="1098"/>
      <c r="ASX303" s="1098"/>
      <c r="ASY303" s="1098"/>
      <c r="ASZ303" s="1098"/>
      <c r="ATA303" s="1098"/>
      <c r="ATB303" s="1098"/>
      <c r="ATC303" s="1098"/>
      <c r="ATD303" s="1098"/>
      <c r="ATE303" s="1098"/>
      <c r="ATF303" s="1098"/>
      <c r="ATG303" s="1098"/>
      <c r="ATH303" s="1098"/>
      <c r="ATI303" s="1098"/>
      <c r="ATJ303" s="1098"/>
      <c r="ATK303" s="1098"/>
      <c r="ATL303" s="1098"/>
      <c r="ATM303" s="1098"/>
      <c r="ATN303" s="1098"/>
      <c r="ATO303" s="1098"/>
      <c r="ATP303" s="1098"/>
      <c r="ATQ303" s="1098"/>
      <c r="ATR303" s="1098"/>
      <c r="ATS303" s="1098"/>
      <c r="ATT303" s="1098"/>
      <c r="ATU303" s="1098"/>
      <c r="ATV303" s="1098"/>
      <c r="ATW303" s="1098"/>
      <c r="ATX303" s="1098"/>
      <c r="ATY303" s="1098"/>
      <c r="ATZ303" s="1098"/>
      <c r="AUA303" s="1098"/>
      <c r="AUB303" s="1098"/>
      <c r="AUC303" s="1098"/>
      <c r="AUD303" s="1098"/>
      <c r="AUE303" s="1098"/>
      <c r="AUF303" s="1098"/>
      <c r="AUG303" s="1098"/>
      <c r="AUH303" s="1098"/>
      <c r="AUI303" s="1098"/>
      <c r="AUJ303" s="1098"/>
      <c r="AUK303" s="1098"/>
      <c r="AUL303" s="1098"/>
      <c r="AUM303" s="1098"/>
      <c r="AUN303" s="1098"/>
      <c r="AUO303" s="1098"/>
      <c r="AUP303" s="1098"/>
      <c r="AUQ303" s="1098"/>
      <c r="AUR303" s="1098"/>
      <c r="AUS303" s="1098"/>
      <c r="AUT303" s="1098"/>
      <c r="AUU303" s="1098"/>
      <c r="AUV303" s="1098"/>
      <c r="AUW303" s="1098"/>
      <c r="AUX303" s="1098"/>
      <c r="AUY303" s="1098"/>
      <c r="AUZ303" s="1098"/>
      <c r="AVA303" s="1098"/>
      <c r="AVB303" s="1098"/>
      <c r="AVC303" s="1098"/>
      <c r="AVD303" s="1098"/>
      <c r="AVE303" s="1098"/>
      <c r="AVF303" s="1098"/>
      <c r="AVG303" s="1098"/>
      <c r="AVH303" s="1098"/>
      <c r="AVI303" s="1098"/>
      <c r="AVJ303" s="1098"/>
      <c r="AVK303" s="1098"/>
      <c r="AVL303" s="1098"/>
      <c r="AVM303" s="1098"/>
      <c r="AVN303" s="1098"/>
      <c r="AVO303" s="1098"/>
      <c r="AVP303" s="1098"/>
      <c r="AVQ303" s="1098"/>
      <c r="AVR303" s="1098"/>
      <c r="AVS303" s="1098"/>
      <c r="AVT303" s="1098"/>
      <c r="AVU303" s="1098"/>
      <c r="AVV303" s="1098"/>
      <c r="AVW303" s="1098"/>
      <c r="AVX303" s="1098"/>
      <c r="AVY303" s="1098"/>
      <c r="AVZ303" s="1098"/>
      <c r="AWA303" s="1098"/>
      <c r="AWB303" s="1098"/>
      <c r="AWC303" s="1098"/>
      <c r="AWD303" s="1098"/>
      <c r="AWE303" s="1098"/>
      <c r="AWF303" s="1098"/>
      <c r="AWG303" s="1098"/>
      <c r="AWH303" s="1098"/>
      <c r="AWI303" s="1098"/>
      <c r="AWJ303" s="1098"/>
      <c r="AWK303" s="1098"/>
      <c r="AWL303" s="1098"/>
      <c r="AWM303" s="1098"/>
      <c r="AWN303" s="1098"/>
      <c r="AWO303" s="1098"/>
      <c r="AWP303" s="1098"/>
      <c r="AWQ303" s="1098"/>
      <c r="AWR303" s="1098"/>
      <c r="AWS303" s="1098"/>
      <c r="AWT303" s="1098"/>
      <c r="AWU303" s="1098"/>
      <c r="AWV303" s="1098"/>
      <c r="AWW303" s="1098"/>
      <c r="AWX303" s="1098"/>
      <c r="AWY303" s="1098"/>
      <c r="AWZ303" s="1098"/>
      <c r="AXA303" s="1098"/>
      <c r="AXB303" s="1098"/>
      <c r="AXC303" s="1098"/>
      <c r="AXD303" s="1098"/>
      <c r="AXE303" s="1098"/>
      <c r="AXF303" s="1098"/>
      <c r="AXG303" s="1098"/>
      <c r="AXH303" s="1098"/>
      <c r="AXI303" s="1098"/>
      <c r="AXJ303" s="1098"/>
      <c r="AXK303" s="1098"/>
      <c r="AXL303" s="1098"/>
      <c r="AXM303" s="1098"/>
      <c r="AXN303" s="1098"/>
      <c r="AXO303" s="1098"/>
      <c r="AXP303" s="1098"/>
      <c r="AXQ303" s="1098"/>
      <c r="AXR303" s="1098"/>
      <c r="AXS303" s="1098"/>
      <c r="AXT303" s="1098"/>
      <c r="AXU303" s="1098"/>
      <c r="AXV303" s="1098"/>
      <c r="AXW303" s="1098"/>
      <c r="AXX303" s="1098"/>
      <c r="AXY303" s="1098"/>
      <c r="AXZ303" s="1098"/>
      <c r="AYA303" s="1098"/>
      <c r="AYB303" s="1098"/>
      <c r="AYC303" s="1098"/>
      <c r="AYD303" s="1098"/>
      <c r="AYE303" s="1098"/>
      <c r="AYF303" s="1098"/>
      <c r="AYG303" s="1098"/>
      <c r="AYH303" s="1098"/>
      <c r="AYI303" s="1098"/>
      <c r="AYJ303" s="1098"/>
      <c r="AYK303" s="1098"/>
      <c r="AYL303" s="1098"/>
      <c r="AYM303" s="1098"/>
      <c r="AYN303" s="1098"/>
      <c r="AYO303" s="1098"/>
      <c r="AYP303" s="1098"/>
      <c r="AYQ303" s="1098"/>
      <c r="AYR303" s="1098"/>
      <c r="AYS303" s="1098"/>
      <c r="AYT303" s="1098"/>
      <c r="AYU303" s="1098"/>
      <c r="AYV303" s="1098"/>
      <c r="AYW303" s="1098"/>
    </row>
    <row r="304" spans="1:1349" s="1766" customFormat="1" ht="18" customHeight="1" x14ac:dyDescent="0.2">
      <c r="A304" s="3484"/>
      <c r="B304" s="1773"/>
      <c r="C304" s="3517" t="s">
        <v>984</v>
      </c>
      <c r="D304" s="3517"/>
      <c r="E304" s="3518">
        <f>E308/E301</f>
        <v>0.33333333333333331</v>
      </c>
      <c r="F304" s="3518"/>
      <c r="G304" s="3518"/>
      <c r="H304" s="1132"/>
      <c r="I304" s="3519">
        <f>I308/K301</f>
        <v>7.407407407407407E-2</v>
      </c>
      <c r="J304" s="3519"/>
      <c r="K304" s="3519"/>
      <c r="L304" s="1043"/>
      <c r="M304" s="3520">
        <f>M308/M301</f>
        <v>0.25</v>
      </c>
      <c r="N304" s="3520"/>
      <c r="O304" s="3520"/>
      <c r="P304" s="3521" t="s">
        <v>984</v>
      </c>
      <c r="Q304" s="3522"/>
      <c r="R304" s="3574"/>
      <c r="S304" s="1098"/>
      <c r="T304" s="1098"/>
      <c r="U304" s="1098"/>
      <c r="V304" s="1098"/>
      <c r="W304" s="1098"/>
      <c r="X304" s="1098"/>
      <c r="Y304" s="1098"/>
      <c r="Z304" s="1098"/>
      <c r="AA304" s="1098"/>
      <c r="AB304" s="1098"/>
      <c r="AC304" s="1098"/>
      <c r="AD304" s="1098"/>
      <c r="AE304" s="1098"/>
      <c r="AF304" s="1098"/>
      <c r="AG304" s="1098"/>
      <c r="AH304" s="1098"/>
      <c r="AI304" s="1098"/>
      <c r="AJ304" s="1098"/>
      <c r="AK304" s="1098"/>
      <c r="AL304" s="1098"/>
      <c r="AM304" s="1098"/>
      <c r="AN304" s="1098"/>
      <c r="AO304" s="1098"/>
      <c r="AP304" s="1098"/>
      <c r="AQ304" s="1098"/>
      <c r="AR304" s="1098"/>
      <c r="AS304" s="1098"/>
      <c r="AT304" s="1098"/>
      <c r="AU304" s="1098"/>
      <c r="AV304" s="1098"/>
      <c r="AW304" s="1098"/>
      <c r="AX304" s="1098"/>
      <c r="AY304" s="1098"/>
      <c r="AZ304" s="1098"/>
      <c r="BA304" s="1098"/>
      <c r="BB304" s="1098"/>
      <c r="BC304" s="1098"/>
      <c r="BD304" s="1098"/>
      <c r="BE304" s="1098"/>
      <c r="BF304" s="1098"/>
      <c r="BG304" s="1098"/>
      <c r="BH304" s="1098"/>
      <c r="BI304" s="1098"/>
      <c r="BJ304" s="1098"/>
      <c r="BK304" s="1098"/>
      <c r="BL304" s="1098"/>
      <c r="BM304" s="1098"/>
      <c r="BN304" s="1098"/>
      <c r="BO304" s="1098"/>
      <c r="BP304" s="1098"/>
      <c r="BQ304" s="1098"/>
      <c r="BR304" s="1098"/>
      <c r="BS304" s="1098"/>
      <c r="BT304" s="1098"/>
      <c r="BU304" s="1098"/>
      <c r="BV304" s="1098"/>
      <c r="BW304" s="1098"/>
      <c r="BX304" s="1098"/>
      <c r="BY304" s="1098"/>
      <c r="BZ304" s="1098"/>
      <c r="CA304" s="1098"/>
      <c r="CB304" s="1098"/>
      <c r="CC304" s="1098"/>
      <c r="CD304" s="1098"/>
      <c r="CE304" s="1098"/>
      <c r="CF304" s="1098"/>
      <c r="CG304" s="1098"/>
      <c r="CH304" s="1098"/>
      <c r="CI304" s="1098"/>
      <c r="CJ304" s="1098"/>
      <c r="CK304" s="1098"/>
      <c r="CL304" s="1098"/>
      <c r="CM304" s="1098"/>
      <c r="CN304" s="1098"/>
      <c r="CO304" s="1098"/>
      <c r="CP304" s="1098"/>
      <c r="CQ304" s="1098"/>
      <c r="CR304" s="1098"/>
      <c r="CS304" s="1098"/>
      <c r="CT304" s="1098"/>
      <c r="CU304" s="1098"/>
      <c r="CV304" s="1098"/>
      <c r="CW304" s="1098"/>
      <c r="CX304" s="1098"/>
      <c r="CY304" s="1098"/>
      <c r="CZ304" s="1098"/>
      <c r="DA304" s="1098"/>
      <c r="DB304" s="1098"/>
      <c r="DC304" s="1098"/>
      <c r="DD304" s="1098"/>
      <c r="DE304" s="1098"/>
      <c r="DF304" s="1098"/>
      <c r="DG304" s="1098"/>
      <c r="DH304" s="1098"/>
      <c r="DI304" s="1098"/>
      <c r="DJ304" s="1098"/>
      <c r="DK304" s="1098"/>
      <c r="DL304" s="1098"/>
      <c r="DM304" s="1098"/>
      <c r="DN304" s="1098"/>
      <c r="DO304" s="1098"/>
      <c r="DP304" s="1098"/>
      <c r="DQ304" s="1098"/>
      <c r="DR304" s="1098"/>
      <c r="DS304" s="1098"/>
      <c r="DT304" s="1098"/>
      <c r="DU304" s="1098"/>
      <c r="DV304" s="1098"/>
      <c r="DW304" s="1098"/>
      <c r="DX304" s="1098"/>
      <c r="DY304" s="1098"/>
      <c r="DZ304" s="1098"/>
      <c r="EA304" s="1098"/>
      <c r="EB304" s="1098"/>
      <c r="EC304" s="1098"/>
      <c r="ED304" s="1098"/>
      <c r="EE304" s="1098"/>
      <c r="EF304" s="1098"/>
      <c r="EG304" s="1098"/>
      <c r="EH304" s="1098"/>
      <c r="EI304" s="1098"/>
      <c r="EJ304" s="1098"/>
      <c r="EK304" s="1098"/>
      <c r="EL304" s="1098"/>
      <c r="EM304" s="1098"/>
      <c r="EN304" s="1098"/>
      <c r="EO304" s="1098"/>
      <c r="EP304" s="1098"/>
      <c r="EQ304" s="1098"/>
      <c r="ER304" s="1098"/>
      <c r="ES304" s="1098"/>
      <c r="ET304" s="1098"/>
      <c r="EU304" s="1098"/>
      <c r="EV304" s="1098"/>
      <c r="EW304" s="1098"/>
      <c r="EX304" s="1098"/>
      <c r="EY304" s="1098"/>
      <c r="EZ304" s="1098"/>
      <c r="FA304" s="1098"/>
      <c r="FB304" s="1098"/>
      <c r="FC304" s="1098"/>
      <c r="FD304" s="1098"/>
      <c r="FE304" s="1098"/>
      <c r="FF304" s="1098"/>
      <c r="FG304" s="1098"/>
      <c r="FH304" s="1098"/>
      <c r="FI304" s="1098"/>
      <c r="FJ304" s="1098"/>
      <c r="FK304" s="1098"/>
      <c r="FL304" s="1098"/>
      <c r="FM304" s="1098"/>
      <c r="FN304" s="1098"/>
      <c r="FO304" s="1098"/>
      <c r="FP304" s="1098"/>
      <c r="FQ304" s="1098"/>
      <c r="FR304" s="1098"/>
      <c r="FS304" s="1098"/>
      <c r="FT304" s="1098"/>
      <c r="FU304" s="1098"/>
      <c r="FV304" s="1098"/>
      <c r="FW304" s="1098"/>
      <c r="FX304" s="1098"/>
      <c r="FY304" s="1098"/>
      <c r="FZ304" s="1098"/>
      <c r="GA304" s="1098"/>
      <c r="GB304" s="1098"/>
      <c r="GC304" s="1098"/>
      <c r="GD304" s="1098"/>
      <c r="GE304" s="1098"/>
      <c r="GF304" s="1098"/>
      <c r="GG304" s="1098"/>
      <c r="GH304" s="1098"/>
      <c r="GI304" s="1098"/>
      <c r="GJ304" s="1098"/>
      <c r="GK304" s="1098"/>
      <c r="GL304" s="1098"/>
      <c r="GM304" s="1098"/>
      <c r="GN304" s="1098"/>
      <c r="GO304" s="1098"/>
      <c r="GP304" s="1098"/>
      <c r="GQ304" s="1098"/>
      <c r="GR304" s="1098"/>
      <c r="GS304" s="1098"/>
      <c r="GT304" s="1098"/>
      <c r="GU304" s="1098"/>
      <c r="GV304" s="1098"/>
      <c r="GW304" s="1098"/>
      <c r="GX304" s="1098"/>
      <c r="GY304" s="1098"/>
      <c r="GZ304" s="1098"/>
      <c r="HA304" s="1098"/>
      <c r="HB304" s="1098"/>
      <c r="HC304" s="1098"/>
      <c r="HD304" s="1098"/>
      <c r="HE304" s="1098"/>
      <c r="HF304" s="1098"/>
      <c r="HG304" s="1098"/>
      <c r="HH304" s="1098"/>
      <c r="HI304" s="1098"/>
      <c r="HJ304" s="1098"/>
      <c r="HK304" s="1098"/>
      <c r="HL304" s="1098"/>
      <c r="HM304" s="1098"/>
      <c r="HN304" s="1098"/>
      <c r="HO304" s="1098"/>
      <c r="HP304" s="1098"/>
      <c r="HQ304" s="1098"/>
      <c r="HR304" s="1098"/>
      <c r="HS304" s="1098"/>
      <c r="HT304" s="1098"/>
      <c r="HU304" s="1098"/>
      <c r="HV304" s="1098"/>
      <c r="HW304" s="1098"/>
      <c r="HX304" s="1098"/>
      <c r="HY304" s="1098"/>
      <c r="HZ304" s="1098"/>
      <c r="IA304" s="1098"/>
      <c r="IB304" s="1098"/>
      <c r="IC304" s="1098"/>
      <c r="ID304" s="1098"/>
      <c r="IE304" s="1098"/>
      <c r="IF304" s="1098"/>
      <c r="IG304" s="1098"/>
      <c r="IH304" s="1098"/>
      <c r="II304" s="1098"/>
      <c r="IJ304" s="1098"/>
      <c r="IK304" s="1098"/>
      <c r="IL304" s="1098"/>
      <c r="IM304" s="1098"/>
      <c r="IN304" s="1098"/>
      <c r="IO304" s="1098"/>
      <c r="IP304" s="1098"/>
      <c r="IQ304" s="1098"/>
      <c r="IR304" s="1098"/>
      <c r="IS304" s="1098"/>
      <c r="IT304" s="1098"/>
      <c r="IU304" s="1098"/>
      <c r="IV304" s="1098"/>
      <c r="IW304" s="1098"/>
      <c r="IX304" s="1098"/>
      <c r="IY304" s="1098"/>
      <c r="IZ304" s="1098"/>
      <c r="JA304" s="1098"/>
      <c r="JB304" s="1098"/>
      <c r="JC304" s="1098"/>
      <c r="JD304" s="1098"/>
      <c r="JE304" s="1098"/>
      <c r="JF304" s="1098"/>
      <c r="JG304" s="1098"/>
      <c r="JH304" s="1098"/>
      <c r="JI304" s="1098"/>
      <c r="JJ304" s="1098"/>
      <c r="JK304" s="1098"/>
      <c r="JL304" s="1098"/>
      <c r="JM304" s="1098"/>
      <c r="JN304" s="1098"/>
      <c r="JO304" s="1098"/>
      <c r="JP304" s="1098"/>
      <c r="JQ304" s="1098"/>
      <c r="JR304" s="1098"/>
      <c r="JS304" s="1098"/>
      <c r="JT304" s="1098"/>
      <c r="JU304" s="1098"/>
      <c r="JV304" s="1098"/>
      <c r="JW304" s="1098"/>
      <c r="JX304" s="1098"/>
      <c r="JY304" s="1098"/>
      <c r="JZ304" s="1098"/>
      <c r="KA304" s="1098"/>
      <c r="KB304" s="1098"/>
      <c r="KC304" s="1098"/>
      <c r="KD304" s="1098"/>
      <c r="KE304" s="1098"/>
      <c r="KF304" s="1098"/>
      <c r="KG304" s="1098"/>
      <c r="KH304" s="1098"/>
      <c r="KI304" s="1098"/>
      <c r="KJ304" s="1098"/>
      <c r="KK304" s="1098"/>
      <c r="KL304" s="1098"/>
      <c r="KM304" s="1098"/>
      <c r="KN304" s="1098"/>
      <c r="KO304" s="1098"/>
      <c r="KP304" s="1098"/>
      <c r="KQ304" s="1098"/>
      <c r="KR304" s="1098"/>
      <c r="KS304" s="1098"/>
      <c r="KT304" s="1098"/>
      <c r="KU304" s="1098"/>
      <c r="KV304" s="1098"/>
      <c r="KW304" s="1098"/>
      <c r="KX304" s="1098"/>
      <c r="KY304" s="1098"/>
      <c r="KZ304" s="1098"/>
      <c r="LA304" s="1098"/>
      <c r="LB304" s="1098"/>
      <c r="LC304" s="1098"/>
      <c r="LD304" s="1098"/>
      <c r="LE304" s="1098"/>
      <c r="LF304" s="1098"/>
      <c r="LG304" s="1098"/>
      <c r="LH304" s="1098"/>
      <c r="LI304" s="1098"/>
      <c r="LJ304" s="1098"/>
      <c r="LK304" s="1098"/>
      <c r="LL304" s="1098"/>
      <c r="LM304" s="1098"/>
      <c r="LN304" s="1098"/>
      <c r="LO304" s="1098"/>
      <c r="LP304" s="1098"/>
      <c r="LQ304" s="1098"/>
      <c r="LR304" s="1098"/>
      <c r="LS304" s="1098"/>
      <c r="LT304" s="1098"/>
      <c r="LU304" s="1098"/>
      <c r="LV304" s="1098"/>
      <c r="LW304" s="1098"/>
      <c r="LX304" s="1098"/>
      <c r="LY304" s="1098"/>
      <c r="LZ304" s="1098"/>
      <c r="MA304" s="1098"/>
      <c r="MB304" s="1098"/>
      <c r="MC304" s="1098"/>
      <c r="MD304" s="1098"/>
      <c r="ME304" s="1098"/>
      <c r="MF304" s="1098"/>
      <c r="MG304" s="1098"/>
      <c r="MH304" s="1098"/>
      <c r="MI304" s="1098"/>
      <c r="MJ304" s="1098"/>
      <c r="MK304" s="1098"/>
      <c r="ML304" s="1098"/>
      <c r="MM304" s="1098"/>
      <c r="MN304" s="1098"/>
      <c r="MO304" s="1098"/>
      <c r="MP304" s="1098"/>
      <c r="MQ304" s="1098"/>
      <c r="MR304" s="1098"/>
      <c r="MS304" s="1098"/>
      <c r="MT304" s="1098"/>
      <c r="MU304" s="1098"/>
      <c r="MV304" s="1098"/>
      <c r="MW304" s="1098"/>
      <c r="MX304" s="1098"/>
      <c r="MY304" s="1098"/>
      <c r="MZ304" s="1098"/>
      <c r="NA304" s="1098"/>
      <c r="NB304" s="1098"/>
      <c r="NC304" s="1098"/>
      <c r="ND304" s="1098"/>
      <c r="NE304" s="1098"/>
      <c r="NF304" s="1098"/>
      <c r="NG304" s="1098"/>
      <c r="NH304" s="1098"/>
      <c r="NI304" s="1098"/>
      <c r="NJ304" s="1098"/>
      <c r="NK304" s="1098"/>
      <c r="NL304" s="1098"/>
      <c r="NM304" s="1098"/>
      <c r="NN304" s="1098"/>
      <c r="NO304" s="1098"/>
      <c r="NP304" s="1098"/>
      <c r="NQ304" s="1098"/>
      <c r="NR304" s="1098"/>
      <c r="NS304" s="1098"/>
      <c r="NT304" s="1098"/>
      <c r="NU304" s="1098"/>
      <c r="NV304" s="1098"/>
      <c r="NW304" s="1098"/>
      <c r="NX304" s="1098"/>
      <c r="NY304" s="1098"/>
      <c r="NZ304" s="1098"/>
      <c r="OA304" s="1098"/>
      <c r="OB304" s="1098"/>
      <c r="OC304" s="1098"/>
      <c r="OD304" s="1098"/>
      <c r="OE304" s="1098"/>
      <c r="OF304" s="1098"/>
      <c r="OG304" s="1098"/>
      <c r="OH304" s="1098"/>
      <c r="OI304" s="1098"/>
      <c r="OJ304" s="1098"/>
      <c r="OK304" s="1098"/>
      <c r="OL304" s="1098"/>
      <c r="OM304" s="1098"/>
      <c r="ON304" s="1098"/>
      <c r="OO304" s="1098"/>
      <c r="OP304" s="1098"/>
      <c r="OQ304" s="1098"/>
      <c r="OR304" s="1098"/>
      <c r="OS304" s="1098"/>
      <c r="OT304" s="1098"/>
      <c r="OU304" s="1098"/>
      <c r="OV304" s="1098"/>
      <c r="OW304" s="1098"/>
      <c r="OX304" s="1098"/>
      <c r="OY304" s="1098"/>
      <c r="OZ304" s="1098"/>
      <c r="PA304" s="1098"/>
      <c r="PB304" s="1098"/>
      <c r="PC304" s="1098"/>
      <c r="PD304" s="1098"/>
      <c r="PE304" s="1098"/>
      <c r="PF304" s="1098"/>
      <c r="PG304" s="1098"/>
      <c r="PH304" s="1098"/>
      <c r="PI304" s="1098"/>
      <c r="PJ304" s="1098"/>
      <c r="PK304" s="1098"/>
      <c r="PL304" s="1098"/>
      <c r="PM304" s="1098"/>
      <c r="PN304" s="1098"/>
      <c r="PO304" s="1098"/>
      <c r="PP304" s="1098"/>
      <c r="PQ304" s="1098"/>
      <c r="PR304" s="1098"/>
      <c r="PS304" s="1098"/>
      <c r="PT304" s="1098"/>
      <c r="PU304" s="1098"/>
      <c r="PV304" s="1098"/>
      <c r="PW304" s="1098"/>
      <c r="PX304" s="1098"/>
      <c r="PY304" s="1098"/>
      <c r="PZ304" s="1098"/>
      <c r="QA304" s="1098"/>
      <c r="QB304" s="1098"/>
      <c r="QC304" s="1098"/>
      <c r="QD304" s="1098"/>
      <c r="QE304" s="1098"/>
      <c r="QF304" s="1098"/>
      <c r="QG304" s="1098"/>
      <c r="QH304" s="1098"/>
      <c r="QI304" s="1098"/>
      <c r="QJ304" s="1098"/>
      <c r="QK304" s="1098"/>
      <c r="QL304" s="1098"/>
      <c r="QM304" s="1098"/>
      <c r="QN304" s="1098"/>
      <c r="QO304" s="1098"/>
      <c r="QP304" s="1098"/>
      <c r="QQ304" s="1098"/>
      <c r="QR304" s="1098"/>
      <c r="QS304" s="1098"/>
      <c r="QT304" s="1098"/>
      <c r="QU304" s="1098"/>
      <c r="QV304" s="1098"/>
      <c r="QW304" s="1098"/>
      <c r="QX304" s="1098"/>
      <c r="QY304" s="1098"/>
      <c r="QZ304" s="1098"/>
      <c r="RA304" s="1098"/>
      <c r="RB304" s="1098"/>
      <c r="RC304" s="1098"/>
      <c r="RD304" s="1098"/>
      <c r="RE304" s="1098"/>
      <c r="RF304" s="1098"/>
      <c r="RG304" s="1098"/>
      <c r="RH304" s="1098"/>
      <c r="RI304" s="1098"/>
      <c r="RJ304" s="1098"/>
      <c r="RK304" s="1098"/>
      <c r="RL304" s="1098"/>
      <c r="RM304" s="1098"/>
      <c r="RN304" s="1098"/>
      <c r="RO304" s="1098"/>
      <c r="RP304" s="1098"/>
      <c r="RQ304" s="1098"/>
      <c r="RR304" s="1098"/>
      <c r="RS304" s="1098"/>
      <c r="RT304" s="1098"/>
      <c r="RU304" s="1098"/>
      <c r="RV304" s="1098"/>
      <c r="RW304" s="1098"/>
      <c r="RX304" s="1098"/>
      <c r="RY304" s="1098"/>
      <c r="RZ304" s="1098"/>
      <c r="SA304" s="1098"/>
      <c r="SB304" s="1098"/>
      <c r="SC304" s="1098"/>
      <c r="SD304" s="1098"/>
      <c r="SE304" s="1098"/>
      <c r="SF304" s="1098"/>
      <c r="SG304" s="1098"/>
      <c r="SH304" s="1098"/>
      <c r="SI304" s="1098"/>
      <c r="SJ304" s="1098"/>
      <c r="SK304" s="1098"/>
      <c r="SL304" s="1098"/>
      <c r="SM304" s="1098"/>
      <c r="SN304" s="1098"/>
      <c r="SO304" s="1098"/>
      <c r="SP304" s="1098"/>
      <c r="SQ304" s="1098"/>
      <c r="SR304" s="1098"/>
      <c r="SS304" s="1098"/>
      <c r="ST304" s="1098"/>
      <c r="SU304" s="1098"/>
      <c r="SV304" s="1098"/>
      <c r="SW304" s="1098"/>
      <c r="SX304" s="1098"/>
      <c r="SY304" s="1098"/>
      <c r="SZ304" s="1098"/>
      <c r="TA304" s="1098"/>
      <c r="TB304" s="1098"/>
      <c r="TC304" s="1098"/>
      <c r="TD304" s="1098"/>
      <c r="TE304" s="1098"/>
      <c r="TF304" s="1098"/>
      <c r="TG304" s="1098"/>
      <c r="TH304" s="1098"/>
      <c r="TI304" s="1098"/>
      <c r="TJ304" s="1098"/>
      <c r="TK304" s="1098"/>
      <c r="TL304" s="1098"/>
      <c r="TM304" s="1098"/>
      <c r="TN304" s="1098"/>
      <c r="TO304" s="1098"/>
      <c r="TP304" s="1098"/>
      <c r="TQ304" s="1098"/>
      <c r="TR304" s="1098"/>
      <c r="TS304" s="1098"/>
      <c r="TT304" s="1098"/>
      <c r="TU304" s="1098"/>
      <c r="TV304" s="1098"/>
      <c r="TW304" s="1098"/>
      <c r="TX304" s="1098"/>
      <c r="TY304" s="1098"/>
      <c r="TZ304" s="1098"/>
      <c r="UA304" s="1098"/>
      <c r="UB304" s="1098"/>
      <c r="UC304" s="1098"/>
      <c r="UD304" s="1098"/>
      <c r="UE304" s="1098"/>
      <c r="UF304" s="1098"/>
      <c r="UG304" s="1098"/>
      <c r="UH304" s="1098"/>
      <c r="UI304" s="1098"/>
      <c r="UJ304" s="1098"/>
      <c r="UK304" s="1098"/>
      <c r="UL304" s="1098"/>
      <c r="UM304" s="1098"/>
      <c r="UN304" s="1098"/>
      <c r="UO304" s="1098"/>
      <c r="UP304" s="1098"/>
      <c r="UQ304" s="1098"/>
      <c r="UR304" s="1098"/>
      <c r="US304" s="1098"/>
      <c r="UT304" s="1098"/>
      <c r="UU304" s="1098"/>
      <c r="UV304" s="1098"/>
      <c r="UW304" s="1098"/>
      <c r="UX304" s="1098"/>
      <c r="UY304" s="1098"/>
      <c r="UZ304" s="1098"/>
      <c r="VA304" s="1098"/>
      <c r="VB304" s="1098"/>
      <c r="VC304" s="1098"/>
      <c r="VD304" s="1098"/>
      <c r="VE304" s="1098"/>
      <c r="VF304" s="1098"/>
      <c r="VG304" s="1098"/>
      <c r="VH304" s="1098"/>
      <c r="VI304" s="1098"/>
      <c r="VJ304" s="1098"/>
      <c r="VK304" s="1098"/>
      <c r="VL304" s="1098"/>
      <c r="VM304" s="1098"/>
      <c r="VN304" s="1098"/>
      <c r="VO304" s="1098"/>
      <c r="VP304" s="1098"/>
      <c r="VQ304" s="1098"/>
      <c r="VR304" s="1098"/>
      <c r="VS304" s="1098"/>
      <c r="VT304" s="1098"/>
      <c r="VU304" s="1098"/>
      <c r="VV304" s="1098"/>
      <c r="VW304" s="1098"/>
      <c r="VX304" s="1098"/>
      <c r="VY304" s="1098"/>
      <c r="VZ304" s="1098"/>
      <c r="WA304" s="1098"/>
      <c r="WB304" s="1098"/>
      <c r="WC304" s="1098"/>
      <c r="WD304" s="1098"/>
      <c r="WE304" s="1098"/>
      <c r="WF304" s="1098"/>
      <c r="WG304" s="1098"/>
      <c r="WH304" s="1098"/>
      <c r="WI304" s="1098"/>
      <c r="WJ304" s="1098"/>
      <c r="WK304" s="1098"/>
      <c r="WL304" s="1098"/>
      <c r="WM304" s="1098"/>
      <c r="WN304" s="1098"/>
      <c r="WO304" s="1098"/>
      <c r="WP304" s="1098"/>
      <c r="WQ304" s="1098"/>
      <c r="WR304" s="1098"/>
      <c r="WS304" s="1098"/>
      <c r="WT304" s="1098"/>
      <c r="WU304" s="1098"/>
      <c r="WV304" s="1098"/>
      <c r="WW304" s="1098"/>
      <c r="WX304" s="1098"/>
      <c r="WY304" s="1098"/>
      <c r="WZ304" s="1098"/>
      <c r="XA304" s="1098"/>
      <c r="XB304" s="1098"/>
      <c r="XC304" s="1098"/>
      <c r="XD304" s="1098"/>
      <c r="XE304" s="1098"/>
      <c r="XF304" s="1098"/>
      <c r="XG304" s="1098"/>
      <c r="XH304" s="1098"/>
      <c r="XI304" s="1098"/>
      <c r="XJ304" s="1098"/>
      <c r="XK304" s="1098"/>
      <c r="XL304" s="1098"/>
      <c r="XM304" s="1098"/>
      <c r="XN304" s="1098"/>
      <c r="XO304" s="1098"/>
      <c r="XP304" s="1098"/>
      <c r="XQ304" s="1098"/>
      <c r="XR304" s="1098"/>
      <c r="XS304" s="1098"/>
      <c r="XT304" s="1098"/>
      <c r="XU304" s="1098"/>
      <c r="XV304" s="1098"/>
      <c r="XW304" s="1098"/>
      <c r="XX304" s="1098"/>
      <c r="XY304" s="1098"/>
      <c r="XZ304" s="1098"/>
      <c r="YA304" s="1098"/>
      <c r="YB304" s="1098"/>
      <c r="YC304" s="1098"/>
      <c r="YD304" s="1098"/>
      <c r="YE304" s="1098"/>
      <c r="YF304" s="1098"/>
      <c r="YG304" s="1098"/>
      <c r="YH304" s="1098"/>
      <c r="YI304" s="1098"/>
      <c r="YJ304" s="1098"/>
      <c r="YK304" s="1098"/>
      <c r="YL304" s="1098"/>
      <c r="YM304" s="1098"/>
      <c r="YN304" s="1098"/>
      <c r="YO304" s="1098"/>
      <c r="YP304" s="1098"/>
      <c r="YQ304" s="1098"/>
      <c r="YR304" s="1098"/>
      <c r="YS304" s="1098"/>
      <c r="YT304" s="1098"/>
      <c r="YU304" s="1098"/>
      <c r="YV304" s="1098"/>
      <c r="YW304" s="1098"/>
      <c r="YX304" s="1098"/>
      <c r="YY304" s="1098"/>
      <c r="YZ304" s="1098"/>
      <c r="ZA304" s="1098"/>
      <c r="ZB304" s="1098"/>
      <c r="ZC304" s="1098"/>
      <c r="ZD304" s="1098"/>
      <c r="ZE304" s="1098"/>
      <c r="ZF304" s="1098"/>
      <c r="ZG304" s="1098"/>
      <c r="ZH304" s="1098"/>
      <c r="ZI304" s="1098"/>
      <c r="ZJ304" s="1098"/>
      <c r="ZK304" s="1098"/>
      <c r="ZL304" s="1098"/>
      <c r="ZM304" s="1098"/>
      <c r="ZN304" s="1098"/>
      <c r="ZO304" s="1098"/>
      <c r="ZP304" s="1098"/>
      <c r="ZQ304" s="1098"/>
      <c r="ZR304" s="1098"/>
      <c r="ZS304" s="1098"/>
      <c r="ZT304" s="1098"/>
      <c r="ZU304" s="1098"/>
      <c r="ZV304" s="1098"/>
      <c r="ZW304" s="1098"/>
      <c r="ZX304" s="1098"/>
      <c r="ZY304" s="1098"/>
      <c r="ZZ304" s="1098"/>
      <c r="AAA304" s="1098"/>
      <c r="AAB304" s="1098"/>
      <c r="AAC304" s="1098"/>
      <c r="AAD304" s="1098"/>
      <c r="AAE304" s="1098"/>
      <c r="AAF304" s="1098"/>
      <c r="AAG304" s="1098"/>
      <c r="AAH304" s="1098"/>
      <c r="AAI304" s="1098"/>
      <c r="AAJ304" s="1098"/>
      <c r="AAK304" s="1098"/>
      <c r="AAL304" s="1098"/>
      <c r="AAM304" s="1098"/>
      <c r="AAN304" s="1098"/>
      <c r="AAO304" s="1098"/>
      <c r="AAP304" s="1098"/>
      <c r="AAQ304" s="1098"/>
      <c r="AAR304" s="1098"/>
      <c r="AAS304" s="1098"/>
      <c r="AAT304" s="1098"/>
      <c r="AAU304" s="1098"/>
      <c r="AAV304" s="1098"/>
      <c r="AAW304" s="1098"/>
      <c r="AAX304" s="1098"/>
      <c r="AAY304" s="1098"/>
      <c r="AAZ304" s="1098"/>
      <c r="ABA304" s="1098"/>
      <c r="ABB304" s="1098"/>
      <c r="ABC304" s="1098"/>
      <c r="ABD304" s="1098"/>
      <c r="ABE304" s="1098"/>
      <c r="ABF304" s="1098"/>
      <c r="ABG304" s="1098"/>
      <c r="ABH304" s="1098"/>
      <c r="ABI304" s="1098"/>
      <c r="ABJ304" s="1098"/>
      <c r="ABK304" s="1098"/>
      <c r="ABL304" s="1098"/>
      <c r="ABM304" s="1098"/>
      <c r="ABN304" s="1098"/>
      <c r="ABO304" s="1098"/>
      <c r="ABP304" s="1098"/>
      <c r="ABQ304" s="1098"/>
      <c r="ABR304" s="1098"/>
      <c r="ABS304" s="1098"/>
      <c r="ABT304" s="1098"/>
      <c r="ABU304" s="1098"/>
      <c r="ABV304" s="1098"/>
      <c r="ABW304" s="1098"/>
      <c r="ABX304" s="1098"/>
      <c r="ABY304" s="1098"/>
      <c r="ABZ304" s="1098"/>
      <c r="ACA304" s="1098"/>
      <c r="ACB304" s="1098"/>
      <c r="ACC304" s="1098"/>
      <c r="ACD304" s="1098"/>
      <c r="ACE304" s="1098"/>
      <c r="ACF304" s="1098"/>
      <c r="ACG304" s="1098"/>
      <c r="ACH304" s="1098"/>
      <c r="ACI304" s="1098"/>
      <c r="ACJ304" s="1098"/>
      <c r="ACK304" s="1098"/>
      <c r="ACL304" s="1098"/>
      <c r="ACM304" s="1098"/>
      <c r="ACN304" s="1098"/>
      <c r="ACO304" s="1098"/>
      <c r="ACP304" s="1098"/>
      <c r="ACQ304" s="1098"/>
      <c r="ACR304" s="1098"/>
      <c r="ACS304" s="1098"/>
      <c r="ACT304" s="1098"/>
      <c r="ACU304" s="1098"/>
      <c r="ACV304" s="1098"/>
      <c r="ACW304" s="1098"/>
      <c r="ACX304" s="1098"/>
      <c r="ACY304" s="1098"/>
      <c r="ACZ304" s="1098"/>
      <c r="ADA304" s="1098"/>
      <c r="ADB304" s="1098"/>
      <c r="ADC304" s="1098"/>
      <c r="ADD304" s="1098"/>
      <c r="ADE304" s="1098"/>
      <c r="ADF304" s="1098"/>
      <c r="ADG304" s="1098"/>
      <c r="ADH304" s="1098"/>
      <c r="ADI304" s="1098"/>
      <c r="ADJ304" s="1098"/>
      <c r="ADK304" s="1098"/>
      <c r="ADL304" s="1098"/>
      <c r="ADM304" s="1098"/>
      <c r="ADN304" s="1098"/>
      <c r="ADO304" s="1098"/>
      <c r="ADP304" s="1098"/>
      <c r="ADQ304" s="1098"/>
      <c r="ADR304" s="1098"/>
      <c r="ADS304" s="1098"/>
      <c r="ADT304" s="1098"/>
      <c r="ADU304" s="1098"/>
      <c r="ADV304" s="1098"/>
      <c r="ADW304" s="1098"/>
      <c r="ADX304" s="1098"/>
      <c r="ADY304" s="1098"/>
      <c r="ADZ304" s="1098"/>
      <c r="AEA304" s="1098"/>
      <c r="AEB304" s="1098"/>
      <c r="AEC304" s="1098"/>
      <c r="AED304" s="1098"/>
      <c r="AEE304" s="1098"/>
      <c r="AEF304" s="1098"/>
      <c r="AEG304" s="1098"/>
      <c r="AEH304" s="1098"/>
      <c r="AEI304" s="1098"/>
      <c r="AEJ304" s="1098"/>
      <c r="AEK304" s="1098"/>
      <c r="AEL304" s="1098"/>
      <c r="AEM304" s="1098"/>
      <c r="AEN304" s="1098"/>
      <c r="AEO304" s="1098"/>
      <c r="AEP304" s="1098"/>
      <c r="AEQ304" s="1098"/>
      <c r="AER304" s="1098"/>
      <c r="AES304" s="1098"/>
      <c r="AET304" s="1098"/>
      <c r="AEU304" s="1098"/>
      <c r="AEV304" s="1098"/>
      <c r="AEW304" s="1098"/>
      <c r="AEX304" s="1098"/>
      <c r="AEY304" s="1098"/>
      <c r="AEZ304" s="1098"/>
      <c r="AFA304" s="1098"/>
      <c r="AFB304" s="1098"/>
      <c r="AFC304" s="1098"/>
      <c r="AFD304" s="1098"/>
      <c r="AFE304" s="1098"/>
      <c r="AFF304" s="1098"/>
      <c r="AFG304" s="1098"/>
      <c r="AFH304" s="1098"/>
      <c r="AFI304" s="1098"/>
      <c r="AFJ304" s="1098"/>
      <c r="AFK304" s="1098"/>
      <c r="AFL304" s="1098"/>
      <c r="AFM304" s="1098"/>
      <c r="AFN304" s="1098"/>
      <c r="AFO304" s="1098"/>
      <c r="AFP304" s="1098"/>
      <c r="AFQ304" s="1098"/>
      <c r="AFR304" s="1098"/>
      <c r="AFS304" s="1098"/>
      <c r="AFT304" s="1098"/>
      <c r="AFU304" s="1098"/>
      <c r="AFV304" s="1098"/>
      <c r="AFW304" s="1098"/>
      <c r="AFX304" s="1098"/>
      <c r="AFY304" s="1098"/>
      <c r="AFZ304" s="1098"/>
      <c r="AGA304" s="1098"/>
      <c r="AGB304" s="1098"/>
      <c r="AGC304" s="1098"/>
      <c r="AGD304" s="1098"/>
      <c r="AGE304" s="1098"/>
      <c r="AGF304" s="1098"/>
      <c r="AGG304" s="1098"/>
      <c r="AGH304" s="1098"/>
      <c r="AGI304" s="1098"/>
      <c r="AGJ304" s="1098"/>
      <c r="AGK304" s="1098"/>
      <c r="AGL304" s="1098"/>
      <c r="AGM304" s="1098"/>
      <c r="AGN304" s="1098"/>
      <c r="AGO304" s="1098"/>
      <c r="AGP304" s="1098"/>
      <c r="AGQ304" s="1098"/>
      <c r="AGR304" s="1098"/>
      <c r="AGS304" s="1098"/>
      <c r="AGT304" s="1098"/>
      <c r="AGU304" s="1098"/>
      <c r="AGV304" s="1098"/>
      <c r="AGW304" s="1098"/>
      <c r="AGX304" s="1098"/>
      <c r="AGY304" s="1098"/>
      <c r="AGZ304" s="1098"/>
      <c r="AHA304" s="1098"/>
      <c r="AHB304" s="1098"/>
      <c r="AHC304" s="1098"/>
      <c r="AHD304" s="1098"/>
      <c r="AHE304" s="1098"/>
      <c r="AHF304" s="1098"/>
      <c r="AHG304" s="1098"/>
      <c r="AHH304" s="1098"/>
      <c r="AHI304" s="1098"/>
      <c r="AHJ304" s="1098"/>
      <c r="AHK304" s="1098"/>
      <c r="AHL304" s="1098"/>
      <c r="AHM304" s="1098"/>
      <c r="AHN304" s="1098"/>
      <c r="AHO304" s="1098"/>
      <c r="AHP304" s="1098"/>
      <c r="AHQ304" s="1098"/>
      <c r="AHR304" s="1098"/>
      <c r="AHS304" s="1098"/>
      <c r="AHT304" s="1098"/>
      <c r="AHU304" s="1098"/>
      <c r="AHV304" s="1098"/>
      <c r="AHW304" s="1098"/>
      <c r="AHX304" s="1098"/>
      <c r="AHY304" s="1098"/>
      <c r="AHZ304" s="1098"/>
      <c r="AIA304" s="1098"/>
      <c r="AIB304" s="1098"/>
      <c r="AIC304" s="1098"/>
      <c r="AID304" s="1098"/>
      <c r="AIE304" s="1098"/>
      <c r="AIF304" s="1098"/>
      <c r="AIG304" s="1098"/>
      <c r="AIH304" s="1098"/>
      <c r="AII304" s="1098"/>
      <c r="AIJ304" s="1098"/>
      <c r="AIK304" s="1098"/>
      <c r="AIL304" s="1098"/>
      <c r="AIM304" s="1098"/>
      <c r="AIN304" s="1098"/>
      <c r="AIO304" s="1098"/>
      <c r="AIP304" s="1098"/>
      <c r="AIQ304" s="1098"/>
      <c r="AIR304" s="1098"/>
      <c r="AIS304" s="1098"/>
      <c r="AIT304" s="1098"/>
      <c r="AIU304" s="1098"/>
      <c r="AIV304" s="1098"/>
      <c r="AIW304" s="1098"/>
      <c r="AIX304" s="1098"/>
      <c r="AIY304" s="1098"/>
      <c r="AIZ304" s="1098"/>
      <c r="AJA304" s="1098"/>
      <c r="AJB304" s="1098"/>
      <c r="AJC304" s="1098"/>
      <c r="AJD304" s="1098"/>
      <c r="AJE304" s="1098"/>
      <c r="AJF304" s="1098"/>
      <c r="AJG304" s="1098"/>
      <c r="AJH304" s="1098"/>
      <c r="AJI304" s="1098"/>
      <c r="AJJ304" s="1098"/>
      <c r="AJK304" s="1098"/>
      <c r="AJL304" s="1098"/>
      <c r="AJM304" s="1098"/>
      <c r="AJN304" s="1098"/>
      <c r="AJO304" s="1098"/>
      <c r="AJP304" s="1098"/>
      <c r="AJQ304" s="1098"/>
      <c r="AJR304" s="1098"/>
      <c r="AJS304" s="1098"/>
      <c r="AJT304" s="1098"/>
      <c r="AJU304" s="1098"/>
      <c r="AJV304" s="1098"/>
      <c r="AJW304" s="1098"/>
      <c r="AJX304" s="1098"/>
      <c r="AJY304" s="1098"/>
      <c r="AJZ304" s="1098"/>
      <c r="AKA304" s="1098"/>
      <c r="AKB304" s="1098"/>
      <c r="AKC304" s="1098"/>
      <c r="AKD304" s="1098"/>
      <c r="AKE304" s="1098"/>
      <c r="AKF304" s="1098"/>
      <c r="AKG304" s="1098"/>
      <c r="AKH304" s="1098"/>
      <c r="AKI304" s="1098"/>
      <c r="AKJ304" s="1098"/>
      <c r="AKK304" s="1098"/>
      <c r="AKL304" s="1098"/>
      <c r="AKM304" s="1098"/>
      <c r="AKN304" s="1098"/>
      <c r="AKO304" s="1098"/>
      <c r="AKP304" s="1098"/>
      <c r="AKQ304" s="1098"/>
      <c r="AKR304" s="1098"/>
      <c r="AKS304" s="1098"/>
      <c r="AKT304" s="1098"/>
      <c r="AKU304" s="1098"/>
      <c r="AKV304" s="1098"/>
      <c r="AKW304" s="1098"/>
      <c r="AKX304" s="1098"/>
      <c r="AKY304" s="1098"/>
      <c r="AKZ304" s="1098"/>
      <c r="ALA304" s="1098"/>
      <c r="ALB304" s="1098"/>
      <c r="ALC304" s="1098"/>
      <c r="ALD304" s="1098"/>
      <c r="ALE304" s="1098"/>
      <c r="ALF304" s="1098"/>
      <c r="ALG304" s="1098"/>
      <c r="ALH304" s="1098"/>
      <c r="ALI304" s="1098"/>
      <c r="ALJ304" s="1098"/>
      <c r="ALK304" s="1098"/>
      <c r="ALL304" s="1098"/>
      <c r="ALM304" s="1098"/>
      <c r="ALN304" s="1098"/>
      <c r="ALO304" s="1098"/>
      <c r="ALP304" s="1098"/>
      <c r="ALQ304" s="1098"/>
      <c r="ALR304" s="1098"/>
      <c r="ALS304" s="1098"/>
      <c r="ALT304" s="1098"/>
      <c r="ALU304" s="1098"/>
      <c r="ALV304" s="1098"/>
      <c r="ALW304" s="1098"/>
      <c r="ALX304" s="1098"/>
      <c r="ALY304" s="1098"/>
      <c r="ALZ304" s="1098"/>
      <c r="AMA304" s="1098"/>
      <c r="AMB304" s="1098"/>
      <c r="AMC304" s="1098"/>
      <c r="AMD304" s="1098"/>
      <c r="AME304" s="1098"/>
      <c r="AMF304" s="1098"/>
      <c r="AMG304" s="1098"/>
      <c r="AMH304" s="1098"/>
      <c r="AMI304" s="1098"/>
      <c r="AMJ304" s="1098"/>
      <c r="AMK304" s="1098"/>
      <c r="AML304" s="1098"/>
      <c r="AMM304" s="1098"/>
      <c r="AMN304" s="1098"/>
      <c r="AMO304" s="1098"/>
      <c r="AMP304" s="1098"/>
      <c r="AMQ304" s="1098"/>
      <c r="AMR304" s="1098"/>
      <c r="AMS304" s="1098"/>
      <c r="AMT304" s="1098"/>
      <c r="AMU304" s="1098"/>
      <c r="AMV304" s="1098"/>
      <c r="AMW304" s="1098"/>
      <c r="AMX304" s="1098"/>
      <c r="AMY304" s="1098"/>
      <c r="AMZ304" s="1098"/>
      <c r="ANA304" s="1098"/>
      <c r="ANB304" s="1098"/>
      <c r="ANC304" s="1098"/>
      <c r="AND304" s="1098"/>
      <c r="ANE304" s="1098"/>
      <c r="ANF304" s="1098"/>
      <c r="ANG304" s="1098"/>
      <c r="ANH304" s="1098"/>
      <c r="ANI304" s="1098"/>
      <c r="ANJ304" s="1098"/>
      <c r="ANK304" s="1098"/>
      <c r="ANL304" s="1098"/>
      <c r="ANM304" s="1098"/>
      <c r="ANN304" s="1098"/>
      <c r="ANO304" s="1098"/>
      <c r="ANP304" s="1098"/>
      <c r="ANQ304" s="1098"/>
      <c r="ANR304" s="1098"/>
      <c r="ANS304" s="1098"/>
      <c r="ANT304" s="1098"/>
      <c r="ANU304" s="1098"/>
      <c r="ANV304" s="1098"/>
      <c r="ANW304" s="1098"/>
      <c r="ANX304" s="1098"/>
      <c r="ANY304" s="1098"/>
      <c r="ANZ304" s="1098"/>
      <c r="AOA304" s="1098"/>
      <c r="AOB304" s="1098"/>
      <c r="AOC304" s="1098"/>
      <c r="AOD304" s="1098"/>
      <c r="AOE304" s="1098"/>
      <c r="AOF304" s="1098"/>
      <c r="AOG304" s="1098"/>
      <c r="AOH304" s="1098"/>
      <c r="AOI304" s="1098"/>
      <c r="AOJ304" s="1098"/>
      <c r="AOK304" s="1098"/>
      <c r="AOL304" s="1098"/>
      <c r="AOM304" s="1098"/>
      <c r="AON304" s="1098"/>
      <c r="AOO304" s="1098"/>
      <c r="AOP304" s="1098"/>
      <c r="AOQ304" s="1098"/>
      <c r="AOR304" s="1098"/>
      <c r="AOS304" s="1098"/>
      <c r="AOT304" s="1098"/>
      <c r="AOU304" s="1098"/>
      <c r="AOV304" s="1098"/>
      <c r="AOW304" s="1098"/>
      <c r="AOX304" s="1098"/>
      <c r="AOY304" s="1098"/>
      <c r="AOZ304" s="1098"/>
      <c r="APA304" s="1098"/>
      <c r="APB304" s="1098"/>
      <c r="APC304" s="1098"/>
      <c r="APD304" s="1098"/>
      <c r="APE304" s="1098"/>
      <c r="APF304" s="1098"/>
      <c r="APG304" s="1098"/>
      <c r="APH304" s="1098"/>
      <c r="API304" s="1098"/>
      <c r="APJ304" s="1098"/>
      <c r="APK304" s="1098"/>
      <c r="APL304" s="1098"/>
      <c r="APM304" s="1098"/>
      <c r="APN304" s="1098"/>
      <c r="APO304" s="1098"/>
      <c r="APP304" s="1098"/>
      <c r="APQ304" s="1098"/>
      <c r="APR304" s="1098"/>
      <c r="APS304" s="1098"/>
      <c r="APT304" s="1098"/>
      <c r="APU304" s="1098"/>
      <c r="APV304" s="1098"/>
      <c r="APW304" s="1098"/>
      <c r="APX304" s="1098"/>
      <c r="APY304" s="1098"/>
      <c r="APZ304" s="1098"/>
      <c r="AQA304" s="1098"/>
      <c r="AQB304" s="1098"/>
      <c r="AQC304" s="1098"/>
      <c r="AQD304" s="1098"/>
      <c r="AQE304" s="1098"/>
      <c r="AQF304" s="1098"/>
      <c r="AQG304" s="1098"/>
      <c r="AQH304" s="1098"/>
      <c r="AQI304" s="1098"/>
      <c r="AQJ304" s="1098"/>
      <c r="AQK304" s="1098"/>
      <c r="AQL304" s="1098"/>
      <c r="AQM304" s="1098"/>
      <c r="AQN304" s="1098"/>
      <c r="AQO304" s="1098"/>
      <c r="AQP304" s="1098"/>
      <c r="AQQ304" s="1098"/>
      <c r="AQR304" s="1098"/>
      <c r="AQS304" s="1098"/>
      <c r="AQT304" s="1098"/>
      <c r="AQU304" s="1098"/>
      <c r="AQV304" s="1098"/>
      <c r="AQW304" s="1098"/>
      <c r="AQX304" s="1098"/>
      <c r="AQY304" s="1098"/>
      <c r="AQZ304" s="1098"/>
      <c r="ARA304" s="1098"/>
      <c r="ARB304" s="1098"/>
      <c r="ARC304" s="1098"/>
      <c r="ARD304" s="1098"/>
      <c r="ARE304" s="1098"/>
      <c r="ARF304" s="1098"/>
      <c r="ARG304" s="1098"/>
      <c r="ARH304" s="1098"/>
      <c r="ARI304" s="1098"/>
      <c r="ARJ304" s="1098"/>
      <c r="ARK304" s="1098"/>
      <c r="ARL304" s="1098"/>
      <c r="ARM304" s="1098"/>
      <c r="ARN304" s="1098"/>
      <c r="ARO304" s="1098"/>
      <c r="ARP304" s="1098"/>
      <c r="ARQ304" s="1098"/>
      <c r="ARR304" s="1098"/>
      <c r="ARS304" s="1098"/>
      <c r="ART304" s="1098"/>
      <c r="ARU304" s="1098"/>
      <c r="ARV304" s="1098"/>
      <c r="ARW304" s="1098"/>
      <c r="ARX304" s="1098"/>
      <c r="ARY304" s="1098"/>
      <c r="ARZ304" s="1098"/>
      <c r="ASA304" s="1098"/>
      <c r="ASB304" s="1098"/>
      <c r="ASC304" s="1098"/>
      <c r="ASD304" s="1098"/>
      <c r="ASE304" s="1098"/>
      <c r="ASF304" s="1098"/>
      <c r="ASG304" s="1098"/>
      <c r="ASH304" s="1098"/>
      <c r="ASI304" s="1098"/>
      <c r="ASJ304" s="1098"/>
      <c r="ASK304" s="1098"/>
      <c r="ASL304" s="1098"/>
      <c r="ASM304" s="1098"/>
      <c r="ASN304" s="1098"/>
      <c r="ASO304" s="1098"/>
      <c r="ASP304" s="1098"/>
      <c r="ASQ304" s="1098"/>
      <c r="ASR304" s="1098"/>
      <c r="ASS304" s="1098"/>
      <c r="AST304" s="1098"/>
      <c r="ASU304" s="1098"/>
      <c r="ASV304" s="1098"/>
      <c r="ASW304" s="1098"/>
      <c r="ASX304" s="1098"/>
      <c r="ASY304" s="1098"/>
      <c r="ASZ304" s="1098"/>
      <c r="ATA304" s="1098"/>
      <c r="ATB304" s="1098"/>
      <c r="ATC304" s="1098"/>
      <c r="ATD304" s="1098"/>
      <c r="ATE304" s="1098"/>
      <c r="ATF304" s="1098"/>
      <c r="ATG304" s="1098"/>
      <c r="ATH304" s="1098"/>
      <c r="ATI304" s="1098"/>
      <c r="ATJ304" s="1098"/>
      <c r="ATK304" s="1098"/>
      <c r="ATL304" s="1098"/>
      <c r="ATM304" s="1098"/>
      <c r="ATN304" s="1098"/>
      <c r="ATO304" s="1098"/>
      <c r="ATP304" s="1098"/>
      <c r="ATQ304" s="1098"/>
      <c r="ATR304" s="1098"/>
      <c r="ATS304" s="1098"/>
      <c r="ATT304" s="1098"/>
      <c r="ATU304" s="1098"/>
      <c r="ATV304" s="1098"/>
      <c r="ATW304" s="1098"/>
      <c r="ATX304" s="1098"/>
      <c r="ATY304" s="1098"/>
      <c r="ATZ304" s="1098"/>
      <c r="AUA304" s="1098"/>
      <c r="AUB304" s="1098"/>
      <c r="AUC304" s="1098"/>
      <c r="AUD304" s="1098"/>
      <c r="AUE304" s="1098"/>
      <c r="AUF304" s="1098"/>
      <c r="AUG304" s="1098"/>
      <c r="AUH304" s="1098"/>
      <c r="AUI304" s="1098"/>
      <c r="AUJ304" s="1098"/>
      <c r="AUK304" s="1098"/>
      <c r="AUL304" s="1098"/>
      <c r="AUM304" s="1098"/>
      <c r="AUN304" s="1098"/>
      <c r="AUO304" s="1098"/>
      <c r="AUP304" s="1098"/>
      <c r="AUQ304" s="1098"/>
      <c r="AUR304" s="1098"/>
      <c r="AUS304" s="1098"/>
      <c r="AUT304" s="1098"/>
      <c r="AUU304" s="1098"/>
      <c r="AUV304" s="1098"/>
      <c r="AUW304" s="1098"/>
      <c r="AUX304" s="1098"/>
      <c r="AUY304" s="1098"/>
      <c r="AUZ304" s="1098"/>
      <c r="AVA304" s="1098"/>
      <c r="AVB304" s="1098"/>
      <c r="AVC304" s="1098"/>
      <c r="AVD304" s="1098"/>
      <c r="AVE304" s="1098"/>
      <c r="AVF304" s="1098"/>
      <c r="AVG304" s="1098"/>
      <c r="AVH304" s="1098"/>
      <c r="AVI304" s="1098"/>
      <c r="AVJ304" s="1098"/>
      <c r="AVK304" s="1098"/>
      <c r="AVL304" s="1098"/>
      <c r="AVM304" s="1098"/>
      <c r="AVN304" s="1098"/>
      <c r="AVO304" s="1098"/>
      <c r="AVP304" s="1098"/>
      <c r="AVQ304" s="1098"/>
      <c r="AVR304" s="1098"/>
      <c r="AVS304" s="1098"/>
      <c r="AVT304" s="1098"/>
      <c r="AVU304" s="1098"/>
      <c r="AVV304" s="1098"/>
      <c r="AVW304" s="1098"/>
      <c r="AVX304" s="1098"/>
      <c r="AVY304" s="1098"/>
      <c r="AVZ304" s="1098"/>
      <c r="AWA304" s="1098"/>
      <c r="AWB304" s="1098"/>
      <c r="AWC304" s="1098"/>
      <c r="AWD304" s="1098"/>
      <c r="AWE304" s="1098"/>
      <c r="AWF304" s="1098"/>
      <c r="AWG304" s="1098"/>
      <c r="AWH304" s="1098"/>
      <c r="AWI304" s="1098"/>
      <c r="AWJ304" s="1098"/>
      <c r="AWK304" s="1098"/>
      <c r="AWL304" s="1098"/>
      <c r="AWM304" s="1098"/>
      <c r="AWN304" s="1098"/>
      <c r="AWO304" s="1098"/>
      <c r="AWP304" s="1098"/>
      <c r="AWQ304" s="1098"/>
      <c r="AWR304" s="1098"/>
      <c r="AWS304" s="1098"/>
      <c r="AWT304" s="1098"/>
      <c r="AWU304" s="1098"/>
      <c r="AWV304" s="1098"/>
      <c r="AWW304" s="1098"/>
      <c r="AWX304" s="1098"/>
      <c r="AWY304" s="1098"/>
      <c r="AWZ304" s="1098"/>
      <c r="AXA304" s="1098"/>
      <c r="AXB304" s="1098"/>
      <c r="AXC304" s="1098"/>
      <c r="AXD304" s="1098"/>
      <c r="AXE304" s="1098"/>
      <c r="AXF304" s="1098"/>
      <c r="AXG304" s="1098"/>
      <c r="AXH304" s="1098"/>
      <c r="AXI304" s="1098"/>
      <c r="AXJ304" s="1098"/>
      <c r="AXK304" s="1098"/>
      <c r="AXL304" s="1098"/>
      <c r="AXM304" s="1098"/>
      <c r="AXN304" s="1098"/>
      <c r="AXO304" s="1098"/>
      <c r="AXP304" s="1098"/>
      <c r="AXQ304" s="1098"/>
      <c r="AXR304" s="1098"/>
      <c r="AXS304" s="1098"/>
      <c r="AXT304" s="1098"/>
      <c r="AXU304" s="1098"/>
      <c r="AXV304" s="1098"/>
      <c r="AXW304" s="1098"/>
      <c r="AXX304" s="1098"/>
      <c r="AXY304" s="1098"/>
      <c r="AXZ304" s="1098"/>
      <c r="AYA304" s="1098"/>
      <c r="AYB304" s="1098"/>
      <c r="AYC304" s="1098"/>
      <c r="AYD304" s="1098"/>
      <c r="AYE304" s="1098"/>
      <c r="AYF304" s="1098"/>
      <c r="AYG304" s="1098"/>
      <c r="AYH304" s="1098"/>
      <c r="AYI304" s="1098"/>
      <c r="AYJ304" s="1098"/>
      <c r="AYK304" s="1098"/>
      <c r="AYL304" s="1098"/>
      <c r="AYM304" s="1098"/>
      <c r="AYN304" s="1098"/>
      <c r="AYO304" s="1098"/>
      <c r="AYP304" s="1098"/>
      <c r="AYQ304" s="1098"/>
      <c r="AYR304" s="1098"/>
      <c r="AYS304" s="1098"/>
      <c r="AYT304" s="1098"/>
      <c r="AYU304" s="1098"/>
      <c r="AYV304" s="1098"/>
      <c r="AYW304" s="1098"/>
    </row>
    <row r="305" spans="1:1349" s="1766" customFormat="1" ht="18" customHeight="1" x14ac:dyDescent="0.2">
      <c r="A305" s="3484"/>
      <c r="B305" s="1773"/>
      <c r="C305" s="3517"/>
      <c r="D305" s="3517"/>
      <c r="E305" s="3518"/>
      <c r="F305" s="3518"/>
      <c r="G305" s="3518"/>
      <c r="H305" s="1132"/>
      <c r="I305" s="3519"/>
      <c r="J305" s="3519"/>
      <c r="K305" s="3519"/>
      <c r="L305" s="1043"/>
      <c r="M305" s="3520"/>
      <c r="N305" s="3520"/>
      <c r="O305" s="3520"/>
      <c r="P305" s="3521"/>
      <c r="Q305" s="3522"/>
      <c r="R305" s="3574"/>
      <c r="S305" s="1098"/>
      <c r="T305" s="1098"/>
      <c r="U305" s="1098"/>
      <c r="V305" s="1098"/>
      <c r="W305" s="1098"/>
      <c r="X305" s="1098"/>
      <c r="Y305" s="1098"/>
      <c r="Z305" s="1098"/>
      <c r="AA305" s="1098"/>
      <c r="AB305" s="1098"/>
      <c r="AC305" s="1098"/>
      <c r="AD305" s="1098"/>
      <c r="AE305" s="1098"/>
      <c r="AF305" s="1098"/>
      <c r="AG305" s="1098"/>
      <c r="AH305" s="1098"/>
      <c r="AI305" s="1098"/>
      <c r="AJ305" s="1098"/>
      <c r="AK305" s="1098"/>
      <c r="AL305" s="1098"/>
      <c r="AM305" s="1098"/>
      <c r="AN305" s="1098"/>
      <c r="AO305" s="1098"/>
      <c r="AP305" s="1098"/>
      <c r="AQ305" s="1098"/>
      <c r="AR305" s="1098"/>
      <c r="AS305" s="1098"/>
      <c r="AT305" s="1098"/>
      <c r="AU305" s="1098"/>
      <c r="AV305" s="1098"/>
      <c r="AW305" s="1098"/>
      <c r="AX305" s="1098"/>
      <c r="AY305" s="1098"/>
      <c r="AZ305" s="1098"/>
      <c r="BA305" s="1098"/>
      <c r="BB305" s="1098"/>
      <c r="BC305" s="1098"/>
      <c r="BD305" s="1098"/>
      <c r="BE305" s="1098"/>
      <c r="BF305" s="1098"/>
      <c r="BG305" s="1098"/>
      <c r="BH305" s="1098"/>
      <c r="BI305" s="1098"/>
      <c r="BJ305" s="1098"/>
      <c r="BK305" s="1098"/>
      <c r="BL305" s="1098"/>
      <c r="BM305" s="1098"/>
      <c r="BN305" s="1098"/>
      <c r="BO305" s="1098"/>
      <c r="BP305" s="1098"/>
      <c r="BQ305" s="1098"/>
      <c r="BR305" s="1098"/>
      <c r="BS305" s="1098"/>
      <c r="BT305" s="1098"/>
      <c r="BU305" s="1098"/>
      <c r="BV305" s="1098"/>
      <c r="BW305" s="1098"/>
      <c r="BX305" s="1098"/>
      <c r="BY305" s="1098"/>
      <c r="BZ305" s="1098"/>
      <c r="CA305" s="1098"/>
      <c r="CB305" s="1098"/>
      <c r="CC305" s="1098"/>
      <c r="CD305" s="1098"/>
      <c r="CE305" s="1098"/>
      <c r="CF305" s="1098"/>
      <c r="CG305" s="1098"/>
      <c r="CH305" s="1098"/>
      <c r="CI305" s="1098"/>
      <c r="CJ305" s="1098"/>
      <c r="CK305" s="1098"/>
      <c r="CL305" s="1098"/>
      <c r="CM305" s="1098"/>
      <c r="CN305" s="1098"/>
      <c r="CO305" s="1098"/>
      <c r="CP305" s="1098"/>
      <c r="CQ305" s="1098"/>
      <c r="CR305" s="1098"/>
      <c r="CS305" s="1098"/>
      <c r="CT305" s="1098"/>
      <c r="CU305" s="1098"/>
      <c r="CV305" s="1098"/>
      <c r="CW305" s="1098"/>
      <c r="CX305" s="1098"/>
      <c r="CY305" s="1098"/>
      <c r="CZ305" s="1098"/>
      <c r="DA305" s="1098"/>
      <c r="DB305" s="1098"/>
      <c r="DC305" s="1098"/>
      <c r="DD305" s="1098"/>
      <c r="DE305" s="1098"/>
      <c r="DF305" s="1098"/>
      <c r="DG305" s="1098"/>
      <c r="DH305" s="1098"/>
      <c r="DI305" s="1098"/>
      <c r="DJ305" s="1098"/>
      <c r="DK305" s="1098"/>
      <c r="DL305" s="1098"/>
      <c r="DM305" s="1098"/>
      <c r="DN305" s="1098"/>
      <c r="DO305" s="1098"/>
      <c r="DP305" s="1098"/>
      <c r="DQ305" s="1098"/>
      <c r="DR305" s="1098"/>
      <c r="DS305" s="1098"/>
      <c r="DT305" s="1098"/>
      <c r="DU305" s="1098"/>
      <c r="DV305" s="1098"/>
      <c r="DW305" s="1098"/>
      <c r="DX305" s="1098"/>
      <c r="DY305" s="1098"/>
      <c r="DZ305" s="1098"/>
      <c r="EA305" s="1098"/>
      <c r="EB305" s="1098"/>
      <c r="EC305" s="1098"/>
      <c r="ED305" s="1098"/>
      <c r="EE305" s="1098"/>
      <c r="EF305" s="1098"/>
      <c r="EG305" s="1098"/>
      <c r="EH305" s="1098"/>
      <c r="EI305" s="1098"/>
      <c r="EJ305" s="1098"/>
      <c r="EK305" s="1098"/>
      <c r="EL305" s="1098"/>
      <c r="EM305" s="1098"/>
      <c r="EN305" s="1098"/>
      <c r="EO305" s="1098"/>
      <c r="EP305" s="1098"/>
      <c r="EQ305" s="1098"/>
      <c r="ER305" s="1098"/>
      <c r="ES305" s="1098"/>
      <c r="ET305" s="1098"/>
      <c r="EU305" s="1098"/>
      <c r="EV305" s="1098"/>
      <c r="EW305" s="1098"/>
      <c r="EX305" s="1098"/>
      <c r="EY305" s="1098"/>
      <c r="EZ305" s="1098"/>
      <c r="FA305" s="1098"/>
      <c r="FB305" s="1098"/>
      <c r="FC305" s="1098"/>
      <c r="FD305" s="1098"/>
      <c r="FE305" s="1098"/>
      <c r="FF305" s="1098"/>
      <c r="FG305" s="1098"/>
      <c r="FH305" s="1098"/>
      <c r="FI305" s="1098"/>
      <c r="FJ305" s="1098"/>
      <c r="FK305" s="1098"/>
      <c r="FL305" s="1098"/>
      <c r="FM305" s="1098"/>
      <c r="FN305" s="1098"/>
      <c r="FO305" s="1098"/>
      <c r="FP305" s="1098"/>
      <c r="FQ305" s="1098"/>
      <c r="FR305" s="1098"/>
      <c r="FS305" s="1098"/>
      <c r="FT305" s="1098"/>
      <c r="FU305" s="1098"/>
      <c r="FV305" s="1098"/>
      <c r="FW305" s="1098"/>
      <c r="FX305" s="1098"/>
      <c r="FY305" s="1098"/>
      <c r="FZ305" s="1098"/>
      <c r="GA305" s="1098"/>
      <c r="GB305" s="1098"/>
      <c r="GC305" s="1098"/>
      <c r="GD305" s="1098"/>
      <c r="GE305" s="1098"/>
      <c r="GF305" s="1098"/>
      <c r="GG305" s="1098"/>
      <c r="GH305" s="1098"/>
      <c r="GI305" s="1098"/>
      <c r="GJ305" s="1098"/>
      <c r="GK305" s="1098"/>
      <c r="GL305" s="1098"/>
      <c r="GM305" s="1098"/>
      <c r="GN305" s="1098"/>
      <c r="GO305" s="1098"/>
      <c r="GP305" s="1098"/>
      <c r="GQ305" s="1098"/>
      <c r="GR305" s="1098"/>
      <c r="GS305" s="1098"/>
      <c r="GT305" s="1098"/>
      <c r="GU305" s="1098"/>
      <c r="GV305" s="1098"/>
      <c r="GW305" s="1098"/>
      <c r="GX305" s="1098"/>
      <c r="GY305" s="1098"/>
      <c r="GZ305" s="1098"/>
      <c r="HA305" s="1098"/>
      <c r="HB305" s="1098"/>
      <c r="HC305" s="1098"/>
      <c r="HD305" s="1098"/>
      <c r="HE305" s="1098"/>
      <c r="HF305" s="1098"/>
      <c r="HG305" s="1098"/>
      <c r="HH305" s="1098"/>
      <c r="HI305" s="1098"/>
      <c r="HJ305" s="1098"/>
      <c r="HK305" s="1098"/>
      <c r="HL305" s="1098"/>
      <c r="HM305" s="1098"/>
      <c r="HN305" s="1098"/>
      <c r="HO305" s="1098"/>
      <c r="HP305" s="1098"/>
      <c r="HQ305" s="1098"/>
      <c r="HR305" s="1098"/>
      <c r="HS305" s="1098"/>
      <c r="HT305" s="1098"/>
      <c r="HU305" s="1098"/>
      <c r="HV305" s="1098"/>
      <c r="HW305" s="1098"/>
      <c r="HX305" s="1098"/>
      <c r="HY305" s="1098"/>
      <c r="HZ305" s="1098"/>
      <c r="IA305" s="1098"/>
      <c r="IB305" s="1098"/>
      <c r="IC305" s="1098"/>
      <c r="ID305" s="1098"/>
      <c r="IE305" s="1098"/>
      <c r="IF305" s="1098"/>
      <c r="IG305" s="1098"/>
      <c r="IH305" s="1098"/>
      <c r="II305" s="1098"/>
      <c r="IJ305" s="1098"/>
      <c r="IK305" s="1098"/>
      <c r="IL305" s="1098"/>
      <c r="IM305" s="1098"/>
      <c r="IN305" s="1098"/>
      <c r="IO305" s="1098"/>
      <c r="IP305" s="1098"/>
      <c r="IQ305" s="1098"/>
      <c r="IR305" s="1098"/>
      <c r="IS305" s="1098"/>
      <c r="IT305" s="1098"/>
      <c r="IU305" s="1098"/>
      <c r="IV305" s="1098"/>
      <c r="IW305" s="1098"/>
      <c r="IX305" s="1098"/>
      <c r="IY305" s="1098"/>
      <c r="IZ305" s="1098"/>
      <c r="JA305" s="1098"/>
      <c r="JB305" s="1098"/>
      <c r="JC305" s="1098"/>
      <c r="JD305" s="1098"/>
      <c r="JE305" s="1098"/>
      <c r="JF305" s="1098"/>
      <c r="JG305" s="1098"/>
      <c r="JH305" s="1098"/>
      <c r="JI305" s="1098"/>
      <c r="JJ305" s="1098"/>
      <c r="JK305" s="1098"/>
      <c r="JL305" s="1098"/>
      <c r="JM305" s="1098"/>
      <c r="JN305" s="1098"/>
      <c r="JO305" s="1098"/>
      <c r="JP305" s="1098"/>
      <c r="JQ305" s="1098"/>
      <c r="JR305" s="1098"/>
      <c r="JS305" s="1098"/>
      <c r="JT305" s="1098"/>
      <c r="JU305" s="1098"/>
      <c r="JV305" s="1098"/>
      <c r="JW305" s="1098"/>
      <c r="JX305" s="1098"/>
      <c r="JY305" s="1098"/>
      <c r="JZ305" s="1098"/>
      <c r="KA305" s="1098"/>
      <c r="KB305" s="1098"/>
      <c r="KC305" s="1098"/>
      <c r="KD305" s="1098"/>
      <c r="KE305" s="1098"/>
      <c r="KF305" s="1098"/>
      <c r="KG305" s="1098"/>
      <c r="KH305" s="1098"/>
      <c r="KI305" s="1098"/>
      <c r="KJ305" s="1098"/>
      <c r="KK305" s="1098"/>
      <c r="KL305" s="1098"/>
      <c r="KM305" s="1098"/>
      <c r="KN305" s="1098"/>
      <c r="KO305" s="1098"/>
      <c r="KP305" s="1098"/>
      <c r="KQ305" s="1098"/>
      <c r="KR305" s="1098"/>
      <c r="KS305" s="1098"/>
      <c r="KT305" s="1098"/>
      <c r="KU305" s="1098"/>
      <c r="KV305" s="1098"/>
      <c r="KW305" s="1098"/>
      <c r="KX305" s="1098"/>
      <c r="KY305" s="1098"/>
      <c r="KZ305" s="1098"/>
      <c r="LA305" s="1098"/>
      <c r="LB305" s="1098"/>
      <c r="LC305" s="1098"/>
      <c r="LD305" s="1098"/>
      <c r="LE305" s="1098"/>
      <c r="LF305" s="1098"/>
      <c r="LG305" s="1098"/>
      <c r="LH305" s="1098"/>
      <c r="LI305" s="1098"/>
      <c r="LJ305" s="1098"/>
      <c r="LK305" s="1098"/>
      <c r="LL305" s="1098"/>
      <c r="LM305" s="1098"/>
      <c r="LN305" s="1098"/>
      <c r="LO305" s="1098"/>
      <c r="LP305" s="1098"/>
      <c r="LQ305" s="1098"/>
      <c r="LR305" s="1098"/>
      <c r="LS305" s="1098"/>
      <c r="LT305" s="1098"/>
      <c r="LU305" s="1098"/>
      <c r="LV305" s="1098"/>
      <c r="LW305" s="1098"/>
      <c r="LX305" s="1098"/>
      <c r="LY305" s="1098"/>
      <c r="LZ305" s="1098"/>
      <c r="MA305" s="1098"/>
      <c r="MB305" s="1098"/>
      <c r="MC305" s="1098"/>
      <c r="MD305" s="1098"/>
      <c r="ME305" s="1098"/>
      <c r="MF305" s="1098"/>
      <c r="MG305" s="1098"/>
      <c r="MH305" s="1098"/>
      <c r="MI305" s="1098"/>
      <c r="MJ305" s="1098"/>
      <c r="MK305" s="1098"/>
      <c r="ML305" s="1098"/>
      <c r="MM305" s="1098"/>
      <c r="MN305" s="1098"/>
      <c r="MO305" s="1098"/>
      <c r="MP305" s="1098"/>
      <c r="MQ305" s="1098"/>
      <c r="MR305" s="1098"/>
      <c r="MS305" s="1098"/>
      <c r="MT305" s="1098"/>
      <c r="MU305" s="1098"/>
      <c r="MV305" s="1098"/>
      <c r="MW305" s="1098"/>
      <c r="MX305" s="1098"/>
      <c r="MY305" s="1098"/>
      <c r="MZ305" s="1098"/>
      <c r="NA305" s="1098"/>
      <c r="NB305" s="1098"/>
      <c r="NC305" s="1098"/>
      <c r="ND305" s="1098"/>
      <c r="NE305" s="1098"/>
      <c r="NF305" s="1098"/>
      <c r="NG305" s="1098"/>
      <c r="NH305" s="1098"/>
      <c r="NI305" s="1098"/>
      <c r="NJ305" s="1098"/>
      <c r="NK305" s="1098"/>
      <c r="NL305" s="1098"/>
      <c r="NM305" s="1098"/>
      <c r="NN305" s="1098"/>
      <c r="NO305" s="1098"/>
      <c r="NP305" s="1098"/>
      <c r="NQ305" s="1098"/>
      <c r="NR305" s="1098"/>
      <c r="NS305" s="1098"/>
      <c r="NT305" s="1098"/>
      <c r="NU305" s="1098"/>
      <c r="NV305" s="1098"/>
      <c r="NW305" s="1098"/>
      <c r="NX305" s="1098"/>
      <c r="NY305" s="1098"/>
      <c r="NZ305" s="1098"/>
      <c r="OA305" s="1098"/>
      <c r="OB305" s="1098"/>
      <c r="OC305" s="1098"/>
      <c r="OD305" s="1098"/>
      <c r="OE305" s="1098"/>
      <c r="OF305" s="1098"/>
      <c r="OG305" s="1098"/>
      <c r="OH305" s="1098"/>
      <c r="OI305" s="1098"/>
      <c r="OJ305" s="1098"/>
      <c r="OK305" s="1098"/>
      <c r="OL305" s="1098"/>
      <c r="OM305" s="1098"/>
      <c r="ON305" s="1098"/>
      <c r="OO305" s="1098"/>
      <c r="OP305" s="1098"/>
      <c r="OQ305" s="1098"/>
      <c r="OR305" s="1098"/>
      <c r="OS305" s="1098"/>
      <c r="OT305" s="1098"/>
      <c r="OU305" s="1098"/>
      <c r="OV305" s="1098"/>
      <c r="OW305" s="1098"/>
      <c r="OX305" s="1098"/>
      <c r="OY305" s="1098"/>
      <c r="OZ305" s="1098"/>
      <c r="PA305" s="1098"/>
      <c r="PB305" s="1098"/>
      <c r="PC305" s="1098"/>
      <c r="PD305" s="1098"/>
      <c r="PE305" s="1098"/>
      <c r="PF305" s="1098"/>
      <c r="PG305" s="1098"/>
      <c r="PH305" s="1098"/>
      <c r="PI305" s="1098"/>
      <c r="PJ305" s="1098"/>
      <c r="PK305" s="1098"/>
      <c r="PL305" s="1098"/>
      <c r="PM305" s="1098"/>
      <c r="PN305" s="1098"/>
      <c r="PO305" s="1098"/>
      <c r="PP305" s="1098"/>
      <c r="PQ305" s="1098"/>
      <c r="PR305" s="1098"/>
      <c r="PS305" s="1098"/>
      <c r="PT305" s="1098"/>
      <c r="PU305" s="1098"/>
      <c r="PV305" s="1098"/>
      <c r="PW305" s="1098"/>
      <c r="PX305" s="1098"/>
      <c r="PY305" s="1098"/>
      <c r="PZ305" s="1098"/>
      <c r="QA305" s="1098"/>
      <c r="QB305" s="1098"/>
      <c r="QC305" s="1098"/>
      <c r="QD305" s="1098"/>
      <c r="QE305" s="1098"/>
      <c r="QF305" s="1098"/>
      <c r="QG305" s="1098"/>
      <c r="QH305" s="1098"/>
      <c r="QI305" s="1098"/>
      <c r="QJ305" s="1098"/>
      <c r="QK305" s="1098"/>
      <c r="QL305" s="1098"/>
      <c r="QM305" s="1098"/>
      <c r="QN305" s="1098"/>
      <c r="QO305" s="1098"/>
      <c r="QP305" s="1098"/>
      <c r="QQ305" s="1098"/>
      <c r="QR305" s="1098"/>
      <c r="QS305" s="1098"/>
      <c r="QT305" s="1098"/>
      <c r="QU305" s="1098"/>
      <c r="QV305" s="1098"/>
      <c r="QW305" s="1098"/>
      <c r="QX305" s="1098"/>
      <c r="QY305" s="1098"/>
      <c r="QZ305" s="1098"/>
      <c r="RA305" s="1098"/>
      <c r="RB305" s="1098"/>
      <c r="RC305" s="1098"/>
      <c r="RD305" s="1098"/>
      <c r="RE305" s="1098"/>
      <c r="RF305" s="1098"/>
      <c r="RG305" s="1098"/>
      <c r="RH305" s="1098"/>
      <c r="RI305" s="1098"/>
      <c r="RJ305" s="1098"/>
      <c r="RK305" s="1098"/>
      <c r="RL305" s="1098"/>
      <c r="RM305" s="1098"/>
      <c r="RN305" s="1098"/>
      <c r="RO305" s="1098"/>
      <c r="RP305" s="1098"/>
      <c r="RQ305" s="1098"/>
      <c r="RR305" s="1098"/>
      <c r="RS305" s="1098"/>
      <c r="RT305" s="1098"/>
      <c r="RU305" s="1098"/>
      <c r="RV305" s="1098"/>
      <c r="RW305" s="1098"/>
      <c r="RX305" s="1098"/>
      <c r="RY305" s="1098"/>
      <c r="RZ305" s="1098"/>
      <c r="SA305" s="1098"/>
      <c r="SB305" s="1098"/>
      <c r="SC305" s="1098"/>
      <c r="SD305" s="1098"/>
      <c r="SE305" s="1098"/>
      <c r="SF305" s="1098"/>
      <c r="SG305" s="1098"/>
      <c r="SH305" s="1098"/>
      <c r="SI305" s="1098"/>
      <c r="SJ305" s="1098"/>
      <c r="SK305" s="1098"/>
      <c r="SL305" s="1098"/>
      <c r="SM305" s="1098"/>
      <c r="SN305" s="1098"/>
      <c r="SO305" s="1098"/>
      <c r="SP305" s="1098"/>
      <c r="SQ305" s="1098"/>
      <c r="SR305" s="1098"/>
      <c r="SS305" s="1098"/>
      <c r="ST305" s="1098"/>
      <c r="SU305" s="1098"/>
      <c r="SV305" s="1098"/>
      <c r="SW305" s="1098"/>
      <c r="SX305" s="1098"/>
      <c r="SY305" s="1098"/>
      <c r="SZ305" s="1098"/>
      <c r="TA305" s="1098"/>
      <c r="TB305" s="1098"/>
      <c r="TC305" s="1098"/>
      <c r="TD305" s="1098"/>
      <c r="TE305" s="1098"/>
      <c r="TF305" s="1098"/>
      <c r="TG305" s="1098"/>
      <c r="TH305" s="1098"/>
      <c r="TI305" s="1098"/>
      <c r="TJ305" s="1098"/>
      <c r="TK305" s="1098"/>
      <c r="TL305" s="1098"/>
      <c r="TM305" s="1098"/>
      <c r="TN305" s="1098"/>
      <c r="TO305" s="1098"/>
      <c r="TP305" s="1098"/>
      <c r="TQ305" s="1098"/>
      <c r="TR305" s="1098"/>
      <c r="TS305" s="1098"/>
      <c r="TT305" s="1098"/>
      <c r="TU305" s="1098"/>
      <c r="TV305" s="1098"/>
      <c r="TW305" s="1098"/>
      <c r="TX305" s="1098"/>
      <c r="TY305" s="1098"/>
      <c r="TZ305" s="1098"/>
      <c r="UA305" s="1098"/>
      <c r="UB305" s="1098"/>
      <c r="UC305" s="1098"/>
      <c r="UD305" s="1098"/>
      <c r="UE305" s="1098"/>
      <c r="UF305" s="1098"/>
      <c r="UG305" s="1098"/>
      <c r="UH305" s="1098"/>
      <c r="UI305" s="1098"/>
      <c r="UJ305" s="1098"/>
      <c r="UK305" s="1098"/>
      <c r="UL305" s="1098"/>
      <c r="UM305" s="1098"/>
      <c r="UN305" s="1098"/>
      <c r="UO305" s="1098"/>
      <c r="UP305" s="1098"/>
      <c r="UQ305" s="1098"/>
      <c r="UR305" s="1098"/>
      <c r="US305" s="1098"/>
      <c r="UT305" s="1098"/>
      <c r="UU305" s="1098"/>
      <c r="UV305" s="1098"/>
      <c r="UW305" s="1098"/>
      <c r="UX305" s="1098"/>
      <c r="UY305" s="1098"/>
      <c r="UZ305" s="1098"/>
      <c r="VA305" s="1098"/>
      <c r="VB305" s="1098"/>
      <c r="VC305" s="1098"/>
      <c r="VD305" s="1098"/>
      <c r="VE305" s="1098"/>
      <c r="VF305" s="1098"/>
      <c r="VG305" s="1098"/>
      <c r="VH305" s="1098"/>
      <c r="VI305" s="1098"/>
      <c r="VJ305" s="1098"/>
      <c r="VK305" s="1098"/>
      <c r="VL305" s="1098"/>
      <c r="VM305" s="1098"/>
      <c r="VN305" s="1098"/>
      <c r="VO305" s="1098"/>
      <c r="VP305" s="1098"/>
      <c r="VQ305" s="1098"/>
      <c r="VR305" s="1098"/>
      <c r="VS305" s="1098"/>
      <c r="VT305" s="1098"/>
      <c r="VU305" s="1098"/>
      <c r="VV305" s="1098"/>
      <c r="VW305" s="1098"/>
      <c r="VX305" s="1098"/>
      <c r="VY305" s="1098"/>
      <c r="VZ305" s="1098"/>
      <c r="WA305" s="1098"/>
      <c r="WB305" s="1098"/>
      <c r="WC305" s="1098"/>
      <c r="WD305" s="1098"/>
      <c r="WE305" s="1098"/>
      <c r="WF305" s="1098"/>
      <c r="WG305" s="1098"/>
      <c r="WH305" s="1098"/>
      <c r="WI305" s="1098"/>
      <c r="WJ305" s="1098"/>
      <c r="WK305" s="1098"/>
      <c r="WL305" s="1098"/>
      <c r="WM305" s="1098"/>
      <c r="WN305" s="1098"/>
      <c r="WO305" s="1098"/>
      <c r="WP305" s="1098"/>
      <c r="WQ305" s="1098"/>
      <c r="WR305" s="1098"/>
      <c r="WS305" s="1098"/>
      <c r="WT305" s="1098"/>
      <c r="WU305" s="1098"/>
      <c r="WV305" s="1098"/>
      <c r="WW305" s="1098"/>
      <c r="WX305" s="1098"/>
      <c r="WY305" s="1098"/>
      <c r="WZ305" s="1098"/>
      <c r="XA305" s="1098"/>
      <c r="XB305" s="1098"/>
      <c r="XC305" s="1098"/>
      <c r="XD305" s="1098"/>
      <c r="XE305" s="1098"/>
      <c r="XF305" s="1098"/>
      <c r="XG305" s="1098"/>
      <c r="XH305" s="1098"/>
      <c r="XI305" s="1098"/>
      <c r="XJ305" s="1098"/>
      <c r="XK305" s="1098"/>
      <c r="XL305" s="1098"/>
      <c r="XM305" s="1098"/>
      <c r="XN305" s="1098"/>
      <c r="XO305" s="1098"/>
      <c r="XP305" s="1098"/>
      <c r="XQ305" s="1098"/>
      <c r="XR305" s="1098"/>
      <c r="XS305" s="1098"/>
      <c r="XT305" s="1098"/>
      <c r="XU305" s="1098"/>
      <c r="XV305" s="1098"/>
      <c r="XW305" s="1098"/>
      <c r="XX305" s="1098"/>
      <c r="XY305" s="1098"/>
      <c r="XZ305" s="1098"/>
      <c r="YA305" s="1098"/>
      <c r="YB305" s="1098"/>
      <c r="YC305" s="1098"/>
      <c r="YD305" s="1098"/>
      <c r="YE305" s="1098"/>
      <c r="YF305" s="1098"/>
      <c r="YG305" s="1098"/>
      <c r="YH305" s="1098"/>
      <c r="YI305" s="1098"/>
      <c r="YJ305" s="1098"/>
      <c r="YK305" s="1098"/>
      <c r="YL305" s="1098"/>
      <c r="YM305" s="1098"/>
      <c r="YN305" s="1098"/>
      <c r="YO305" s="1098"/>
      <c r="YP305" s="1098"/>
      <c r="YQ305" s="1098"/>
      <c r="YR305" s="1098"/>
      <c r="YS305" s="1098"/>
      <c r="YT305" s="1098"/>
      <c r="YU305" s="1098"/>
      <c r="YV305" s="1098"/>
      <c r="YW305" s="1098"/>
      <c r="YX305" s="1098"/>
      <c r="YY305" s="1098"/>
      <c r="YZ305" s="1098"/>
      <c r="ZA305" s="1098"/>
      <c r="ZB305" s="1098"/>
      <c r="ZC305" s="1098"/>
      <c r="ZD305" s="1098"/>
      <c r="ZE305" s="1098"/>
      <c r="ZF305" s="1098"/>
      <c r="ZG305" s="1098"/>
      <c r="ZH305" s="1098"/>
      <c r="ZI305" s="1098"/>
      <c r="ZJ305" s="1098"/>
      <c r="ZK305" s="1098"/>
      <c r="ZL305" s="1098"/>
      <c r="ZM305" s="1098"/>
      <c r="ZN305" s="1098"/>
      <c r="ZO305" s="1098"/>
      <c r="ZP305" s="1098"/>
      <c r="ZQ305" s="1098"/>
      <c r="ZR305" s="1098"/>
      <c r="ZS305" s="1098"/>
      <c r="ZT305" s="1098"/>
      <c r="ZU305" s="1098"/>
      <c r="ZV305" s="1098"/>
      <c r="ZW305" s="1098"/>
      <c r="ZX305" s="1098"/>
      <c r="ZY305" s="1098"/>
      <c r="ZZ305" s="1098"/>
      <c r="AAA305" s="1098"/>
      <c r="AAB305" s="1098"/>
      <c r="AAC305" s="1098"/>
      <c r="AAD305" s="1098"/>
      <c r="AAE305" s="1098"/>
      <c r="AAF305" s="1098"/>
      <c r="AAG305" s="1098"/>
      <c r="AAH305" s="1098"/>
      <c r="AAI305" s="1098"/>
      <c r="AAJ305" s="1098"/>
      <c r="AAK305" s="1098"/>
      <c r="AAL305" s="1098"/>
      <c r="AAM305" s="1098"/>
      <c r="AAN305" s="1098"/>
      <c r="AAO305" s="1098"/>
      <c r="AAP305" s="1098"/>
      <c r="AAQ305" s="1098"/>
      <c r="AAR305" s="1098"/>
      <c r="AAS305" s="1098"/>
      <c r="AAT305" s="1098"/>
      <c r="AAU305" s="1098"/>
      <c r="AAV305" s="1098"/>
      <c r="AAW305" s="1098"/>
      <c r="AAX305" s="1098"/>
      <c r="AAY305" s="1098"/>
      <c r="AAZ305" s="1098"/>
      <c r="ABA305" s="1098"/>
      <c r="ABB305" s="1098"/>
      <c r="ABC305" s="1098"/>
      <c r="ABD305" s="1098"/>
      <c r="ABE305" s="1098"/>
      <c r="ABF305" s="1098"/>
      <c r="ABG305" s="1098"/>
      <c r="ABH305" s="1098"/>
      <c r="ABI305" s="1098"/>
      <c r="ABJ305" s="1098"/>
      <c r="ABK305" s="1098"/>
      <c r="ABL305" s="1098"/>
      <c r="ABM305" s="1098"/>
      <c r="ABN305" s="1098"/>
      <c r="ABO305" s="1098"/>
      <c r="ABP305" s="1098"/>
      <c r="ABQ305" s="1098"/>
      <c r="ABR305" s="1098"/>
      <c r="ABS305" s="1098"/>
      <c r="ABT305" s="1098"/>
      <c r="ABU305" s="1098"/>
      <c r="ABV305" s="1098"/>
      <c r="ABW305" s="1098"/>
      <c r="ABX305" s="1098"/>
      <c r="ABY305" s="1098"/>
      <c r="ABZ305" s="1098"/>
      <c r="ACA305" s="1098"/>
      <c r="ACB305" s="1098"/>
      <c r="ACC305" s="1098"/>
      <c r="ACD305" s="1098"/>
      <c r="ACE305" s="1098"/>
      <c r="ACF305" s="1098"/>
      <c r="ACG305" s="1098"/>
      <c r="ACH305" s="1098"/>
      <c r="ACI305" s="1098"/>
      <c r="ACJ305" s="1098"/>
      <c r="ACK305" s="1098"/>
      <c r="ACL305" s="1098"/>
      <c r="ACM305" s="1098"/>
      <c r="ACN305" s="1098"/>
      <c r="ACO305" s="1098"/>
      <c r="ACP305" s="1098"/>
      <c r="ACQ305" s="1098"/>
      <c r="ACR305" s="1098"/>
      <c r="ACS305" s="1098"/>
      <c r="ACT305" s="1098"/>
      <c r="ACU305" s="1098"/>
      <c r="ACV305" s="1098"/>
      <c r="ACW305" s="1098"/>
      <c r="ACX305" s="1098"/>
      <c r="ACY305" s="1098"/>
      <c r="ACZ305" s="1098"/>
      <c r="ADA305" s="1098"/>
      <c r="ADB305" s="1098"/>
      <c r="ADC305" s="1098"/>
      <c r="ADD305" s="1098"/>
      <c r="ADE305" s="1098"/>
      <c r="ADF305" s="1098"/>
      <c r="ADG305" s="1098"/>
      <c r="ADH305" s="1098"/>
      <c r="ADI305" s="1098"/>
      <c r="ADJ305" s="1098"/>
      <c r="ADK305" s="1098"/>
      <c r="ADL305" s="1098"/>
      <c r="ADM305" s="1098"/>
      <c r="ADN305" s="1098"/>
      <c r="ADO305" s="1098"/>
      <c r="ADP305" s="1098"/>
      <c r="ADQ305" s="1098"/>
      <c r="ADR305" s="1098"/>
      <c r="ADS305" s="1098"/>
      <c r="ADT305" s="1098"/>
      <c r="ADU305" s="1098"/>
      <c r="ADV305" s="1098"/>
      <c r="ADW305" s="1098"/>
      <c r="ADX305" s="1098"/>
      <c r="ADY305" s="1098"/>
      <c r="ADZ305" s="1098"/>
      <c r="AEA305" s="1098"/>
      <c r="AEB305" s="1098"/>
      <c r="AEC305" s="1098"/>
      <c r="AED305" s="1098"/>
      <c r="AEE305" s="1098"/>
      <c r="AEF305" s="1098"/>
      <c r="AEG305" s="1098"/>
      <c r="AEH305" s="1098"/>
      <c r="AEI305" s="1098"/>
      <c r="AEJ305" s="1098"/>
      <c r="AEK305" s="1098"/>
      <c r="AEL305" s="1098"/>
      <c r="AEM305" s="1098"/>
      <c r="AEN305" s="1098"/>
      <c r="AEO305" s="1098"/>
      <c r="AEP305" s="1098"/>
      <c r="AEQ305" s="1098"/>
      <c r="AER305" s="1098"/>
      <c r="AES305" s="1098"/>
      <c r="AET305" s="1098"/>
      <c r="AEU305" s="1098"/>
      <c r="AEV305" s="1098"/>
      <c r="AEW305" s="1098"/>
      <c r="AEX305" s="1098"/>
      <c r="AEY305" s="1098"/>
      <c r="AEZ305" s="1098"/>
      <c r="AFA305" s="1098"/>
      <c r="AFB305" s="1098"/>
      <c r="AFC305" s="1098"/>
      <c r="AFD305" s="1098"/>
      <c r="AFE305" s="1098"/>
      <c r="AFF305" s="1098"/>
      <c r="AFG305" s="1098"/>
      <c r="AFH305" s="1098"/>
      <c r="AFI305" s="1098"/>
      <c r="AFJ305" s="1098"/>
      <c r="AFK305" s="1098"/>
      <c r="AFL305" s="1098"/>
      <c r="AFM305" s="1098"/>
      <c r="AFN305" s="1098"/>
      <c r="AFO305" s="1098"/>
      <c r="AFP305" s="1098"/>
      <c r="AFQ305" s="1098"/>
      <c r="AFR305" s="1098"/>
      <c r="AFS305" s="1098"/>
      <c r="AFT305" s="1098"/>
      <c r="AFU305" s="1098"/>
      <c r="AFV305" s="1098"/>
      <c r="AFW305" s="1098"/>
      <c r="AFX305" s="1098"/>
      <c r="AFY305" s="1098"/>
      <c r="AFZ305" s="1098"/>
      <c r="AGA305" s="1098"/>
      <c r="AGB305" s="1098"/>
      <c r="AGC305" s="1098"/>
      <c r="AGD305" s="1098"/>
      <c r="AGE305" s="1098"/>
      <c r="AGF305" s="1098"/>
      <c r="AGG305" s="1098"/>
      <c r="AGH305" s="1098"/>
      <c r="AGI305" s="1098"/>
      <c r="AGJ305" s="1098"/>
      <c r="AGK305" s="1098"/>
      <c r="AGL305" s="1098"/>
      <c r="AGM305" s="1098"/>
      <c r="AGN305" s="1098"/>
      <c r="AGO305" s="1098"/>
      <c r="AGP305" s="1098"/>
      <c r="AGQ305" s="1098"/>
      <c r="AGR305" s="1098"/>
      <c r="AGS305" s="1098"/>
      <c r="AGT305" s="1098"/>
      <c r="AGU305" s="1098"/>
      <c r="AGV305" s="1098"/>
      <c r="AGW305" s="1098"/>
      <c r="AGX305" s="1098"/>
      <c r="AGY305" s="1098"/>
      <c r="AGZ305" s="1098"/>
      <c r="AHA305" s="1098"/>
      <c r="AHB305" s="1098"/>
      <c r="AHC305" s="1098"/>
      <c r="AHD305" s="1098"/>
      <c r="AHE305" s="1098"/>
      <c r="AHF305" s="1098"/>
      <c r="AHG305" s="1098"/>
      <c r="AHH305" s="1098"/>
      <c r="AHI305" s="1098"/>
      <c r="AHJ305" s="1098"/>
      <c r="AHK305" s="1098"/>
      <c r="AHL305" s="1098"/>
      <c r="AHM305" s="1098"/>
      <c r="AHN305" s="1098"/>
      <c r="AHO305" s="1098"/>
      <c r="AHP305" s="1098"/>
      <c r="AHQ305" s="1098"/>
      <c r="AHR305" s="1098"/>
      <c r="AHS305" s="1098"/>
      <c r="AHT305" s="1098"/>
      <c r="AHU305" s="1098"/>
      <c r="AHV305" s="1098"/>
      <c r="AHW305" s="1098"/>
      <c r="AHX305" s="1098"/>
      <c r="AHY305" s="1098"/>
      <c r="AHZ305" s="1098"/>
      <c r="AIA305" s="1098"/>
      <c r="AIB305" s="1098"/>
      <c r="AIC305" s="1098"/>
      <c r="AID305" s="1098"/>
      <c r="AIE305" s="1098"/>
      <c r="AIF305" s="1098"/>
      <c r="AIG305" s="1098"/>
      <c r="AIH305" s="1098"/>
      <c r="AII305" s="1098"/>
      <c r="AIJ305" s="1098"/>
      <c r="AIK305" s="1098"/>
      <c r="AIL305" s="1098"/>
      <c r="AIM305" s="1098"/>
      <c r="AIN305" s="1098"/>
      <c r="AIO305" s="1098"/>
      <c r="AIP305" s="1098"/>
      <c r="AIQ305" s="1098"/>
      <c r="AIR305" s="1098"/>
      <c r="AIS305" s="1098"/>
      <c r="AIT305" s="1098"/>
      <c r="AIU305" s="1098"/>
      <c r="AIV305" s="1098"/>
      <c r="AIW305" s="1098"/>
      <c r="AIX305" s="1098"/>
      <c r="AIY305" s="1098"/>
      <c r="AIZ305" s="1098"/>
      <c r="AJA305" s="1098"/>
      <c r="AJB305" s="1098"/>
      <c r="AJC305" s="1098"/>
      <c r="AJD305" s="1098"/>
      <c r="AJE305" s="1098"/>
      <c r="AJF305" s="1098"/>
      <c r="AJG305" s="1098"/>
      <c r="AJH305" s="1098"/>
      <c r="AJI305" s="1098"/>
      <c r="AJJ305" s="1098"/>
      <c r="AJK305" s="1098"/>
      <c r="AJL305" s="1098"/>
      <c r="AJM305" s="1098"/>
      <c r="AJN305" s="1098"/>
      <c r="AJO305" s="1098"/>
      <c r="AJP305" s="1098"/>
      <c r="AJQ305" s="1098"/>
      <c r="AJR305" s="1098"/>
      <c r="AJS305" s="1098"/>
      <c r="AJT305" s="1098"/>
      <c r="AJU305" s="1098"/>
      <c r="AJV305" s="1098"/>
      <c r="AJW305" s="1098"/>
      <c r="AJX305" s="1098"/>
      <c r="AJY305" s="1098"/>
      <c r="AJZ305" s="1098"/>
      <c r="AKA305" s="1098"/>
      <c r="AKB305" s="1098"/>
      <c r="AKC305" s="1098"/>
      <c r="AKD305" s="1098"/>
      <c r="AKE305" s="1098"/>
      <c r="AKF305" s="1098"/>
      <c r="AKG305" s="1098"/>
      <c r="AKH305" s="1098"/>
      <c r="AKI305" s="1098"/>
      <c r="AKJ305" s="1098"/>
      <c r="AKK305" s="1098"/>
      <c r="AKL305" s="1098"/>
      <c r="AKM305" s="1098"/>
      <c r="AKN305" s="1098"/>
      <c r="AKO305" s="1098"/>
      <c r="AKP305" s="1098"/>
      <c r="AKQ305" s="1098"/>
      <c r="AKR305" s="1098"/>
      <c r="AKS305" s="1098"/>
      <c r="AKT305" s="1098"/>
      <c r="AKU305" s="1098"/>
      <c r="AKV305" s="1098"/>
      <c r="AKW305" s="1098"/>
      <c r="AKX305" s="1098"/>
      <c r="AKY305" s="1098"/>
      <c r="AKZ305" s="1098"/>
      <c r="ALA305" s="1098"/>
      <c r="ALB305" s="1098"/>
      <c r="ALC305" s="1098"/>
      <c r="ALD305" s="1098"/>
      <c r="ALE305" s="1098"/>
      <c r="ALF305" s="1098"/>
      <c r="ALG305" s="1098"/>
      <c r="ALH305" s="1098"/>
      <c r="ALI305" s="1098"/>
      <c r="ALJ305" s="1098"/>
      <c r="ALK305" s="1098"/>
      <c r="ALL305" s="1098"/>
      <c r="ALM305" s="1098"/>
      <c r="ALN305" s="1098"/>
      <c r="ALO305" s="1098"/>
      <c r="ALP305" s="1098"/>
      <c r="ALQ305" s="1098"/>
      <c r="ALR305" s="1098"/>
      <c r="ALS305" s="1098"/>
      <c r="ALT305" s="1098"/>
      <c r="ALU305" s="1098"/>
      <c r="ALV305" s="1098"/>
      <c r="ALW305" s="1098"/>
      <c r="ALX305" s="1098"/>
      <c r="ALY305" s="1098"/>
      <c r="ALZ305" s="1098"/>
      <c r="AMA305" s="1098"/>
      <c r="AMB305" s="1098"/>
      <c r="AMC305" s="1098"/>
      <c r="AMD305" s="1098"/>
      <c r="AME305" s="1098"/>
      <c r="AMF305" s="1098"/>
      <c r="AMG305" s="1098"/>
      <c r="AMH305" s="1098"/>
      <c r="AMI305" s="1098"/>
      <c r="AMJ305" s="1098"/>
      <c r="AMK305" s="1098"/>
      <c r="AML305" s="1098"/>
      <c r="AMM305" s="1098"/>
      <c r="AMN305" s="1098"/>
      <c r="AMO305" s="1098"/>
      <c r="AMP305" s="1098"/>
      <c r="AMQ305" s="1098"/>
      <c r="AMR305" s="1098"/>
      <c r="AMS305" s="1098"/>
      <c r="AMT305" s="1098"/>
      <c r="AMU305" s="1098"/>
      <c r="AMV305" s="1098"/>
      <c r="AMW305" s="1098"/>
      <c r="AMX305" s="1098"/>
      <c r="AMY305" s="1098"/>
      <c r="AMZ305" s="1098"/>
      <c r="ANA305" s="1098"/>
      <c r="ANB305" s="1098"/>
      <c r="ANC305" s="1098"/>
      <c r="AND305" s="1098"/>
      <c r="ANE305" s="1098"/>
      <c r="ANF305" s="1098"/>
      <c r="ANG305" s="1098"/>
      <c r="ANH305" s="1098"/>
      <c r="ANI305" s="1098"/>
      <c r="ANJ305" s="1098"/>
      <c r="ANK305" s="1098"/>
      <c r="ANL305" s="1098"/>
      <c r="ANM305" s="1098"/>
      <c r="ANN305" s="1098"/>
      <c r="ANO305" s="1098"/>
      <c r="ANP305" s="1098"/>
      <c r="ANQ305" s="1098"/>
      <c r="ANR305" s="1098"/>
      <c r="ANS305" s="1098"/>
      <c r="ANT305" s="1098"/>
      <c r="ANU305" s="1098"/>
      <c r="ANV305" s="1098"/>
      <c r="ANW305" s="1098"/>
      <c r="ANX305" s="1098"/>
      <c r="ANY305" s="1098"/>
      <c r="ANZ305" s="1098"/>
      <c r="AOA305" s="1098"/>
      <c r="AOB305" s="1098"/>
      <c r="AOC305" s="1098"/>
      <c r="AOD305" s="1098"/>
      <c r="AOE305" s="1098"/>
      <c r="AOF305" s="1098"/>
      <c r="AOG305" s="1098"/>
      <c r="AOH305" s="1098"/>
      <c r="AOI305" s="1098"/>
      <c r="AOJ305" s="1098"/>
      <c r="AOK305" s="1098"/>
      <c r="AOL305" s="1098"/>
      <c r="AOM305" s="1098"/>
      <c r="AON305" s="1098"/>
      <c r="AOO305" s="1098"/>
      <c r="AOP305" s="1098"/>
      <c r="AOQ305" s="1098"/>
      <c r="AOR305" s="1098"/>
      <c r="AOS305" s="1098"/>
      <c r="AOT305" s="1098"/>
      <c r="AOU305" s="1098"/>
      <c r="AOV305" s="1098"/>
      <c r="AOW305" s="1098"/>
      <c r="AOX305" s="1098"/>
      <c r="AOY305" s="1098"/>
      <c r="AOZ305" s="1098"/>
      <c r="APA305" s="1098"/>
      <c r="APB305" s="1098"/>
      <c r="APC305" s="1098"/>
      <c r="APD305" s="1098"/>
      <c r="APE305" s="1098"/>
      <c r="APF305" s="1098"/>
      <c r="APG305" s="1098"/>
      <c r="APH305" s="1098"/>
      <c r="API305" s="1098"/>
      <c r="APJ305" s="1098"/>
      <c r="APK305" s="1098"/>
      <c r="APL305" s="1098"/>
      <c r="APM305" s="1098"/>
      <c r="APN305" s="1098"/>
      <c r="APO305" s="1098"/>
      <c r="APP305" s="1098"/>
      <c r="APQ305" s="1098"/>
      <c r="APR305" s="1098"/>
      <c r="APS305" s="1098"/>
      <c r="APT305" s="1098"/>
      <c r="APU305" s="1098"/>
      <c r="APV305" s="1098"/>
      <c r="APW305" s="1098"/>
      <c r="APX305" s="1098"/>
      <c r="APY305" s="1098"/>
      <c r="APZ305" s="1098"/>
      <c r="AQA305" s="1098"/>
      <c r="AQB305" s="1098"/>
      <c r="AQC305" s="1098"/>
      <c r="AQD305" s="1098"/>
      <c r="AQE305" s="1098"/>
      <c r="AQF305" s="1098"/>
      <c r="AQG305" s="1098"/>
      <c r="AQH305" s="1098"/>
      <c r="AQI305" s="1098"/>
      <c r="AQJ305" s="1098"/>
      <c r="AQK305" s="1098"/>
      <c r="AQL305" s="1098"/>
      <c r="AQM305" s="1098"/>
      <c r="AQN305" s="1098"/>
      <c r="AQO305" s="1098"/>
      <c r="AQP305" s="1098"/>
      <c r="AQQ305" s="1098"/>
      <c r="AQR305" s="1098"/>
      <c r="AQS305" s="1098"/>
      <c r="AQT305" s="1098"/>
      <c r="AQU305" s="1098"/>
      <c r="AQV305" s="1098"/>
      <c r="AQW305" s="1098"/>
      <c r="AQX305" s="1098"/>
      <c r="AQY305" s="1098"/>
      <c r="AQZ305" s="1098"/>
      <c r="ARA305" s="1098"/>
      <c r="ARB305" s="1098"/>
      <c r="ARC305" s="1098"/>
      <c r="ARD305" s="1098"/>
      <c r="ARE305" s="1098"/>
      <c r="ARF305" s="1098"/>
      <c r="ARG305" s="1098"/>
      <c r="ARH305" s="1098"/>
      <c r="ARI305" s="1098"/>
      <c r="ARJ305" s="1098"/>
      <c r="ARK305" s="1098"/>
      <c r="ARL305" s="1098"/>
      <c r="ARM305" s="1098"/>
      <c r="ARN305" s="1098"/>
      <c r="ARO305" s="1098"/>
      <c r="ARP305" s="1098"/>
      <c r="ARQ305" s="1098"/>
      <c r="ARR305" s="1098"/>
      <c r="ARS305" s="1098"/>
      <c r="ART305" s="1098"/>
      <c r="ARU305" s="1098"/>
      <c r="ARV305" s="1098"/>
      <c r="ARW305" s="1098"/>
      <c r="ARX305" s="1098"/>
      <c r="ARY305" s="1098"/>
      <c r="ARZ305" s="1098"/>
      <c r="ASA305" s="1098"/>
      <c r="ASB305" s="1098"/>
      <c r="ASC305" s="1098"/>
      <c r="ASD305" s="1098"/>
      <c r="ASE305" s="1098"/>
      <c r="ASF305" s="1098"/>
      <c r="ASG305" s="1098"/>
      <c r="ASH305" s="1098"/>
      <c r="ASI305" s="1098"/>
      <c r="ASJ305" s="1098"/>
      <c r="ASK305" s="1098"/>
      <c r="ASL305" s="1098"/>
      <c r="ASM305" s="1098"/>
      <c r="ASN305" s="1098"/>
      <c r="ASO305" s="1098"/>
      <c r="ASP305" s="1098"/>
      <c r="ASQ305" s="1098"/>
      <c r="ASR305" s="1098"/>
      <c r="ASS305" s="1098"/>
      <c r="AST305" s="1098"/>
      <c r="ASU305" s="1098"/>
      <c r="ASV305" s="1098"/>
      <c r="ASW305" s="1098"/>
      <c r="ASX305" s="1098"/>
      <c r="ASY305" s="1098"/>
      <c r="ASZ305" s="1098"/>
      <c r="ATA305" s="1098"/>
      <c r="ATB305" s="1098"/>
      <c r="ATC305" s="1098"/>
      <c r="ATD305" s="1098"/>
      <c r="ATE305" s="1098"/>
      <c r="ATF305" s="1098"/>
      <c r="ATG305" s="1098"/>
      <c r="ATH305" s="1098"/>
      <c r="ATI305" s="1098"/>
      <c r="ATJ305" s="1098"/>
      <c r="ATK305" s="1098"/>
      <c r="ATL305" s="1098"/>
      <c r="ATM305" s="1098"/>
      <c r="ATN305" s="1098"/>
      <c r="ATO305" s="1098"/>
      <c r="ATP305" s="1098"/>
      <c r="ATQ305" s="1098"/>
      <c r="ATR305" s="1098"/>
      <c r="ATS305" s="1098"/>
      <c r="ATT305" s="1098"/>
      <c r="ATU305" s="1098"/>
      <c r="ATV305" s="1098"/>
      <c r="ATW305" s="1098"/>
      <c r="ATX305" s="1098"/>
      <c r="ATY305" s="1098"/>
      <c r="ATZ305" s="1098"/>
      <c r="AUA305" s="1098"/>
      <c r="AUB305" s="1098"/>
      <c r="AUC305" s="1098"/>
      <c r="AUD305" s="1098"/>
      <c r="AUE305" s="1098"/>
      <c r="AUF305" s="1098"/>
      <c r="AUG305" s="1098"/>
      <c r="AUH305" s="1098"/>
      <c r="AUI305" s="1098"/>
      <c r="AUJ305" s="1098"/>
      <c r="AUK305" s="1098"/>
      <c r="AUL305" s="1098"/>
      <c r="AUM305" s="1098"/>
      <c r="AUN305" s="1098"/>
      <c r="AUO305" s="1098"/>
      <c r="AUP305" s="1098"/>
      <c r="AUQ305" s="1098"/>
      <c r="AUR305" s="1098"/>
      <c r="AUS305" s="1098"/>
      <c r="AUT305" s="1098"/>
      <c r="AUU305" s="1098"/>
      <c r="AUV305" s="1098"/>
      <c r="AUW305" s="1098"/>
      <c r="AUX305" s="1098"/>
      <c r="AUY305" s="1098"/>
      <c r="AUZ305" s="1098"/>
      <c r="AVA305" s="1098"/>
      <c r="AVB305" s="1098"/>
      <c r="AVC305" s="1098"/>
      <c r="AVD305" s="1098"/>
      <c r="AVE305" s="1098"/>
      <c r="AVF305" s="1098"/>
      <c r="AVG305" s="1098"/>
      <c r="AVH305" s="1098"/>
      <c r="AVI305" s="1098"/>
      <c r="AVJ305" s="1098"/>
      <c r="AVK305" s="1098"/>
      <c r="AVL305" s="1098"/>
      <c r="AVM305" s="1098"/>
      <c r="AVN305" s="1098"/>
      <c r="AVO305" s="1098"/>
      <c r="AVP305" s="1098"/>
      <c r="AVQ305" s="1098"/>
      <c r="AVR305" s="1098"/>
      <c r="AVS305" s="1098"/>
      <c r="AVT305" s="1098"/>
      <c r="AVU305" s="1098"/>
      <c r="AVV305" s="1098"/>
      <c r="AVW305" s="1098"/>
      <c r="AVX305" s="1098"/>
      <c r="AVY305" s="1098"/>
      <c r="AVZ305" s="1098"/>
      <c r="AWA305" s="1098"/>
      <c r="AWB305" s="1098"/>
      <c r="AWC305" s="1098"/>
      <c r="AWD305" s="1098"/>
      <c r="AWE305" s="1098"/>
      <c r="AWF305" s="1098"/>
      <c r="AWG305" s="1098"/>
      <c r="AWH305" s="1098"/>
      <c r="AWI305" s="1098"/>
      <c r="AWJ305" s="1098"/>
      <c r="AWK305" s="1098"/>
      <c r="AWL305" s="1098"/>
      <c r="AWM305" s="1098"/>
      <c r="AWN305" s="1098"/>
      <c r="AWO305" s="1098"/>
      <c r="AWP305" s="1098"/>
      <c r="AWQ305" s="1098"/>
      <c r="AWR305" s="1098"/>
      <c r="AWS305" s="1098"/>
      <c r="AWT305" s="1098"/>
      <c r="AWU305" s="1098"/>
      <c r="AWV305" s="1098"/>
      <c r="AWW305" s="1098"/>
      <c r="AWX305" s="1098"/>
      <c r="AWY305" s="1098"/>
      <c r="AWZ305" s="1098"/>
      <c r="AXA305" s="1098"/>
      <c r="AXB305" s="1098"/>
      <c r="AXC305" s="1098"/>
      <c r="AXD305" s="1098"/>
      <c r="AXE305" s="1098"/>
      <c r="AXF305" s="1098"/>
      <c r="AXG305" s="1098"/>
      <c r="AXH305" s="1098"/>
      <c r="AXI305" s="1098"/>
      <c r="AXJ305" s="1098"/>
      <c r="AXK305" s="1098"/>
      <c r="AXL305" s="1098"/>
      <c r="AXM305" s="1098"/>
      <c r="AXN305" s="1098"/>
      <c r="AXO305" s="1098"/>
      <c r="AXP305" s="1098"/>
      <c r="AXQ305" s="1098"/>
      <c r="AXR305" s="1098"/>
      <c r="AXS305" s="1098"/>
      <c r="AXT305" s="1098"/>
      <c r="AXU305" s="1098"/>
      <c r="AXV305" s="1098"/>
      <c r="AXW305" s="1098"/>
      <c r="AXX305" s="1098"/>
      <c r="AXY305" s="1098"/>
      <c r="AXZ305" s="1098"/>
      <c r="AYA305" s="1098"/>
      <c r="AYB305" s="1098"/>
      <c r="AYC305" s="1098"/>
      <c r="AYD305" s="1098"/>
      <c r="AYE305" s="1098"/>
      <c r="AYF305" s="1098"/>
      <c r="AYG305" s="1098"/>
      <c r="AYH305" s="1098"/>
      <c r="AYI305" s="1098"/>
      <c r="AYJ305" s="1098"/>
      <c r="AYK305" s="1098"/>
      <c r="AYL305" s="1098"/>
      <c r="AYM305" s="1098"/>
      <c r="AYN305" s="1098"/>
      <c r="AYO305" s="1098"/>
      <c r="AYP305" s="1098"/>
      <c r="AYQ305" s="1098"/>
      <c r="AYR305" s="1098"/>
      <c r="AYS305" s="1098"/>
      <c r="AYT305" s="1098"/>
      <c r="AYU305" s="1098"/>
      <c r="AYV305" s="1098"/>
      <c r="AYW305" s="1098"/>
    </row>
    <row r="306" spans="1:1349" s="1766" customFormat="1" ht="18" customHeight="1" x14ac:dyDescent="0.2">
      <c r="A306" s="3484"/>
      <c r="B306" s="1773"/>
      <c r="C306" s="1782"/>
      <c r="D306" s="1783" t="s">
        <v>969</v>
      </c>
      <c r="E306" s="3514">
        <f>E311*E304</f>
        <v>0.33333333333333331</v>
      </c>
      <c r="F306" s="3514"/>
      <c r="G306" s="3514"/>
      <c r="H306" s="1132"/>
      <c r="I306" s="3515">
        <f>I311*I304</f>
        <v>7.407407407407407E-2</v>
      </c>
      <c r="J306" s="3515"/>
      <c r="K306" s="3515"/>
      <c r="L306" s="1043"/>
      <c r="M306" s="3516">
        <f>M311*M304</f>
        <v>0.25</v>
      </c>
      <c r="N306" s="3516"/>
      <c r="O306" s="3516"/>
      <c r="P306" s="1784" t="s">
        <v>969</v>
      </c>
      <c r="Q306" s="1785"/>
      <c r="R306" s="3574"/>
      <c r="S306" s="1098"/>
      <c r="T306" s="1098"/>
      <c r="U306" s="1098"/>
      <c r="V306" s="1098"/>
      <c r="W306" s="1098"/>
      <c r="X306" s="1098"/>
      <c r="Y306" s="1098"/>
      <c r="Z306" s="1098"/>
      <c r="AA306" s="1098"/>
      <c r="AB306" s="1098"/>
      <c r="AC306" s="1098"/>
      <c r="AD306" s="1098"/>
      <c r="AE306" s="1098"/>
      <c r="AF306" s="1098"/>
      <c r="AG306" s="1098"/>
      <c r="AH306" s="1098"/>
      <c r="AI306" s="1098"/>
      <c r="AJ306" s="1098"/>
      <c r="AK306" s="1098"/>
      <c r="AL306" s="1098"/>
      <c r="AM306" s="1098"/>
      <c r="AN306" s="1098"/>
      <c r="AO306" s="1098"/>
      <c r="AP306" s="1098"/>
      <c r="AQ306" s="1098"/>
      <c r="AR306" s="1098"/>
      <c r="AS306" s="1098"/>
      <c r="AT306" s="1098"/>
      <c r="AU306" s="1098"/>
      <c r="AV306" s="1098"/>
      <c r="AW306" s="1098"/>
      <c r="AX306" s="1098"/>
      <c r="AY306" s="1098"/>
      <c r="AZ306" s="1098"/>
      <c r="BA306" s="1098"/>
      <c r="BB306" s="1098"/>
      <c r="BC306" s="1098"/>
      <c r="BD306" s="1098"/>
      <c r="BE306" s="1098"/>
      <c r="BF306" s="1098"/>
      <c r="BG306" s="1098"/>
      <c r="BH306" s="1098"/>
      <c r="BI306" s="1098"/>
      <c r="BJ306" s="1098"/>
      <c r="BK306" s="1098"/>
      <c r="BL306" s="1098"/>
      <c r="BM306" s="1098"/>
      <c r="BN306" s="1098"/>
      <c r="BO306" s="1098"/>
      <c r="BP306" s="1098"/>
      <c r="BQ306" s="1098"/>
      <c r="BR306" s="1098"/>
      <c r="BS306" s="1098"/>
      <c r="BT306" s="1098"/>
      <c r="BU306" s="1098"/>
      <c r="BV306" s="1098"/>
      <c r="BW306" s="1098"/>
      <c r="BX306" s="1098"/>
      <c r="BY306" s="1098"/>
      <c r="BZ306" s="1098"/>
      <c r="CA306" s="1098"/>
      <c r="CB306" s="1098"/>
      <c r="CC306" s="1098"/>
      <c r="CD306" s="1098"/>
      <c r="CE306" s="1098"/>
      <c r="CF306" s="1098"/>
      <c r="CG306" s="1098"/>
      <c r="CH306" s="1098"/>
      <c r="CI306" s="1098"/>
      <c r="CJ306" s="1098"/>
      <c r="CK306" s="1098"/>
      <c r="CL306" s="1098"/>
      <c r="CM306" s="1098"/>
      <c r="CN306" s="1098"/>
      <c r="CO306" s="1098"/>
      <c r="CP306" s="1098"/>
      <c r="CQ306" s="1098"/>
      <c r="CR306" s="1098"/>
      <c r="CS306" s="1098"/>
      <c r="CT306" s="1098"/>
      <c r="CU306" s="1098"/>
      <c r="CV306" s="1098"/>
      <c r="CW306" s="1098"/>
      <c r="CX306" s="1098"/>
      <c r="CY306" s="1098"/>
      <c r="CZ306" s="1098"/>
      <c r="DA306" s="1098"/>
      <c r="DB306" s="1098"/>
      <c r="DC306" s="1098"/>
      <c r="DD306" s="1098"/>
      <c r="DE306" s="1098"/>
      <c r="DF306" s="1098"/>
      <c r="DG306" s="1098"/>
      <c r="DH306" s="1098"/>
      <c r="DI306" s="1098"/>
      <c r="DJ306" s="1098"/>
      <c r="DK306" s="1098"/>
      <c r="DL306" s="1098"/>
      <c r="DM306" s="1098"/>
      <c r="DN306" s="1098"/>
      <c r="DO306" s="1098"/>
      <c r="DP306" s="1098"/>
      <c r="DQ306" s="1098"/>
      <c r="DR306" s="1098"/>
      <c r="DS306" s="1098"/>
      <c r="DT306" s="1098"/>
      <c r="DU306" s="1098"/>
      <c r="DV306" s="1098"/>
      <c r="DW306" s="1098"/>
      <c r="DX306" s="1098"/>
      <c r="DY306" s="1098"/>
      <c r="DZ306" s="1098"/>
      <c r="EA306" s="1098"/>
      <c r="EB306" s="1098"/>
      <c r="EC306" s="1098"/>
      <c r="ED306" s="1098"/>
      <c r="EE306" s="1098"/>
      <c r="EF306" s="1098"/>
      <c r="EG306" s="1098"/>
      <c r="EH306" s="1098"/>
      <c r="EI306" s="1098"/>
      <c r="EJ306" s="1098"/>
      <c r="EK306" s="1098"/>
      <c r="EL306" s="1098"/>
      <c r="EM306" s="1098"/>
      <c r="EN306" s="1098"/>
      <c r="EO306" s="1098"/>
      <c r="EP306" s="1098"/>
      <c r="EQ306" s="1098"/>
      <c r="ER306" s="1098"/>
      <c r="ES306" s="1098"/>
      <c r="ET306" s="1098"/>
      <c r="EU306" s="1098"/>
      <c r="EV306" s="1098"/>
      <c r="EW306" s="1098"/>
      <c r="EX306" s="1098"/>
      <c r="EY306" s="1098"/>
      <c r="EZ306" s="1098"/>
      <c r="FA306" s="1098"/>
      <c r="FB306" s="1098"/>
      <c r="FC306" s="1098"/>
      <c r="FD306" s="1098"/>
      <c r="FE306" s="1098"/>
      <c r="FF306" s="1098"/>
      <c r="FG306" s="1098"/>
      <c r="FH306" s="1098"/>
      <c r="FI306" s="1098"/>
      <c r="FJ306" s="1098"/>
      <c r="FK306" s="1098"/>
      <c r="FL306" s="1098"/>
      <c r="FM306" s="1098"/>
      <c r="FN306" s="1098"/>
      <c r="FO306" s="1098"/>
      <c r="FP306" s="1098"/>
      <c r="FQ306" s="1098"/>
      <c r="FR306" s="1098"/>
      <c r="FS306" s="1098"/>
      <c r="FT306" s="1098"/>
      <c r="FU306" s="1098"/>
      <c r="FV306" s="1098"/>
      <c r="FW306" s="1098"/>
      <c r="FX306" s="1098"/>
      <c r="FY306" s="1098"/>
      <c r="FZ306" s="1098"/>
      <c r="GA306" s="1098"/>
      <c r="GB306" s="1098"/>
      <c r="GC306" s="1098"/>
      <c r="GD306" s="1098"/>
      <c r="GE306" s="1098"/>
      <c r="GF306" s="1098"/>
      <c r="GG306" s="1098"/>
      <c r="GH306" s="1098"/>
      <c r="GI306" s="1098"/>
      <c r="GJ306" s="1098"/>
      <c r="GK306" s="1098"/>
      <c r="GL306" s="1098"/>
      <c r="GM306" s="1098"/>
      <c r="GN306" s="1098"/>
      <c r="GO306" s="1098"/>
      <c r="GP306" s="1098"/>
      <c r="GQ306" s="1098"/>
      <c r="GR306" s="1098"/>
      <c r="GS306" s="1098"/>
      <c r="GT306" s="1098"/>
      <c r="GU306" s="1098"/>
      <c r="GV306" s="1098"/>
      <c r="GW306" s="1098"/>
      <c r="GX306" s="1098"/>
      <c r="GY306" s="1098"/>
      <c r="GZ306" s="1098"/>
      <c r="HA306" s="1098"/>
      <c r="HB306" s="1098"/>
      <c r="HC306" s="1098"/>
      <c r="HD306" s="1098"/>
      <c r="HE306" s="1098"/>
      <c r="HF306" s="1098"/>
      <c r="HG306" s="1098"/>
      <c r="HH306" s="1098"/>
      <c r="HI306" s="1098"/>
      <c r="HJ306" s="1098"/>
      <c r="HK306" s="1098"/>
      <c r="HL306" s="1098"/>
      <c r="HM306" s="1098"/>
      <c r="HN306" s="1098"/>
      <c r="HO306" s="1098"/>
      <c r="HP306" s="1098"/>
      <c r="HQ306" s="1098"/>
      <c r="HR306" s="1098"/>
      <c r="HS306" s="1098"/>
      <c r="HT306" s="1098"/>
      <c r="HU306" s="1098"/>
      <c r="HV306" s="1098"/>
      <c r="HW306" s="1098"/>
      <c r="HX306" s="1098"/>
      <c r="HY306" s="1098"/>
      <c r="HZ306" s="1098"/>
      <c r="IA306" s="1098"/>
      <c r="IB306" s="1098"/>
      <c r="IC306" s="1098"/>
      <c r="ID306" s="1098"/>
      <c r="IE306" s="1098"/>
      <c r="IF306" s="1098"/>
      <c r="IG306" s="1098"/>
      <c r="IH306" s="1098"/>
      <c r="II306" s="1098"/>
      <c r="IJ306" s="1098"/>
      <c r="IK306" s="1098"/>
      <c r="IL306" s="1098"/>
      <c r="IM306" s="1098"/>
      <c r="IN306" s="1098"/>
      <c r="IO306" s="1098"/>
      <c r="IP306" s="1098"/>
      <c r="IQ306" s="1098"/>
      <c r="IR306" s="1098"/>
      <c r="IS306" s="1098"/>
      <c r="IT306" s="1098"/>
      <c r="IU306" s="1098"/>
      <c r="IV306" s="1098"/>
      <c r="IW306" s="1098"/>
      <c r="IX306" s="1098"/>
      <c r="IY306" s="1098"/>
      <c r="IZ306" s="1098"/>
      <c r="JA306" s="1098"/>
      <c r="JB306" s="1098"/>
      <c r="JC306" s="1098"/>
      <c r="JD306" s="1098"/>
      <c r="JE306" s="1098"/>
      <c r="JF306" s="1098"/>
      <c r="JG306" s="1098"/>
      <c r="JH306" s="1098"/>
      <c r="JI306" s="1098"/>
      <c r="JJ306" s="1098"/>
      <c r="JK306" s="1098"/>
      <c r="JL306" s="1098"/>
      <c r="JM306" s="1098"/>
      <c r="JN306" s="1098"/>
      <c r="JO306" s="1098"/>
      <c r="JP306" s="1098"/>
      <c r="JQ306" s="1098"/>
      <c r="JR306" s="1098"/>
      <c r="JS306" s="1098"/>
      <c r="JT306" s="1098"/>
      <c r="JU306" s="1098"/>
      <c r="JV306" s="1098"/>
      <c r="JW306" s="1098"/>
      <c r="JX306" s="1098"/>
      <c r="JY306" s="1098"/>
      <c r="JZ306" s="1098"/>
      <c r="KA306" s="1098"/>
      <c r="KB306" s="1098"/>
      <c r="KC306" s="1098"/>
      <c r="KD306" s="1098"/>
      <c r="KE306" s="1098"/>
      <c r="KF306" s="1098"/>
      <c r="KG306" s="1098"/>
      <c r="KH306" s="1098"/>
      <c r="KI306" s="1098"/>
      <c r="KJ306" s="1098"/>
      <c r="KK306" s="1098"/>
      <c r="KL306" s="1098"/>
      <c r="KM306" s="1098"/>
      <c r="KN306" s="1098"/>
      <c r="KO306" s="1098"/>
      <c r="KP306" s="1098"/>
      <c r="KQ306" s="1098"/>
      <c r="KR306" s="1098"/>
      <c r="KS306" s="1098"/>
      <c r="KT306" s="1098"/>
      <c r="KU306" s="1098"/>
      <c r="KV306" s="1098"/>
      <c r="KW306" s="1098"/>
      <c r="KX306" s="1098"/>
      <c r="KY306" s="1098"/>
      <c r="KZ306" s="1098"/>
      <c r="LA306" s="1098"/>
      <c r="LB306" s="1098"/>
      <c r="LC306" s="1098"/>
      <c r="LD306" s="1098"/>
      <c r="LE306" s="1098"/>
      <c r="LF306" s="1098"/>
      <c r="LG306" s="1098"/>
      <c r="LH306" s="1098"/>
      <c r="LI306" s="1098"/>
      <c r="LJ306" s="1098"/>
      <c r="LK306" s="1098"/>
      <c r="LL306" s="1098"/>
      <c r="LM306" s="1098"/>
      <c r="LN306" s="1098"/>
      <c r="LO306" s="1098"/>
      <c r="LP306" s="1098"/>
      <c r="LQ306" s="1098"/>
      <c r="LR306" s="1098"/>
      <c r="LS306" s="1098"/>
      <c r="LT306" s="1098"/>
      <c r="LU306" s="1098"/>
      <c r="LV306" s="1098"/>
      <c r="LW306" s="1098"/>
      <c r="LX306" s="1098"/>
      <c r="LY306" s="1098"/>
      <c r="LZ306" s="1098"/>
      <c r="MA306" s="1098"/>
      <c r="MB306" s="1098"/>
      <c r="MC306" s="1098"/>
      <c r="MD306" s="1098"/>
      <c r="ME306" s="1098"/>
      <c r="MF306" s="1098"/>
      <c r="MG306" s="1098"/>
      <c r="MH306" s="1098"/>
      <c r="MI306" s="1098"/>
      <c r="MJ306" s="1098"/>
      <c r="MK306" s="1098"/>
      <c r="ML306" s="1098"/>
      <c r="MM306" s="1098"/>
      <c r="MN306" s="1098"/>
      <c r="MO306" s="1098"/>
      <c r="MP306" s="1098"/>
      <c r="MQ306" s="1098"/>
      <c r="MR306" s="1098"/>
      <c r="MS306" s="1098"/>
      <c r="MT306" s="1098"/>
      <c r="MU306" s="1098"/>
      <c r="MV306" s="1098"/>
      <c r="MW306" s="1098"/>
      <c r="MX306" s="1098"/>
      <c r="MY306" s="1098"/>
      <c r="MZ306" s="1098"/>
      <c r="NA306" s="1098"/>
      <c r="NB306" s="1098"/>
      <c r="NC306" s="1098"/>
      <c r="ND306" s="1098"/>
      <c r="NE306" s="1098"/>
      <c r="NF306" s="1098"/>
      <c r="NG306" s="1098"/>
      <c r="NH306" s="1098"/>
      <c r="NI306" s="1098"/>
      <c r="NJ306" s="1098"/>
      <c r="NK306" s="1098"/>
      <c r="NL306" s="1098"/>
      <c r="NM306" s="1098"/>
      <c r="NN306" s="1098"/>
      <c r="NO306" s="1098"/>
      <c r="NP306" s="1098"/>
      <c r="NQ306" s="1098"/>
      <c r="NR306" s="1098"/>
      <c r="NS306" s="1098"/>
      <c r="NT306" s="1098"/>
      <c r="NU306" s="1098"/>
      <c r="NV306" s="1098"/>
      <c r="NW306" s="1098"/>
      <c r="NX306" s="1098"/>
      <c r="NY306" s="1098"/>
      <c r="NZ306" s="1098"/>
      <c r="OA306" s="1098"/>
      <c r="OB306" s="1098"/>
      <c r="OC306" s="1098"/>
      <c r="OD306" s="1098"/>
      <c r="OE306" s="1098"/>
      <c r="OF306" s="1098"/>
      <c r="OG306" s="1098"/>
      <c r="OH306" s="1098"/>
      <c r="OI306" s="1098"/>
      <c r="OJ306" s="1098"/>
      <c r="OK306" s="1098"/>
      <c r="OL306" s="1098"/>
      <c r="OM306" s="1098"/>
      <c r="ON306" s="1098"/>
      <c r="OO306" s="1098"/>
      <c r="OP306" s="1098"/>
      <c r="OQ306" s="1098"/>
      <c r="OR306" s="1098"/>
      <c r="OS306" s="1098"/>
      <c r="OT306" s="1098"/>
      <c r="OU306" s="1098"/>
      <c r="OV306" s="1098"/>
      <c r="OW306" s="1098"/>
      <c r="OX306" s="1098"/>
      <c r="OY306" s="1098"/>
      <c r="OZ306" s="1098"/>
      <c r="PA306" s="1098"/>
      <c r="PB306" s="1098"/>
      <c r="PC306" s="1098"/>
      <c r="PD306" s="1098"/>
      <c r="PE306" s="1098"/>
      <c r="PF306" s="1098"/>
      <c r="PG306" s="1098"/>
      <c r="PH306" s="1098"/>
      <c r="PI306" s="1098"/>
      <c r="PJ306" s="1098"/>
      <c r="PK306" s="1098"/>
      <c r="PL306" s="1098"/>
      <c r="PM306" s="1098"/>
      <c r="PN306" s="1098"/>
      <c r="PO306" s="1098"/>
      <c r="PP306" s="1098"/>
      <c r="PQ306" s="1098"/>
      <c r="PR306" s="1098"/>
      <c r="PS306" s="1098"/>
      <c r="PT306" s="1098"/>
      <c r="PU306" s="1098"/>
      <c r="PV306" s="1098"/>
      <c r="PW306" s="1098"/>
      <c r="PX306" s="1098"/>
      <c r="PY306" s="1098"/>
      <c r="PZ306" s="1098"/>
      <c r="QA306" s="1098"/>
      <c r="QB306" s="1098"/>
      <c r="QC306" s="1098"/>
      <c r="QD306" s="1098"/>
      <c r="QE306" s="1098"/>
      <c r="QF306" s="1098"/>
      <c r="QG306" s="1098"/>
      <c r="QH306" s="1098"/>
      <c r="QI306" s="1098"/>
      <c r="QJ306" s="1098"/>
      <c r="QK306" s="1098"/>
      <c r="QL306" s="1098"/>
      <c r="QM306" s="1098"/>
      <c r="QN306" s="1098"/>
      <c r="QO306" s="1098"/>
      <c r="QP306" s="1098"/>
      <c r="QQ306" s="1098"/>
      <c r="QR306" s="1098"/>
      <c r="QS306" s="1098"/>
      <c r="QT306" s="1098"/>
      <c r="QU306" s="1098"/>
      <c r="QV306" s="1098"/>
      <c r="QW306" s="1098"/>
      <c r="QX306" s="1098"/>
      <c r="QY306" s="1098"/>
      <c r="QZ306" s="1098"/>
      <c r="RA306" s="1098"/>
      <c r="RB306" s="1098"/>
      <c r="RC306" s="1098"/>
      <c r="RD306" s="1098"/>
      <c r="RE306" s="1098"/>
      <c r="RF306" s="1098"/>
      <c r="RG306" s="1098"/>
      <c r="RH306" s="1098"/>
      <c r="RI306" s="1098"/>
      <c r="RJ306" s="1098"/>
      <c r="RK306" s="1098"/>
      <c r="RL306" s="1098"/>
      <c r="RM306" s="1098"/>
      <c r="RN306" s="1098"/>
      <c r="RO306" s="1098"/>
      <c r="RP306" s="1098"/>
      <c r="RQ306" s="1098"/>
      <c r="RR306" s="1098"/>
      <c r="RS306" s="1098"/>
      <c r="RT306" s="1098"/>
      <c r="RU306" s="1098"/>
      <c r="RV306" s="1098"/>
      <c r="RW306" s="1098"/>
      <c r="RX306" s="1098"/>
      <c r="RY306" s="1098"/>
      <c r="RZ306" s="1098"/>
      <c r="SA306" s="1098"/>
      <c r="SB306" s="1098"/>
      <c r="SC306" s="1098"/>
      <c r="SD306" s="1098"/>
      <c r="SE306" s="1098"/>
      <c r="SF306" s="1098"/>
      <c r="SG306" s="1098"/>
      <c r="SH306" s="1098"/>
      <c r="SI306" s="1098"/>
      <c r="SJ306" s="1098"/>
      <c r="SK306" s="1098"/>
      <c r="SL306" s="1098"/>
      <c r="SM306" s="1098"/>
      <c r="SN306" s="1098"/>
      <c r="SO306" s="1098"/>
      <c r="SP306" s="1098"/>
      <c r="SQ306" s="1098"/>
      <c r="SR306" s="1098"/>
      <c r="SS306" s="1098"/>
      <c r="ST306" s="1098"/>
      <c r="SU306" s="1098"/>
      <c r="SV306" s="1098"/>
      <c r="SW306" s="1098"/>
      <c r="SX306" s="1098"/>
      <c r="SY306" s="1098"/>
      <c r="SZ306" s="1098"/>
      <c r="TA306" s="1098"/>
      <c r="TB306" s="1098"/>
      <c r="TC306" s="1098"/>
      <c r="TD306" s="1098"/>
      <c r="TE306" s="1098"/>
      <c r="TF306" s="1098"/>
      <c r="TG306" s="1098"/>
      <c r="TH306" s="1098"/>
      <c r="TI306" s="1098"/>
      <c r="TJ306" s="1098"/>
      <c r="TK306" s="1098"/>
      <c r="TL306" s="1098"/>
      <c r="TM306" s="1098"/>
      <c r="TN306" s="1098"/>
      <c r="TO306" s="1098"/>
      <c r="TP306" s="1098"/>
      <c r="TQ306" s="1098"/>
      <c r="TR306" s="1098"/>
      <c r="TS306" s="1098"/>
      <c r="TT306" s="1098"/>
      <c r="TU306" s="1098"/>
      <c r="TV306" s="1098"/>
      <c r="TW306" s="1098"/>
      <c r="TX306" s="1098"/>
      <c r="TY306" s="1098"/>
      <c r="TZ306" s="1098"/>
      <c r="UA306" s="1098"/>
      <c r="UB306" s="1098"/>
      <c r="UC306" s="1098"/>
      <c r="UD306" s="1098"/>
      <c r="UE306" s="1098"/>
      <c r="UF306" s="1098"/>
      <c r="UG306" s="1098"/>
      <c r="UH306" s="1098"/>
      <c r="UI306" s="1098"/>
      <c r="UJ306" s="1098"/>
      <c r="UK306" s="1098"/>
      <c r="UL306" s="1098"/>
      <c r="UM306" s="1098"/>
      <c r="UN306" s="1098"/>
      <c r="UO306" s="1098"/>
      <c r="UP306" s="1098"/>
      <c r="UQ306" s="1098"/>
      <c r="UR306" s="1098"/>
      <c r="US306" s="1098"/>
      <c r="UT306" s="1098"/>
      <c r="UU306" s="1098"/>
      <c r="UV306" s="1098"/>
      <c r="UW306" s="1098"/>
      <c r="UX306" s="1098"/>
      <c r="UY306" s="1098"/>
      <c r="UZ306" s="1098"/>
      <c r="VA306" s="1098"/>
      <c r="VB306" s="1098"/>
      <c r="VC306" s="1098"/>
      <c r="VD306" s="1098"/>
      <c r="VE306" s="1098"/>
      <c r="VF306" s="1098"/>
      <c r="VG306" s="1098"/>
      <c r="VH306" s="1098"/>
      <c r="VI306" s="1098"/>
      <c r="VJ306" s="1098"/>
      <c r="VK306" s="1098"/>
      <c r="VL306" s="1098"/>
      <c r="VM306" s="1098"/>
      <c r="VN306" s="1098"/>
      <c r="VO306" s="1098"/>
      <c r="VP306" s="1098"/>
      <c r="VQ306" s="1098"/>
      <c r="VR306" s="1098"/>
      <c r="VS306" s="1098"/>
      <c r="VT306" s="1098"/>
      <c r="VU306" s="1098"/>
      <c r="VV306" s="1098"/>
      <c r="VW306" s="1098"/>
      <c r="VX306" s="1098"/>
      <c r="VY306" s="1098"/>
      <c r="VZ306" s="1098"/>
      <c r="WA306" s="1098"/>
      <c r="WB306" s="1098"/>
      <c r="WC306" s="1098"/>
      <c r="WD306" s="1098"/>
      <c r="WE306" s="1098"/>
      <c r="WF306" s="1098"/>
      <c r="WG306" s="1098"/>
      <c r="WH306" s="1098"/>
      <c r="WI306" s="1098"/>
      <c r="WJ306" s="1098"/>
      <c r="WK306" s="1098"/>
      <c r="WL306" s="1098"/>
      <c r="WM306" s="1098"/>
      <c r="WN306" s="1098"/>
      <c r="WO306" s="1098"/>
      <c r="WP306" s="1098"/>
      <c r="WQ306" s="1098"/>
      <c r="WR306" s="1098"/>
      <c r="WS306" s="1098"/>
      <c r="WT306" s="1098"/>
      <c r="WU306" s="1098"/>
      <c r="WV306" s="1098"/>
      <c r="WW306" s="1098"/>
      <c r="WX306" s="1098"/>
      <c r="WY306" s="1098"/>
      <c r="WZ306" s="1098"/>
      <c r="XA306" s="1098"/>
      <c r="XB306" s="1098"/>
      <c r="XC306" s="1098"/>
      <c r="XD306" s="1098"/>
      <c r="XE306" s="1098"/>
      <c r="XF306" s="1098"/>
      <c r="XG306" s="1098"/>
      <c r="XH306" s="1098"/>
      <c r="XI306" s="1098"/>
      <c r="XJ306" s="1098"/>
      <c r="XK306" s="1098"/>
      <c r="XL306" s="1098"/>
      <c r="XM306" s="1098"/>
      <c r="XN306" s="1098"/>
      <c r="XO306" s="1098"/>
      <c r="XP306" s="1098"/>
      <c r="XQ306" s="1098"/>
      <c r="XR306" s="1098"/>
      <c r="XS306" s="1098"/>
      <c r="XT306" s="1098"/>
      <c r="XU306" s="1098"/>
      <c r="XV306" s="1098"/>
      <c r="XW306" s="1098"/>
      <c r="XX306" s="1098"/>
      <c r="XY306" s="1098"/>
      <c r="XZ306" s="1098"/>
      <c r="YA306" s="1098"/>
      <c r="YB306" s="1098"/>
      <c r="YC306" s="1098"/>
      <c r="YD306" s="1098"/>
      <c r="YE306" s="1098"/>
      <c r="YF306" s="1098"/>
      <c r="YG306" s="1098"/>
      <c r="YH306" s="1098"/>
      <c r="YI306" s="1098"/>
      <c r="YJ306" s="1098"/>
      <c r="YK306" s="1098"/>
      <c r="YL306" s="1098"/>
      <c r="YM306" s="1098"/>
      <c r="YN306" s="1098"/>
      <c r="YO306" s="1098"/>
      <c r="YP306" s="1098"/>
      <c r="YQ306" s="1098"/>
      <c r="YR306" s="1098"/>
      <c r="YS306" s="1098"/>
      <c r="YT306" s="1098"/>
      <c r="YU306" s="1098"/>
      <c r="YV306" s="1098"/>
      <c r="YW306" s="1098"/>
      <c r="YX306" s="1098"/>
      <c r="YY306" s="1098"/>
      <c r="YZ306" s="1098"/>
      <c r="ZA306" s="1098"/>
      <c r="ZB306" s="1098"/>
      <c r="ZC306" s="1098"/>
      <c r="ZD306" s="1098"/>
      <c r="ZE306" s="1098"/>
      <c r="ZF306" s="1098"/>
      <c r="ZG306" s="1098"/>
      <c r="ZH306" s="1098"/>
      <c r="ZI306" s="1098"/>
      <c r="ZJ306" s="1098"/>
      <c r="ZK306" s="1098"/>
      <c r="ZL306" s="1098"/>
      <c r="ZM306" s="1098"/>
      <c r="ZN306" s="1098"/>
      <c r="ZO306" s="1098"/>
      <c r="ZP306" s="1098"/>
      <c r="ZQ306" s="1098"/>
      <c r="ZR306" s="1098"/>
      <c r="ZS306" s="1098"/>
      <c r="ZT306" s="1098"/>
      <c r="ZU306" s="1098"/>
      <c r="ZV306" s="1098"/>
      <c r="ZW306" s="1098"/>
      <c r="ZX306" s="1098"/>
      <c r="ZY306" s="1098"/>
      <c r="ZZ306" s="1098"/>
      <c r="AAA306" s="1098"/>
      <c r="AAB306" s="1098"/>
      <c r="AAC306" s="1098"/>
      <c r="AAD306" s="1098"/>
      <c r="AAE306" s="1098"/>
      <c r="AAF306" s="1098"/>
      <c r="AAG306" s="1098"/>
      <c r="AAH306" s="1098"/>
      <c r="AAI306" s="1098"/>
      <c r="AAJ306" s="1098"/>
      <c r="AAK306" s="1098"/>
      <c r="AAL306" s="1098"/>
      <c r="AAM306" s="1098"/>
      <c r="AAN306" s="1098"/>
      <c r="AAO306" s="1098"/>
      <c r="AAP306" s="1098"/>
      <c r="AAQ306" s="1098"/>
      <c r="AAR306" s="1098"/>
      <c r="AAS306" s="1098"/>
      <c r="AAT306" s="1098"/>
      <c r="AAU306" s="1098"/>
      <c r="AAV306" s="1098"/>
      <c r="AAW306" s="1098"/>
      <c r="AAX306" s="1098"/>
      <c r="AAY306" s="1098"/>
      <c r="AAZ306" s="1098"/>
      <c r="ABA306" s="1098"/>
      <c r="ABB306" s="1098"/>
      <c r="ABC306" s="1098"/>
      <c r="ABD306" s="1098"/>
      <c r="ABE306" s="1098"/>
      <c r="ABF306" s="1098"/>
      <c r="ABG306" s="1098"/>
      <c r="ABH306" s="1098"/>
      <c r="ABI306" s="1098"/>
      <c r="ABJ306" s="1098"/>
      <c r="ABK306" s="1098"/>
      <c r="ABL306" s="1098"/>
      <c r="ABM306" s="1098"/>
      <c r="ABN306" s="1098"/>
      <c r="ABO306" s="1098"/>
      <c r="ABP306" s="1098"/>
      <c r="ABQ306" s="1098"/>
      <c r="ABR306" s="1098"/>
      <c r="ABS306" s="1098"/>
      <c r="ABT306" s="1098"/>
      <c r="ABU306" s="1098"/>
      <c r="ABV306" s="1098"/>
      <c r="ABW306" s="1098"/>
      <c r="ABX306" s="1098"/>
      <c r="ABY306" s="1098"/>
      <c r="ABZ306" s="1098"/>
      <c r="ACA306" s="1098"/>
      <c r="ACB306" s="1098"/>
      <c r="ACC306" s="1098"/>
      <c r="ACD306" s="1098"/>
      <c r="ACE306" s="1098"/>
      <c r="ACF306" s="1098"/>
      <c r="ACG306" s="1098"/>
      <c r="ACH306" s="1098"/>
      <c r="ACI306" s="1098"/>
      <c r="ACJ306" s="1098"/>
      <c r="ACK306" s="1098"/>
      <c r="ACL306" s="1098"/>
      <c r="ACM306" s="1098"/>
      <c r="ACN306" s="1098"/>
      <c r="ACO306" s="1098"/>
      <c r="ACP306" s="1098"/>
      <c r="ACQ306" s="1098"/>
      <c r="ACR306" s="1098"/>
      <c r="ACS306" s="1098"/>
      <c r="ACT306" s="1098"/>
      <c r="ACU306" s="1098"/>
      <c r="ACV306" s="1098"/>
      <c r="ACW306" s="1098"/>
      <c r="ACX306" s="1098"/>
      <c r="ACY306" s="1098"/>
      <c r="ACZ306" s="1098"/>
      <c r="ADA306" s="1098"/>
      <c r="ADB306" s="1098"/>
      <c r="ADC306" s="1098"/>
      <c r="ADD306" s="1098"/>
      <c r="ADE306" s="1098"/>
      <c r="ADF306" s="1098"/>
      <c r="ADG306" s="1098"/>
      <c r="ADH306" s="1098"/>
      <c r="ADI306" s="1098"/>
      <c r="ADJ306" s="1098"/>
      <c r="ADK306" s="1098"/>
      <c r="ADL306" s="1098"/>
      <c r="ADM306" s="1098"/>
      <c r="ADN306" s="1098"/>
      <c r="ADO306" s="1098"/>
      <c r="ADP306" s="1098"/>
      <c r="ADQ306" s="1098"/>
      <c r="ADR306" s="1098"/>
      <c r="ADS306" s="1098"/>
      <c r="ADT306" s="1098"/>
      <c r="ADU306" s="1098"/>
      <c r="ADV306" s="1098"/>
      <c r="ADW306" s="1098"/>
      <c r="ADX306" s="1098"/>
      <c r="ADY306" s="1098"/>
      <c r="ADZ306" s="1098"/>
      <c r="AEA306" s="1098"/>
      <c r="AEB306" s="1098"/>
      <c r="AEC306" s="1098"/>
      <c r="AED306" s="1098"/>
      <c r="AEE306" s="1098"/>
      <c r="AEF306" s="1098"/>
      <c r="AEG306" s="1098"/>
      <c r="AEH306" s="1098"/>
      <c r="AEI306" s="1098"/>
      <c r="AEJ306" s="1098"/>
      <c r="AEK306" s="1098"/>
      <c r="AEL306" s="1098"/>
      <c r="AEM306" s="1098"/>
      <c r="AEN306" s="1098"/>
      <c r="AEO306" s="1098"/>
      <c r="AEP306" s="1098"/>
      <c r="AEQ306" s="1098"/>
      <c r="AER306" s="1098"/>
      <c r="AES306" s="1098"/>
      <c r="AET306" s="1098"/>
      <c r="AEU306" s="1098"/>
      <c r="AEV306" s="1098"/>
      <c r="AEW306" s="1098"/>
      <c r="AEX306" s="1098"/>
      <c r="AEY306" s="1098"/>
      <c r="AEZ306" s="1098"/>
      <c r="AFA306" s="1098"/>
      <c r="AFB306" s="1098"/>
      <c r="AFC306" s="1098"/>
      <c r="AFD306" s="1098"/>
      <c r="AFE306" s="1098"/>
      <c r="AFF306" s="1098"/>
      <c r="AFG306" s="1098"/>
      <c r="AFH306" s="1098"/>
      <c r="AFI306" s="1098"/>
      <c r="AFJ306" s="1098"/>
      <c r="AFK306" s="1098"/>
      <c r="AFL306" s="1098"/>
      <c r="AFM306" s="1098"/>
      <c r="AFN306" s="1098"/>
      <c r="AFO306" s="1098"/>
      <c r="AFP306" s="1098"/>
      <c r="AFQ306" s="1098"/>
      <c r="AFR306" s="1098"/>
      <c r="AFS306" s="1098"/>
      <c r="AFT306" s="1098"/>
      <c r="AFU306" s="1098"/>
      <c r="AFV306" s="1098"/>
      <c r="AFW306" s="1098"/>
      <c r="AFX306" s="1098"/>
      <c r="AFY306" s="1098"/>
      <c r="AFZ306" s="1098"/>
      <c r="AGA306" s="1098"/>
      <c r="AGB306" s="1098"/>
      <c r="AGC306" s="1098"/>
      <c r="AGD306" s="1098"/>
      <c r="AGE306" s="1098"/>
      <c r="AGF306" s="1098"/>
      <c r="AGG306" s="1098"/>
      <c r="AGH306" s="1098"/>
      <c r="AGI306" s="1098"/>
      <c r="AGJ306" s="1098"/>
      <c r="AGK306" s="1098"/>
      <c r="AGL306" s="1098"/>
      <c r="AGM306" s="1098"/>
      <c r="AGN306" s="1098"/>
      <c r="AGO306" s="1098"/>
      <c r="AGP306" s="1098"/>
      <c r="AGQ306" s="1098"/>
      <c r="AGR306" s="1098"/>
      <c r="AGS306" s="1098"/>
      <c r="AGT306" s="1098"/>
      <c r="AGU306" s="1098"/>
      <c r="AGV306" s="1098"/>
      <c r="AGW306" s="1098"/>
      <c r="AGX306" s="1098"/>
      <c r="AGY306" s="1098"/>
      <c r="AGZ306" s="1098"/>
      <c r="AHA306" s="1098"/>
      <c r="AHB306" s="1098"/>
      <c r="AHC306" s="1098"/>
      <c r="AHD306" s="1098"/>
      <c r="AHE306" s="1098"/>
      <c r="AHF306" s="1098"/>
      <c r="AHG306" s="1098"/>
      <c r="AHH306" s="1098"/>
      <c r="AHI306" s="1098"/>
      <c r="AHJ306" s="1098"/>
      <c r="AHK306" s="1098"/>
      <c r="AHL306" s="1098"/>
      <c r="AHM306" s="1098"/>
      <c r="AHN306" s="1098"/>
      <c r="AHO306" s="1098"/>
      <c r="AHP306" s="1098"/>
      <c r="AHQ306" s="1098"/>
      <c r="AHR306" s="1098"/>
      <c r="AHS306" s="1098"/>
      <c r="AHT306" s="1098"/>
      <c r="AHU306" s="1098"/>
      <c r="AHV306" s="1098"/>
      <c r="AHW306" s="1098"/>
      <c r="AHX306" s="1098"/>
      <c r="AHY306" s="1098"/>
      <c r="AHZ306" s="1098"/>
      <c r="AIA306" s="1098"/>
      <c r="AIB306" s="1098"/>
      <c r="AIC306" s="1098"/>
      <c r="AID306" s="1098"/>
      <c r="AIE306" s="1098"/>
      <c r="AIF306" s="1098"/>
      <c r="AIG306" s="1098"/>
      <c r="AIH306" s="1098"/>
      <c r="AII306" s="1098"/>
      <c r="AIJ306" s="1098"/>
      <c r="AIK306" s="1098"/>
      <c r="AIL306" s="1098"/>
      <c r="AIM306" s="1098"/>
      <c r="AIN306" s="1098"/>
      <c r="AIO306" s="1098"/>
      <c r="AIP306" s="1098"/>
      <c r="AIQ306" s="1098"/>
      <c r="AIR306" s="1098"/>
      <c r="AIS306" s="1098"/>
      <c r="AIT306" s="1098"/>
      <c r="AIU306" s="1098"/>
      <c r="AIV306" s="1098"/>
      <c r="AIW306" s="1098"/>
      <c r="AIX306" s="1098"/>
      <c r="AIY306" s="1098"/>
      <c r="AIZ306" s="1098"/>
      <c r="AJA306" s="1098"/>
      <c r="AJB306" s="1098"/>
      <c r="AJC306" s="1098"/>
      <c r="AJD306" s="1098"/>
      <c r="AJE306" s="1098"/>
      <c r="AJF306" s="1098"/>
      <c r="AJG306" s="1098"/>
      <c r="AJH306" s="1098"/>
      <c r="AJI306" s="1098"/>
      <c r="AJJ306" s="1098"/>
      <c r="AJK306" s="1098"/>
      <c r="AJL306" s="1098"/>
      <c r="AJM306" s="1098"/>
      <c r="AJN306" s="1098"/>
      <c r="AJO306" s="1098"/>
      <c r="AJP306" s="1098"/>
      <c r="AJQ306" s="1098"/>
      <c r="AJR306" s="1098"/>
      <c r="AJS306" s="1098"/>
      <c r="AJT306" s="1098"/>
      <c r="AJU306" s="1098"/>
      <c r="AJV306" s="1098"/>
      <c r="AJW306" s="1098"/>
      <c r="AJX306" s="1098"/>
      <c r="AJY306" s="1098"/>
      <c r="AJZ306" s="1098"/>
      <c r="AKA306" s="1098"/>
      <c r="AKB306" s="1098"/>
      <c r="AKC306" s="1098"/>
      <c r="AKD306" s="1098"/>
      <c r="AKE306" s="1098"/>
      <c r="AKF306" s="1098"/>
      <c r="AKG306" s="1098"/>
      <c r="AKH306" s="1098"/>
      <c r="AKI306" s="1098"/>
      <c r="AKJ306" s="1098"/>
      <c r="AKK306" s="1098"/>
      <c r="AKL306" s="1098"/>
      <c r="AKM306" s="1098"/>
      <c r="AKN306" s="1098"/>
      <c r="AKO306" s="1098"/>
      <c r="AKP306" s="1098"/>
      <c r="AKQ306" s="1098"/>
      <c r="AKR306" s="1098"/>
      <c r="AKS306" s="1098"/>
      <c r="AKT306" s="1098"/>
      <c r="AKU306" s="1098"/>
      <c r="AKV306" s="1098"/>
      <c r="AKW306" s="1098"/>
      <c r="AKX306" s="1098"/>
      <c r="AKY306" s="1098"/>
      <c r="AKZ306" s="1098"/>
      <c r="ALA306" s="1098"/>
      <c r="ALB306" s="1098"/>
      <c r="ALC306" s="1098"/>
      <c r="ALD306" s="1098"/>
      <c r="ALE306" s="1098"/>
      <c r="ALF306" s="1098"/>
      <c r="ALG306" s="1098"/>
      <c r="ALH306" s="1098"/>
      <c r="ALI306" s="1098"/>
      <c r="ALJ306" s="1098"/>
      <c r="ALK306" s="1098"/>
      <c r="ALL306" s="1098"/>
      <c r="ALM306" s="1098"/>
      <c r="ALN306" s="1098"/>
      <c r="ALO306" s="1098"/>
      <c r="ALP306" s="1098"/>
      <c r="ALQ306" s="1098"/>
      <c r="ALR306" s="1098"/>
      <c r="ALS306" s="1098"/>
      <c r="ALT306" s="1098"/>
      <c r="ALU306" s="1098"/>
      <c r="ALV306" s="1098"/>
      <c r="ALW306" s="1098"/>
      <c r="ALX306" s="1098"/>
      <c r="ALY306" s="1098"/>
      <c r="ALZ306" s="1098"/>
      <c r="AMA306" s="1098"/>
      <c r="AMB306" s="1098"/>
      <c r="AMC306" s="1098"/>
      <c r="AMD306" s="1098"/>
      <c r="AME306" s="1098"/>
      <c r="AMF306" s="1098"/>
      <c r="AMG306" s="1098"/>
      <c r="AMH306" s="1098"/>
      <c r="AMI306" s="1098"/>
      <c r="AMJ306" s="1098"/>
      <c r="AMK306" s="1098"/>
      <c r="AML306" s="1098"/>
      <c r="AMM306" s="1098"/>
      <c r="AMN306" s="1098"/>
      <c r="AMO306" s="1098"/>
      <c r="AMP306" s="1098"/>
      <c r="AMQ306" s="1098"/>
      <c r="AMR306" s="1098"/>
      <c r="AMS306" s="1098"/>
      <c r="AMT306" s="1098"/>
      <c r="AMU306" s="1098"/>
      <c r="AMV306" s="1098"/>
      <c r="AMW306" s="1098"/>
      <c r="AMX306" s="1098"/>
      <c r="AMY306" s="1098"/>
      <c r="AMZ306" s="1098"/>
      <c r="ANA306" s="1098"/>
      <c r="ANB306" s="1098"/>
      <c r="ANC306" s="1098"/>
      <c r="AND306" s="1098"/>
      <c r="ANE306" s="1098"/>
      <c r="ANF306" s="1098"/>
      <c r="ANG306" s="1098"/>
      <c r="ANH306" s="1098"/>
      <c r="ANI306" s="1098"/>
      <c r="ANJ306" s="1098"/>
      <c r="ANK306" s="1098"/>
      <c r="ANL306" s="1098"/>
      <c r="ANM306" s="1098"/>
      <c r="ANN306" s="1098"/>
      <c r="ANO306" s="1098"/>
      <c r="ANP306" s="1098"/>
      <c r="ANQ306" s="1098"/>
      <c r="ANR306" s="1098"/>
      <c r="ANS306" s="1098"/>
      <c r="ANT306" s="1098"/>
      <c r="ANU306" s="1098"/>
      <c r="ANV306" s="1098"/>
      <c r="ANW306" s="1098"/>
      <c r="ANX306" s="1098"/>
      <c r="ANY306" s="1098"/>
      <c r="ANZ306" s="1098"/>
      <c r="AOA306" s="1098"/>
      <c r="AOB306" s="1098"/>
      <c r="AOC306" s="1098"/>
      <c r="AOD306" s="1098"/>
      <c r="AOE306" s="1098"/>
      <c r="AOF306" s="1098"/>
      <c r="AOG306" s="1098"/>
      <c r="AOH306" s="1098"/>
      <c r="AOI306" s="1098"/>
      <c r="AOJ306" s="1098"/>
      <c r="AOK306" s="1098"/>
      <c r="AOL306" s="1098"/>
      <c r="AOM306" s="1098"/>
      <c r="AON306" s="1098"/>
      <c r="AOO306" s="1098"/>
      <c r="AOP306" s="1098"/>
      <c r="AOQ306" s="1098"/>
      <c r="AOR306" s="1098"/>
      <c r="AOS306" s="1098"/>
      <c r="AOT306" s="1098"/>
      <c r="AOU306" s="1098"/>
      <c r="AOV306" s="1098"/>
      <c r="AOW306" s="1098"/>
      <c r="AOX306" s="1098"/>
      <c r="AOY306" s="1098"/>
      <c r="AOZ306" s="1098"/>
      <c r="APA306" s="1098"/>
      <c r="APB306" s="1098"/>
      <c r="APC306" s="1098"/>
      <c r="APD306" s="1098"/>
      <c r="APE306" s="1098"/>
      <c r="APF306" s="1098"/>
      <c r="APG306" s="1098"/>
      <c r="APH306" s="1098"/>
      <c r="API306" s="1098"/>
      <c r="APJ306" s="1098"/>
      <c r="APK306" s="1098"/>
      <c r="APL306" s="1098"/>
      <c r="APM306" s="1098"/>
      <c r="APN306" s="1098"/>
      <c r="APO306" s="1098"/>
      <c r="APP306" s="1098"/>
      <c r="APQ306" s="1098"/>
      <c r="APR306" s="1098"/>
      <c r="APS306" s="1098"/>
      <c r="APT306" s="1098"/>
      <c r="APU306" s="1098"/>
      <c r="APV306" s="1098"/>
      <c r="APW306" s="1098"/>
      <c r="APX306" s="1098"/>
      <c r="APY306" s="1098"/>
      <c r="APZ306" s="1098"/>
      <c r="AQA306" s="1098"/>
      <c r="AQB306" s="1098"/>
      <c r="AQC306" s="1098"/>
      <c r="AQD306" s="1098"/>
      <c r="AQE306" s="1098"/>
      <c r="AQF306" s="1098"/>
      <c r="AQG306" s="1098"/>
      <c r="AQH306" s="1098"/>
      <c r="AQI306" s="1098"/>
      <c r="AQJ306" s="1098"/>
      <c r="AQK306" s="1098"/>
      <c r="AQL306" s="1098"/>
      <c r="AQM306" s="1098"/>
      <c r="AQN306" s="1098"/>
      <c r="AQO306" s="1098"/>
      <c r="AQP306" s="1098"/>
      <c r="AQQ306" s="1098"/>
      <c r="AQR306" s="1098"/>
      <c r="AQS306" s="1098"/>
      <c r="AQT306" s="1098"/>
      <c r="AQU306" s="1098"/>
      <c r="AQV306" s="1098"/>
      <c r="AQW306" s="1098"/>
      <c r="AQX306" s="1098"/>
      <c r="AQY306" s="1098"/>
      <c r="AQZ306" s="1098"/>
      <c r="ARA306" s="1098"/>
      <c r="ARB306" s="1098"/>
      <c r="ARC306" s="1098"/>
      <c r="ARD306" s="1098"/>
      <c r="ARE306" s="1098"/>
      <c r="ARF306" s="1098"/>
      <c r="ARG306" s="1098"/>
      <c r="ARH306" s="1098"/>
      <c r="ARI306" s="1098"/>
      <c r="ARJ306" s="1098"/>
      <c r="ARK306" s="1098"/>
      <c r="ARL306" s="1098"/>
      <c r="ARM306" s="1098"/>
      <c r="ARN306" s="1098"/>
      <c r="ARO306" s="1098"/>
      <c r="ARP306" s="1098"/>
      <c r="ARQ306" s="1098"/>
      <c r="ARR306" s="1098"/>
      <c r="ARS306" s="1098"/>
      <c r="ART306" s="1098"/>
      <c r="ARU306" s="1098"/>
      <c r="ARV306" s="1098"/>
      <c r="ARW306" s="1098"/>
      <c r="ARX306" s="1098"/>
      <c r="ARY306" s="1098"/>
      <c r="ARZ306" s="1098"/>
      <c r="ASA306" s="1098"/>
      <c r="ASB306" s="1098"/>
      <c r="ASC306" s="1098"/>
      <c r="ASD306" s="1098"/>
      <c r="ASE306" s="1098"/>
      <c r="ASF306" s="1098"/>
      <c r="ASG306" s="1098"/>
      <c r="ASH306" s="1098"/>
      <c r="ASI306" s="1098"/>
      <c r="ASJ306" s="1098"/>
      <c r="ASK306" s="1098"/>
      <c r="ASL306" s="1098"/>
      <c r="ASM306" s="1098"/>
      <c r="ASN306" s="1098"/>
      <c r="ASO306" s="1098"/>
      <c r="ASP306" s="1098"/>
      <c r="ASQ306" s="1098"/>
      <c r="ASR306" s="1098"/>
      <c r="ASS306" s="1098"/>
      <c r="AST306" s="1098"/>
      <c r="ASU306" s="1098"/>
      <c r="ASV306" s="1098"/>
      <c r="ASW306" s="1098"/>
      <c r="ASX306" s="1098"/>
      <c r="ASY306" s="1098"/>
      <c r="ASZ306" s="1098"/>
      <c r="ATA306" s="1098"/>
      <c r="ATB306" s="1098"/>
      <c r="ATC306" s="1098"/>
      <c r="ATD306" s="1098"/>
      <c r="ATE306" s="1098"/>
      <c r="ATF306" s="1098"/>
      <c r="ATG306" s="1098"/>
      <c r="ATH306" s="1098"/>
      <c r="ATI306" s="1098"/>
      <c r="ATJ306" s="1098"/>
      <c r="ATK306" s="1098"/>
      <c r="ATL306" s="1098"/>
      <c r="ATM306" s="1098"/>
      <c r="ATN306" s="1098"/>
      <c r="ATO306" s="1098"/>
      <c r="ATP306" s="1098"/>
      <c r="ATQ306" s="1098"/>
      <c r="ATR306" s="1098"/>
      <c r="ATS306" s="1098"/>
      <c r="ATT306" s="1098"/>
      <c r="ATU306" s="1098"/>
      <c r="ATV306" s="1098"/>
      <c r="ATW306" s="1098"/>
      <c r="ATX306" s="1098"/>
      <c r="ATY306" s="1098"/>
      <c r="ATZ306" s="1098"/>
      <c r="AUA306" s="1098"/>
      <c r="AUB306" s="1098"/>
      <c r="AUC306" s="1098"/>
      <c r="AUD306" s="1098"/>
      <c r="AUE306" s="1098"/>
      <c r="AUF306" s="1098"/>
      <c r="AUG306" s="1098"/>
      <c r="AUH306" s="1098"/>
      <c r="AUI306" s="1098"/>
      <c r="AUJ306" s="1098"/>
      <c r="AUK306" s="1098"/>
      <c r="AUL306" s="1098"/>
      <c r="AUM306" s="1098"/>
      <c r="AUN306" s="1098"/>
      <c r="AUO306" s="1098"/>
      <c r="AUP306" s="1098"/>
      <c r="AUQ306" s="1098"/>
      <c r="AUR306" s="1098"/>
      <c r="AUS306" s="1098"/>
      <c r="AUT306" s="1098"/>
      <c r="AUU306" s="1098"/>
      <c r="AUV306" s="1098"/>
      <c r="AUW306" s="1098"/>
      <c r="AUX306" s="1098"/>
      <c r="AUY306" s="1098"/>
      <c r="AUZ306" s="1098"/>
      <c r="AVA306" s="1098"/>
      <c r="AVB306" s="1098"/>
      <c r="AVC306" s="1098"/>
      <c r="AVD306" s="1098"/>
      <c r="AVE306" s="1098"/>
      <c r="AVF306" s="1098"/>
      <c r="AVG306" s="1098"/>
      <c r="AVH306" s="1098"/>
      <c r="AVI306" s="1098"/>
      <c r="AVJ306" s="1098"/>
      <c r="AVK306" s="1098"/>
      <c r="AVL306" s="1098"/>
      <c r="AVM306" s="1098"/>
      <c r="AVN306" s="1098"/>
      <c r="AVO306" s="1098"/>
      <c r="AVP306" s="1098"/>
      <c r="AVQ306" s="1098"/>
      <c r="AVR306" s="1098"/>
      <c r="AVS306" s="1098"/>
      <c r="AVT306" s="1098"/>
      <c r="AVU306" s="1098"/>
      <c r="AVV306" s="1098"/>
      <c r="AVW306" s="1098"/>
      <c r="AVX306" s="1098"/>
      <c r="AVY306" s="1098"/>
      <c r="AVZ306" s="1098"/>
      <c r="AWA306" s="1098"/>
      <c r="AWB306" s="1098"/>
      <c r="AWC306" s="1098"/>
      <c r="AWD306" s="1098"/>
      <c r="AWE306" s="1098"/>
      <c r="AWF306" s="1098"/>
      <c r="AWG306" s="1098"/>
      <c r="AWH306" s="1098"/>
      <c r="AWI306" s="1098"/>
      <c r="AWJ306" s="1098"/>
      <c r="AWK306" s="1098"/>
      <c r="AWL306" s="1098"/>
      <c r="AWM306" s="1098"/>
      <c r="AWN306" s="1098"/>
      <c r="AWO306" s="1098"/>
      <c r="AWP306" s="1098"/>
      <c r="AWQ306" s="1098"/>
      <c r="AWR306" s="1098"/>
      <c r="AWS306" s="1098"/>
      <c r="AWT306" s="1098"/>
      <c r="AWU306" s="1098"/>
      <c r="AWV306" s="1098"/>
      <c r="AWW306" s="1098"/>
      <c r="AWX306" s="1098"/>
      <c r="AWY306" s="1098"/>
      <c r="AWZ306" s="1098"/>
      <c r="AXA306" s="1098"/>
      <c r="AXB306" s="1098"/>
      <c r="AXC306" s="1098"/>
      <c r="AXD306" s="1098"/>
      <c r="AXE306" s="1098"/>
      <c r="AXF306" s="1098"/>
      <c r="AXG306" s="1098"/>
      <c r="AXH306" s="1098"/>
      <c r="AXI306" s="1098"/>
      <c r="AXJ306" s="1098"/>
      <c r="AXK306" s="1098"/>
      <c r="AXL306" s="1098"/>
      <c r="AXM306" s="1098"/>
      <c r="AXN306" s="1098"/>
      <c r="AXO306" s="1098"/>
      <c r="AXP306" s="1098"/>
      <c r="AXQ306" s="1098"/>
      <c r="AXR306" s="1098"/>
      <c r="AXS306" s="1098"/>
      <c r="AXT306" s="1098"/>
      <c r="AXU306" s="1098"/>
      <c r="AXV306" s="1098"/>
      <c r="AXW306" s="1098"/>
      <c r="AXX306" s="1098"/>
      <c r="AXY306" s="1098"/>
      <c r="AXZ306" s="1098"/>
      <c r="AYA306" s="1098"/>
      <c r="AYB306" s="1098"/>
      <c r="AYC306" s="1098"/>
      <c r="AYD306" s="1098"/>
      <c r="AYE306" s="1098"/>
      <c r="AYF306" s="1098"/>
      <c r="AYG306" s="1098"/>
      <c r="AYH306" s="1098"/>
      <c r="AYI306" s="1098"/>
      <c r="AYJ306" s="1098"/>
      <c r="AYK306" s="1098"/>
      <c r="AYL306" s="1098"/>
      <c r="AYM306" s="1098"/>
      <c r="AYN306" s="1098"/>
      <c r="AYO306" s="1098"/>
      <c r="AYP306" s="1098"/>
      <c r="AYQ306" s="1098"/>
      <c r="AYR306" s="1098"/>
      <c r="AYS306" s="1098"/>
      <c r="AYT306" s="1098"/>
      <c r="AYU306" s="1098"/>
      <c r="AYV306" s="1098"/>
      <c r="AYW306" s="1098"/>
    </row>
    <row r="307" spans="1:1349" s="1766" customFormat="1" ht="7.5" customHeight="1" x14ac:dyDescent="0.2">
      <c r="A307" s="3484"/>
      <c r="B307" s="1773"/>
      <c r="C307" s="1132"/>
      <c r="D307" s="1132"/>
      <c r="E307" s="1043"/>
      <c r="F307" s="1043"/>
      <c r="G307" s="1043"/>
      <c r="H307" s="1132"/>
      <c r="I307" s="1043"/>
      <c r="J307" s="1043"/>
      <c r="K307" s="1043"/>
      <c r="L307" s="1043"/>
      <c r="M307" s="1786"/>
      <c r="N307" s="1786"/>
      <c r="O307" s="1786"/>
      <c r="P307" s="1784"/>
      <c r="Q307" s="1785"/>
      <c r="R307" s="3574"/>
      <c r="S307" s="1098"/>
      <c r="T307" s="1098"/>
      <c r="U307" s="1098"/>
      <c r="V307" s="1098"/>
      <c r="W307" s="1098"/>
      <c r="X307" s="1098"/>
      <c r="Y307" s="1098"/>
      <c r="Z307" s="1098"/>
      <c r="AA307" s="1098"/>
      <c r="AB307" s="1098"/>
      <c r="AC307" s="1098"/>
      <c r="AD307" s="1098"/>
      <c r="AE307" s="1098"/>
      <c r="AF307" s="1098"/>
      <c r="AG307" s="1098"/>
      <c r="AH307" s="1098"/>
      <c r="AI307" s="1098"/>
      <c r="AJ307" s="1098"/>
      <c r="AK307" s="1098"/>
      <c r="AL307" s="1098"/>
      <c r="AM307" s="1098"/>
      <c r="AN307" s="1098"/>
      <c r="AO307" s="1098"/>
      <c r="AP307" s="1098"/>
      <c r="AQ307" s="1098"/>
      <c r="AR307" s="1098"/>
      <c r="AS307" s="1098"/>
      <c r="AT307" s="1098"/>
      <c r="AU307" s="1098"/>
      <c r="AV307" s="1098"/>
      <c r="AW307" s="1098"/>
      <c r="AX307" s="1098"/>
      <c r="AY307" s="1098"/>
      <c r="AZ307" s="1098"/>
      <c r="BA307" s="1098"/>
      <c r="BB307" s="1098"/>
      <c r="BC307" s="1098"/>
      <c r="BD307" s="1098"/>
      <c r="BE307" s="1098"/>
      <c r="BF307" s="1098"/>
      <c r="BG307" s="1098"/>
      <c r="BH307" s="1098"/>
      <c r="BI307" s="1098"/>
      <c r="BJ307" s="1098"/>
      <c r="BK307" s="1098"/>
      <c r="BL307" s="1098"/>
      <c r="BM307" s="1098"/>
      <c r="BN307" s="1098"/>
      <c r="BO307" s="1098"/>
      <c r="BP307" s="1098"/>
      <c r="BQ307" s="1098"/>
      <c r="BR307" s="1098"/>
      <c r="BS307" s="1098"/>
      <c r="BT307" s="1098"/>
      <c r="BU307" s="1098"/>
      <c r="BV307" s="1098"/>
      <c r="BW307" s="1098"/>
      <c r="BX307" s="1098"/>
      <c r="BY307" s="1098"/>
      <c r="BZ307" s="1098"/>
      <c r="CA307" s="1098"/>
      <c r="CB307" s="1098"/>
      <c r="CC307" s="1098"/>
      <c r="CD307" s="1098"/>
      <c r="CE307" s="1098"/>
      <c r="CF307" s="1098"/>
      <c r="CG307" s="1098"/>
      <c r="CH307" s="1098"/>
      <c r="CI307" s="1098"/>
      <c r="CJ307" s="1098"/>
      <c r="CK307" s="1098"/>
      <c r="CL307" s="1098"/>
      <c r="CM307" s="1098"/>
      <c r="CN307" s="1098"/>
      <c r="CO307" s="1098"/>
      <c r="CP307" s="1098"/>
      <c r="CQ307" s="1098"/>
      <c r="CR307" s="1098"/>
      <c r="CS307" s="1098"/>
      <c r="CT307" s="1098"/>
      <c r="CU307" s="1098"/>
      <c r="CV307" s="1098"/>
      <c r="CW307" s="1098"/>
      <c r="CX307" s="1098"/>
      <c r="CY307" s="1098"/>
      <c r="CZ307" s="1098"/>
      <c r="DA307" s="1098"/>
      <c r="DB307" s="1098"/>
      <c r="DC307" s="1098"/>
      <c r="DD307" s="1098"/>
      <c r="DE307" s="1098"/>
      <c r="DF307" s="1098"/>
      <c r="DG307" s="1098"/>
      <c r="DH307" s="1098"/>
      <c r="DI307" s="1098"/>
      <c r="DJ307" s="1098"/>
      <c r="DK307" s="1098"/>
      <c r="DL307" s="1098"/>
      <c r="DM307" s="1098"/>
      <c r="DN307" s="1098"/>
      <c r="DO307" s="1098"/>
      <c r="DP307" s="1098"/>
      <c r="DQ307" s="1098"/>
      <c r="DR307" s="1098"/>
      <c r="DS307" s="1098"/>
      <c r="DT307" s="1098"/>
      <c r="DU307" s="1098"/>
      <c r="DV307" s="1098"/>
      <c r="DW307" s="1098"/>
      <c r="DX307" s="1098"/>
      <c r="DY307" s="1098"/>
      <c r="DZ307" s="1098"/>
      <c r="EA307" s="1098"/>
      <c r="EB307" s="1098"/>
      <c r="EC307" s="1098"/>
      <c r="ED307" s="1098"/>
      <c r="EE307" s="1098"/>
      <c r="EF307" s="1098"/>
      <c r="EG307" s="1098"/>
      <c r="EH307" s="1098"/>
      <c r="EI307" s="1098"/>
      <c r="EJ307" s="1098"/>
      <c r="EK307" s="1098"/>
      <c r="EL307" s="1098"/>
      <c r="EM307" s="1098"/>
      <c r="EN307" s="1098"/>
      <c r="EO307" s="1098"/>
      <c r="EP307" s="1098"/>
      <c r="EQ307" s="1098"/>
      <c r="ER307" s="1098"/>
      <c r="ES307" s="1098"/>
      <c r="ET307" s="1098"/>
      <c r="EU307" s="1098"/>
      <c r="EV307" s="1098"/>
      <c r="EW307" s="1098"/>
      <c r="EX307" s="1098"/>
      <c r="EY307" s="1098"/>
      <c r="EZ307" s="1098"/>
      <c r="FA307" s="1098"/>
      <c r="FB307" s="1098"/>
      <c r="FC307" s="1098"/>
      <c r="FD307" s="1098"/>
      <c r="FE307" s="1098"/>
      <c r="FF307" s="1098"/>
      <c r="FG307" s="1098"/>
      <c r="FH307" s="1098"/>
      <c r="FI307" s="1098"/>
      <c r="FJ307" s="1098"/>
      <c r="FK307" s="1098"/>
      <c r="FL307" s="1098"/>
      <c r="FM307" s="1098"/>
      <c r="FN307" s="1098"/>
      <c r="FO307" s="1098"/>
      <c r="FP307" s="1098"/>
      <c r="FQ307" s="1098"/>
      <c r="FR307" s="1098"/>
      <c r="FS307" s="1098"/>
      <c r="FT307" s="1098"/>
      <c r="FU307" s="1098"/>
      <c r="FV307" s="1098"/>
      <c r="FW307" s="1098"/>
      <c r="FX307" s="1098"/>
      <c r="FY307" s="1098"/>
      <c r="FZ307" s="1098"/>
      <c r="GA307" s="1098"/>
      <c r="GB307" s="1098"/>
      <c r="GC307" s="1098"/>
      <c r="GD307" s="1098"/>
      <c r="GE307" s="1098"/>
      <c r="GF307" s="1098"/>
      <c r="GG307" s="1098"/>
      <c r="GH307" s="1098"/>
      <c r="GI307" s="1098"/>
      <c r="GJ307" s="1098"/>
      <c r="GK307" s="1098"/>
      <c r="GL307" s="1098"/>
      <c r="GM307" s="1098"/>
      <c r="GN307" s="1098"/>
      <c r="GO307" s="1098"/>
      <c r="GP307" s="1098"/>
      <c r="GQ307" s="1098"/>
      <c r="GR307" s="1098"/>
      <c r="GS307" s="1098"/>
      <c r="GT307" s="1098"/>
      <c r="GU307" s="1098"/>
      <c r="GV307" s="1098"/>
      <c r="GW307" s="1098"/>
      <c r="GX307" s="1098"/>
      <c r="GY307" s="1098"/>
      <c r="GZ307" s="1098"/>
      <c r="HA307" s="1098"/>
      <c r="HB307" s="1098"/>
      <c r="HC307" s="1098"/>
      <c r="HD307" s="1098"/>
      <c r="HE307" s="1098"/>
      <c r="HF307" s="1098"/>
      <c r="HG307" s="1098"/>
      <c r="HH307" s="1098"/>
      <c r="HI307" s="1098"/>
      <c r="HJ307" s="1098"/>
      <c r="HK307" s="1098"/>
      <c r="HL307" s="1098"/>
      <c r="HM307" s="1098"/>
      <c r="HN307" s="1098"/>
      <c r="HO307" s="1098"/>
      <c r="HP307" s="1098"/>
      <c r="HQ307" s="1098"/>
      <c r="HR307" s="1098"/>
      <c r="HS307" s="1098"/>
      <c r="HT307" s="1098"/>
      <c r="HU307" s="1098"/>
      <c r="HV307" s="1098"/>
      <c r="HW307" s="1098"/>
      <c r="HX307" s="1098"/>
      <c r="HY307" s="1098"/>
      <c r="HZ307" s="1098"/>
      <c r="IA307" s="1098"/>
      <c r="IB307" s="1098"/>
      <c r="IC307" s="1098"/>
      <c r="ID307" s="1098"/>
      <c r="IE307" s="1098"/>
      <c r="IF307" s="1098"/>
      <c r="IG307" s="1098"/>
      <c r="IH307" s="1098"/>
      <c r="II307" s="1098"/>
      <c r="IJ307" s="1098"/>
      <c r="IK307" s="1098"/>
      <c r="IL307" s="1098"/>
      <c r="IM307" s="1098"/>
      <c r="IN307" s="1098"/>
      <c r="IO307" s="1098"/>
      <c r="IP307" s="1098"/>
      <c r="IQ307" s="1098"/>
      <c r="IR307" s="1098"/>
      <c r="IS307" s="1098"/>
      <c r="IT307" s="1098"/>
      <c r="IU307" s="1098"/>
      <c r="IV307" s="1098"/>
      <c r="IW307" s="1098"/>
      <c r="IX307" s="1098"/>
      <c r="IY307" s="1098"/>
      <c r="IZ307" s="1098"/>
      <c r="JA307" s="1098"/>
      <c r="JB307" s="1098"/>
      <c r="JC307" s="1098"/>
      <c r="JD307" s="1098"/>
      <c r="JE307" s="1098"/>
      <c r="JF307" s="1098"/>
      <c r="JG307" s="1098"/>
      <c r="JH307" s="1098"/>
      <c r="JI307" s="1098"/>
      <c r="JJ307" s="1098"/>
      <c r="JK307" s="1098"/>
      <c r="JL307" s="1098"/>
      <c r="JM307" s="1098"/>
      <c r="JN307" s="1098"/>
      <c r="JO307" s="1098"/>
      <c r="JP307" s="1098"/>
      <c r="JQ307" s="1098"/>
      <c r="JR307" s="1098"/>
      <c r="JS307" s="1098"/>
      <c r="JT307" s="1098"/>
      <c r="JU307" s="1098"/>
      <c r="JV307" s="1098"/>
      <c r="JW307" s="1098"/>
      <c r="JX307" s="1098"/>
      <c r="JY307" s="1098"/>
      <c r="JZ307" s="1098"/>
      <c r="KA307" s="1098"/>
      <c r="KB307" s="1098"/>
      <c r="KC307" s="1098"/>
      <c r="KD307" s="1098"/>
      <c r="KE307" s="1098"/>
      <c r="KF307" s="1098"/>
      <c r="KG307" s="1098"/>
      <c r="KH307" s="1098"/>
      <c r="KI307" s="1098"/>
      <c r="KJ307" s="1098"/>
      <c r="KK307" s="1098"/>
      <c r="KL307" s="1098"/>
      <c r="KM307" s="1098"/>
      <c r="KN307" s="1098"/>
      <c r="KO307" s="1098"/>
      <c r="KP307" s="1098"/>
      <c r="KQ307" s="1098"/>
      <c r="KR307" s="1098"/>
      <c r="KS307" s="1098"/>
      <c r="KT307" s="1098"/>
      <c r="KU307" s="1098"/>
      <c r="KV307" s="1098"/>
      <c r="KW307" s="1098"/>
      <c r="KX307" s="1098"/>
      <c r="KY307" s="1098"/>
      <c r="KZ307" s="1098"/>
      <c r="LA307" s="1098"/>
      <c r="LB307" s="1098"/>
      <c r="LC307" s="1098"/>
      <c r="LD307" s="1098"/>
      <c r="LE307" s="1098"/>
      <c r="LF307" s="1098"/>
      <c r="LG307" s="1098"/>
      <c r="LH307" s="1098"/>
      <c r="LI307" s="1098"/>
      <c r="LJ307" s="1098"/>
      <c r="LK307" s="1098"/>
      <c r="LL307" s="1098"/>
      <c r="LM307" s="1098"/>
      <c r="LN307" s="1098"/>
      <c r="LO307" s="1098"/>
      <c r="LP307" s="1098"/>
      <c r="LQ307" s="1098"/>
      <c r="LR307" s="1098"/>
      <c r="LS307" s="1098"/>
      <c r="LT307" s="1098"/>
      <c r="LU307" s="1098"/>
      <c r="LV307" s="1098"/>
      <c r="LW307" s="1098"/>
      <c r="LX307" s="1098"/>
      <c r="LY307" s="1098"/>
      <c r="LZ307" s="1098"/>
      <c r="MA307" s="1098"/>
      <c r="MB307" s="1098"/>
      <c r="MC307" s="1098"/>
      <c r="MD307" s="1098"/>
      <c r="ME307" s="1098"/>
      <c r="MF307" s="1098"/>
      <c r="MG307" s="1098"/>
      <c r="MH307" s="1098"/>
      <c r="MI307" s="1098"/>
      <c r="MJ307" s="1098"/>
      <c r="MK307" s="1098"/>
      <c r="ML307" s="1098"/>
      <c r="MM307" s="1098"/>
      <c r="MN307" s="1098"/>
      <c r="MO307" s="1098"/>
      <c r="MP307" s="1098"/>
      <c r="MQ307" s="1098"/>
      <c r="MR307" s="1098"/>
      <c r="MS307" s="1098"/>
      <c r="MT307" s="1098"/>
      <c r="MU307" s="1098"/>
      <c r="MV307" s="1098"/>
      <c r="MW307" s="1098"/>
      <c r="MX307" s="1098"/>
      <c r="MY307" s="1098"/>
      <c r="MZ307" s="1098"/>
      <c r="NA307" s="1098"/>
      <c r="NB307" s="1098"/>
      <c r="NC307" s="1098"/>
      <c r="ND307" s="1098"/>
      <c r="NE307" s="1098"/>
      <c r="NF307" s="1098"/>
      <c r="NG307" s="1098"/>
      <c r="NH307" s="1098"/>
      <c r="NI307" s="1098"/>
      <c r="NJ307" s="1098"/>
      <c r="NK307" s="1098"/>
      <c r="NL307" s="1098"/>
      <c r="NM307" s="1098"/>
      <c r="NN307" s="1098"/>
      <c r="NO307" s="1098"/>
      <c r="NP307" s="1098"/>
      <c r="NQ307" s="1098"/>
      <c r="NR307" s="1098"/>
      <c r="NS307" s="1098"/>
      <c r="NT307" s="1098"/>
      <c r="NU307" s="1098"/>
      <c r="NV307" s="1098"/>
      <c r="NW307" s="1098"/>
      <c r="NX307" s="1098"/>
      <c r="NY307" s="1098"/>
      <c r="NZ307" s="1098"/>
      <c r="OA307" s="1098"/>
      <c r="OB307" s="1098"/>
      <c r="OC307" s="1098"/>
      <c r="OD307" s="1098"/>
      <c r="OE307" s="1098"/>
      <c r="OF307" s="1098"/>
      <c r="OG307" s="1098"/>
      <c r="OH307" s="1098"/>
      <c r="OI307" s="1098"/>
      <c r="OJ307" s="1098"/>
      <c r="OK307" s="1098"/>
      <c r="OL307" s="1098"/>
      <c r="OM307" s="1098"/>
      <c r="ON307" s="1098"/>
      <c r="OO307" s="1098"/>
      <c r="OP307" s="1098"/>
      <c r="OQ307" s="1098"/>
      <c r="OR307" s="1098"/>
      <c r="OS307" s="1098"/>
      <c r="OT307" s="1098"/>
      <c r="OU307" s="1098"/>
      <c r="OV307" s="1098"/>
      <c r="OW307" s="1098"/>
      <c r="OX307" s="1098"/>
      <c r="OY307" s="1098"/>
      <c r="OZ307" s="1098"/>
      <c r="PA307" s="1098"/>
      <c r="PB307" s="1098"/>
      <c r="PC307" s="1098"/>
      <c r="PD307" s="1098"/>
      <c r="PE307" s="1098"/>
      <c r="PF307" s="1098"/>
      <c r="PG307" s="1098"/>
      <c r="PH307" s="1098"/>
      <c r="PI307" s="1098"/>
      <c r="PJ307" s="1098"/>
      <c r="PK307" s="1098"/>
      <c r="PL307" s="1098"/>
      <c r="PM307" s="1098"/>
      <c r="PN307" s="1098"/>
      <c r="PO307" s="1098"/>
      <c r="PP307" s="1098"/>
      <c r="PQ307" s="1098"/>
      <c r="PR307" s="1098"/>
      <c r="PS307" s="1098"/>
      <c r="PT307" s="1098"/>
      <c r="PU307" s="1098"/>
      <c r="PV307" s="1098"/>
      <c r="PW307" s="1098"/>
      <c r="PX307" s="1098"/>
      <c r="PY307" s="1098"/>
      <c r="PZ307" s="1098"/>
      <c r="QA307" s="1098"/>
      <c r="QB307" s="1098"/>
      <c r="QC307" s="1098"/>
      <c r="QD307" s="1098"/>
      <c r="QE307" s="1098"/>
      <c r="QF307" s="1098"/>
      <c r="QG307" s="1098"/>
      <c r="QH307" s="1098"/>
      <c r="QI307" s="1098"/>
      <c r="QJ307" s="1098"/>
      <c r="QK307" s="1098"/>
      <c r="QL307" s="1098"/>
      <c r="QM307" s="1098"/>
      <c r="QN307" s="1098"/>
      <c r="QO307" s="1098"/>
      <c r="QP307" s="1098"/>
      <c r="QQ307" s="1098"/>
      <c r="QR307" s="1098"/>
      <c r="QS307" s="1098"/>
      <c r="QT307" s="1098"/>
      <c r="QU307" s="1098"/>
      <c r="QV307" s="1098"/>
      <c r="QW307" s="1098"/>
      <c r="QX307" s="1098"/>
      <c r="QY307" s="1098"/>
      <c r="QZ307" s="1098"/>
      <c r="RA307" s="1098"/>
      <c r="RB307" s="1098"/>
      <c r="RC307" s="1098"/>
      <c r="RD307" s="1098"/>
      <c r="RE307" s="1098"/>
      <c r="RF307" s="1098"/>
      <c r="RG307" s="1098"/>
      <c r="RH307" s="1098"/>
      <c r="RI307" s="1098"/>
      <c r="RJ307" s="1098"/>
      <c r="RK307" s="1098"/>
      <c r="RL307" s="1098"/>
      <c r="RM307" s="1098"/>
      <c r="RN307" s="1098"/>
      <c r="RO307" s="1098"/>
      <c r="RP307" s="1098"/>
      <c r="RQ307" s="1098"/>
      <c r="RR307" s="1098"/>
      <c r="RS307" s="1098"/>
      <c r="RT307" s="1098"/>
      <c r="RU307" s="1098"/>
      <c r="RV307" s="1098"/>
      <c r="RW307" s="1098"/>
      <c r="RX307" s="1098"/>
      <c r="RY307" s="1098"/>
      <c r="RZ307" s="1098"/>
      <c r="SA307" s="1098"/>
      <c r="SB307" s="1098"/>
      <c r="SC307" s="1098"/>
      <c r="SD307" s="1098"/>
      <c r="SE307" s="1098"/>
      <c r="SF307" s="1098"/>
      <c r="SG307" s="1098"/>
      <c r="SH307" s="1098"/>
      <c r="SI307" s="1098"/>
      <c r="SJ307" s="1098"/>
      <c r="SK307" s="1098"/>
      <c r="SL307" s="1098"/>
      <c r="SM307" s="1098"/>
      <c r="SN307" s="1098"/>
      <c r="SO307" s="1098"/>
      <c r="SP307" s="1098"/>
      <c r="SQ307" s="1098"/>
      <c r="SR307" s="1098"/>
      <c r="SS307" s="1098"/>
      <c r="ST307" s="1098"/>
      <c r="SU307" s="1098"/>
      <c r="SV307" s="1098"/>
      <c r="SW307" s="1098"/>
      <c r="SX307" s="1098"/>
      <c r="SY307" s="1098"/>
      <c r="SZ307" s="1098"/>
      <c r="TA307" s="1098"/>
      <c r="TB307" s="1098"/>
      <c r="TC307" s="1098"/>
      <c r="TD307" s="1098"/>
      <c r="TE307" s="1098"/>
      <c r="TF307" s="1098"/>
      <c r="TG307" s="1098"/>
      <c r="TH307" s="1098"/>
      <c r="TI307" s="1098"/>
      <c r="TJ307" s="1098"/>
      <c r="TK307" s="1098"/>
      <c r="TL307" s="1098"/>
      <c r="TM307" s="1098"/>
      <c r="TN307" s="1098"/>
      <c r="TO307" s="1098"/>
      <c r="TP307" s="1098"/>
      <c r="TQ307" s="1098"/>
      <c r="TR307" s="1098"/>
      <c r="TS307" s="1098"/>
      <c r="TT307" s="1098"/>
      <c r="TU307" s="1098"/>
      <c r="TV307" s="1098"/>
      <c r="TW307" s="1098"/>
      <c r="TX307" s="1098"/>
      <c r="TY307" s="1098"/>
      <c r="TZ307" s="1098"/>
      <c r="UA307" s="1098"/>
      <c r="UB307" s="1098"/>
      <c r="UC307" s="1098"/>
      <c r="UD307" s="1098"/>
      <c r="UE307" s="1098"/>
      <c r="UF307" s="1098"/>
      <c r="UG307" s="1098"/>
      <c r="UH307" s="1098"/>
      <c r="UI307" s="1098"/>
      <c r="UJ307" s="1098"/>
      <c r="UK307" s="1098"/>
      <c r="UL307" s="1098"/>
      <c r="UM307" s="1098"/>
      <c r="UN307" s="1098"/>
      <c r="UO307" s="1098"/>
      <c r="UP307" s="1098"/>
      <c r="UQ307" s="1098"/>
      <c r="UR307" s="1098"/>
      <c r="US307" s="1098"/>
      <c r="UT307" s="1098"/>
      <c r="UU307" s="1098"/>
      <c r="UV307" s="1098"/>
      <c r="UW307" s="1098"/>
      <c r="UX307" s="1098"/>
      <c r="UY307" s="1098"/>
      <c r="UZ307" s="1098"/>
      <c r="VA307" s="1098"/>
      <c r="VB307" s="1098"/>
      <c r="VC307" s="1098"/>
      <c r="VD307" s="1098"/>
      <c r="VE307" s="1098"/>
      <c r="VF307" s="1098"/>
      <c r="VG307" s="1098"/>
      <c r="VH307" s="1098"/>
      <c r="VI307" s="1098"/>
      <c r="VJ307" s="1098"/>
      <c r="VK307" s="1098"/>
      <c r="VL307" s="1098"/>
      <c r="VM307" s="1098"/>
      <c r="VN307" s="1098"/>
      <c r="VO307" s="1098"/>
      <c r="VP307" s="1098"/>
      <c r="VQ307" s="1098"/>
      <c r="VR307" s="1098"/>
      <c r="VS307" s="1098"/>
      <c r="VT307" s="1098"/>
      <c r="VU307" s="1098"/>
      <c r="VV307" s="1098"/>
      <c r="VW307" s="1098"/>
      <c r="VX307" s="1098"/>
      <c r="VY307" s="1098"/>
      <c r="VZ307" s="1098"/>
      <c r="WA307" s="1098"/>
      <c r="WB307" s="1098"/>
      <c r="WC307" s="1098"/>
      <c r="WD307" s="1098"/>
      <c r="WE307" s="1098"/>
      <c r="WF307" s="1098"/>
      <c r="WG307" s="1098"/>
      <c r="WH307" s="1098"/>
      <c r="WI307" s="1098"/>
      <c r="WJ307" s="1098"/>
      <c r="WK307" s="1098"/>
      <c r="WL307" s="1098"/>
      <c r="WM307" s="1098"/>
      <c r="WN307" s="1098"/>
      <c r="WO307" s="1098"/>
      <c r="WP307" s="1098"/>
      <c r="WQ307" s="1098"/>
      <c r="WR307" s="1098"/>
      <c r="WS307" s="1098"/>
      <c r="WT307" s="1098"/>
      <c r="WU307" s="1098"/>
      <c r="WV307" s="1098"/>
      <c r="WW307" s="1098"/>
      <c r="WX307" s="1098"/>
      <c r="WY307" s="1098"/>
      <c r="WZ307" s="1098"/>
      <c r="XA307" s="1098"/>
      <c r="XB307" s="1098"/>
      <c r="XC307" s="1098"/>
      <c r="XD307" s="1098"/>
      <c r="XE307" s="1098"/>
      <c r="XF307" s="1098"/>
      <c r="XG307" s="1098"/>
      <c r="XH307" s="1098"/>
      <c r="XI307" s="1098"/>
      <c r="XJ307" s="1098"/>
      <c r="XK307" s="1098"/>
      <c r="XL307" s="1098"/>
      <c r="XM307" s="1098"/>
      <c r="XN307" s="1098"/>
      <c r="XO307" s="1098"/>
      <c r="XP307" s="1098"/>
      <c r="XQ307" s="1098"/>
      <c r="XR307" s="1098"/>
      <c r="XS307" s="1098"/>
      <c r="XT307" s="1098"/>
      <c r="XU307" s="1098"/>
      <c r="XV307" s="1098"/>
      <c r="XW307" s="1098"/>
      <c r="XX307" s="1098"/>
      <c r="XY307" s="1098"/>
      <c r="XZ307" s="1098"/>
      <c r="YA307" s="1098"/>
      <c r="YB307" s="1098"/>
      <c r="YC307" s="1098"/>
      <c r="YD307" s="1098"/>
      <c r="YE307" s="1098"/>
      <c r="YF307" s="1098"/>
      <c r="YG307" s="1098"/>
      <c r="YH307" s="1098"/>
      <c r="YI307" s="1098"/>
      <c r="YJ307" s="1098"/>
      <c r="YK307" s="1098"/>
      <c r="YL307" s="1098"/>
      <c r="YM307" s="1098"/>
      <c r="YN307" s="1098"/>
      <c r="YO307" s="1098"/>
      <c r="YP307" s="1098"/>
      <c r="YQ307" s="1098"/>
      <c r="YR307" s="1098"/>
      <c r="YS307" s="1098"/>
      <c r="YT307" s="1098"/>
      <c r="YU307" s="1098"/>
      <c r="YV307" s="1098"/>
      <c r="YW307" s="1098"/>
      <c r="YX307" s="1098"/>
      <c r="YY307" s="1098"/>
      <c r="YZ307" s="1098"/>
      <c r="ZA307" s="1098"/>
      <c r="ZB307" s="1098"/>
      <c r="ZC307" s="1098"/>
      <c r="ZD307" s="1098"/>
      <c r="ZE307" s="1098"/>
      <c r="ZF307" s="1098"/>
      <c r="ZG307" s="1098"/>
      <c r="ZH307" s="1098"/>
      <c r="ZI307" s="1098"/>
      <c r="ZJ307" s="1098"/>
      <c r="ZK307" s="1098"/>
      <c r="ZL307" s="1098"/>
      <c r="ZM307" s="1098"/>
      <c r="ZN307" s="1098"/>
      <c r="ZO307" s="1098"/>
      <c r="ZP307" s="1098"/>
      <c r="ZQ307" s="1098"/>
      <c r="ZR307" s="1098"/>
      <c r="ZS307" s="1098"/>
      <c r="ZT307" s="1098"/>
      <c r="ZU307" s="1098"/>
      <c r="ZV307" s="1098"/>
      <c r="ZW307" s="1098"/>
      <c r="ZX307" s="1098"/>
      <c r="ZY307" s="1098"/>
      <c r="ZZ307" s="1098"/>
      <c r="AAA307" s="1098"/>
      <c r="AAB307" s="1098"/>
      <c r="AAC307" s="1098"/>
      <c r="AAD307" s="1098"/>
      <c r="AAE307" s="1098"/>
      <c r="AAF307" s="1098"/>
      <c r="AAG307" s="1098"/>
      <c r="AAH307" s="1098"/>
      <c r="AAI307" s="1098"/>
      <c r="AAJ307" s="1098"/>
      <c r="AAK307" s="1098"/>
      <c r="AAL307" s="1098"/>
      <c r="AAM307" s="1098"/>
      <c r="AAN307" s="1098"/>
      <c r="AAO307" s="1098"/>
      <c r="AAP307" s="1098"/>
      <c r="AAQ307" s="1098"/>
      <c r="AAR307" s="1098"/>
      <c r="AAS307" s="1098"/>
      <c r="AAT307" s="1098"/>
      <c r="AAU307" s="1098"/>
      <c r="AAV307" s="1098"/>
      <c r="AAW307" s="1098"/>
      <c r="AAX307" s="1098"/>
      <c r="AAY307" s="1098"/>
      <c r="AAZ307" s="1098"/>
      <c r="ABA307" s="1098"/>
      <c r="ABB307" s="1098"/>
      <c r="ABC307" s="1098"/>
      <c r="ABD307" s="1098"/>
      <c r="ABE307" s="1098"/>
      <c r="ABF307" s="1098"/>
      <c r="ABG307" s="1098"/>
      <c r="ABH307" s="1098"/>
      <c r="ABI307" s="1098"/>
      <c r="ABJ307" s="1098"/>
      <c r="ABK307" s="1098"/>
      <c r="ABL307" s="1098"/>
      <c r="ABM307" s="1098"/>
      <c r="ABN307" s="1098"/>
      <c r="ABO307" s="1098"/>
      <c r="ABP307" s="1098"/>
      <c r="ABQ307" s="1098"/>
      <c r="ABR307" s="1098"/>
      <c r="ABS307" s="1098"/>
      <c r="ABT307" s="1098"/>
      <c r="ABU307" s="1098"/>
      <c r="ABV307" s="1098"/>
      <c r="ABW307" s="1098"/>
      <c r="ABX307" s="1098"/>
      <c r="ABY307" s="1098"/>
      <c r="ABZ307" s="1098"/>
      <c r="ACA307" s="1098"/>
      <c r="ACB307" s="1098"/>
      <c r="ACC307" s="1098"/>
      <c r="ACD307" s="1098"/>
      <c r="ACE307" s="1098"/>
      <c r="ACF307" s="1098"/>
      <c r="ACG307" s="1098"/>
      <c r="ACH307" s="1098"/>
      <c r="ACI307" s="1098"/>
      <c r="ACJ307" s="1098"/>
      <c r="ACK307" s="1098"/>
      <c r="ACL307" s="1098"/>
      <c r="ACM307" s="1098"/>
      <c r="ACN307" s="1098"/>
      <c r="ACO307" s="1098"/>
      <c r="ACP307" s="1098"/>
      <c r="ACQ307" s="1098"/>
      <c r="ACR307" s="1098"/>
      <c r="ACS307" s="1098"/>
      <c r="ACT307" s="1098"/>
      <c r="ACU307" s="1098"/>
      <c r="ACV307" s="1098"/>
      <c r="ACW307" s="1098"/>
      <c r="ACX307" s="1098"/>
      <c r="ACY307" s="1098"/>
      <c r="ACZ307" s="1098"/>
      <c r="ADA307" s="1098"/>
      <c r="ADB307" s="1098"/>
      <c r="ADC307" s="1098"/>
      <c r="ADD307" s="1098"/>
      <c r="ADE307" s="1098"/>
      <c r="ADF307" s="1098"/>
      <c r="ADG307" s="1098"/>
      <c r="ADH307" s="1098"/>
      <c r="ADI307" s="1098"/>
      <c r="ADJ307" s="1098"/>
      <c r="ADK307" s="1098"/>
      <c r="ADL307" s="1098"/>
      <c r="ADM307" s="1098"/>
      <c r="ADN307" s="1098"/>
      <c r="ADO307" s="1098"/>
      <c r="ADP307" s="1098"/>
      <c r="ADQ307" s="1098"/>
      <c r="ADR307" s="1098"/>
      <c r="ADS307" s="1098"/>
      <c r="ADT307" s="1098"/>
      <c r="ADU307" s="1098"/>
      <c r="ADV307" s="1098"/>
      <c r="ADW307" s="1098"/>
      <c r="ADX307" s="1098"/>
      <c r="ADY307" s="1098"/>
      <c r="ADZ307" s="1098"/>
      <c r="AEA307" s="1098"/>
      <c r="AEB307" s="1098"/>
      <c r="AEC307" s="1098"/>
      <c r="AED307" s="1098"/>
      <c r="AEE307" s="1098"/>
      <c r="AEF307" s="1098"/>
      <c r="AEG307" s="1098"/>
      <c r="AEH307" s="1098"/>
      <c r="AEI307" s="1098"/>
      <c r="AEJ307" s="1098"/>
      <c r="AEK307" s="1098"/>
      <c r="AEL307" s="1098"/>
      <c r="AEM307" s="1098"/>
      <c r="AEN307" s="1098"/>
      <c r="AEO307" s="1098"/>
      <c r="AEP307" s="1098"/>
      <c r="AEQ307" s="1098"/>
      <c r="AER307" s="1098"/>
      <c r="AES307" s="1098"/>
      <c r="AET307" s="1098"/>
      <c r="AEU307" s="1098"/>
      <c r="AEV307" s="1098"/>
      <c r="AEW307" s="1098"/>
      <c r="AEX307" s="1098"/>
      <c r="AEY307" s="1098"/>
      <c r="AEZ307" s="1098"/>
      <c r="AFA307" s="1098"/>
      <c r="AFB307" s="1098"/>
      <c r="AFC307" s="1098"/>
      <c r="AFD307" s="1098"/>
      <c r="AFE307" s="1098"/>
      <c r="AFF307" s="1098"/>
      <c r="AFG307" s="1098"/>
      <c r="AFH307" s="1098"/>
      <c r="AFI307" s="1098"/>
      <c r="AFJ307" s="1098"/>
      <c r="AFK307" s="1098"/>
      <c r="AFL307" s="1098"/>
      <c r="AFM307" s="1098"/>
      <c r="AFN307" s="1098"/>
      <c r="AFO307" s="1098"/>
      <c r="AFP307" s="1098"/>
      <c r="AFQ307" s="1098"/>
      <c r="AFR307" s="1098"/>
      <c r="AFS307" s="1098"/>
      <c r="AFT307" s="1098"/>
      <c r="AFU307" s="1098"/>
      <c r="AFV307" s="1098"/>
      <c r="AFW307" s="1098"/>
      <c r="AFX307" s="1098"/>
      <c r="AFY307" s="1098"/>
      <c r="AFZ307" s="1098"/>
      <c r="AGA307" s="1098"/>
      <c r="AGB307" s="1098"/>
      <c r="AGC307" s="1098"/>
      <c r="AGD307" s="1098"/>
      <c r="AGE307" s="1098"/>
      <c r="AGF307" s="1098"/>
      <c r="AGG307" s="1098"/>
      <c r="AGH307" s="1098"/>
      <c r="AGI307" s="1098"/>
      <c r="AGJ307" s="1098"/>
      <c r="AGK307" s="1098"/>
      <c r="AGL307" s="1098"/>
      <c r="AGM307" s="1098"/>
      <c r="AGN307" s="1098"/>
      <c r="AGO307" s="1098"/>
      <c r="AGP307" s="1098"/>
      <c r="AGQ307" s="1098"/>
      <c r="AGR307" s="1098"/>
      <c r="AGS307" s="1098"/>
      <c r="AGT307" s="1098"/>
      <c r="AGU307" s="1098"/>
      <c r="AGV307" s="1098"/>
      <c r="AGW307" s="1098"/>
      <c r="AGX307" s="1098"/>
      <c r="AGY307" s="1098"/>
      <c r="AGZ307" s="1098"/>
      <c r="AHA307" s="1098"/>
      <c r="AHB307" s="1098"/>
      <c r="AHC307" s="1098"/>
      <c r="AHD307" s="1098"/>
      <c r="AHE307" s="1098"/>
      <c r="AHF307" s="1098"/>
      <c r="AHG307" s="1098"/>
      <c r="AHH307" s="1098"/>
      <c r="AHI307" s="1098"/>
      <c r="AHJ307" s="1098"/>
      <c r="AHK307" s="1098"/>
      <c r="AHL307" s="1098"/>
      <c r="AHM307" s="1098"/>
      <c r="AHN307" s="1098"/>
      <c r="AHO307" s="1098"/>
      <c r="AHP307" s="1098"/>
      <c r="AHQ307" s="1098"/>
      <c r="AHR307" s="1098"/>
      <c r="AHS307" s="1098"/>
      <c r="AHT307" s="1098"/>
      <c r="AHU307" s="1098"/>
      <c r="AHV307" s="1098"/>
      <c r="AHW307" s="1098"/>
      <c r="AHX307" s="1098"/>
      <c r="AHY307" s="1098"/>
      <c r="AHZ307" s="1098"/>
      <c r="AIA307" s="1098"/>
      <c r="AIB307" s="1098"/>
      <c r="AIC307" s="1098"/>
      <c r="AID307" s="1098"/>
      <c r="AIE307" s="1098"/>
      <c r="AIF307" s="1098"/>
      <c r="AIG307" s="1098"/>
      <c r="AIH307" s="1098"/>
      <c r="AII307" s="1098"/>
      <c r="AIJ307" s="1098"/>
      <c r="AIK307" s="1098"/>
      <c r="AIL307" s="1098"/>
      <c r="AIM307" s="1098"/>
      <c r="AIN307" s="1098"/>
      <c r="AIO307" s="1098"/>
      <c r="AIP307" s="1098"/>
      <c r="AIQ307" s="1098"/>
      <c r="AIR307" s="1098"/>
      <c r="AIS307" s="1098"/>
      <c r="AIT307" s="1098"/>
      <c r="AIU307" s="1098"/>
      <c r="AIV307" s="1098"/>
      <c r="AIW307" s="1098"/>
      <c r="AIX307" s="1098"/>
      <c r="AIY307" s="1098"/>
      <c r="AIZ307" s="1098"/>
      <c r="AJA307" s="1098"/>
      <c r="AJB307" s="1098"/>
      <c r="AJC307" s="1098"/>
      <c r="AJD307" s="1098"/>
      <c r="AJE307" s="1098"/>
      <c r="AJF307" s="1098"/>
      <c r="AJG307" s="1098"/>
      <c r="AJH307" s="1098"/>
      <c r="AJI307" s="1098"/>
      <c r="AJJ307" s="1098"/>
      <c r="AJK307" s="1098"/>
      <c r="AJL307" s="1098"/>
      <c r="AJM307" s="1098"/>
      <c r="AJN307" s="1098"/>
      <c r="AJO307" s="1098"/>
      <c r="AJP307" s="1098"/>
      <c r="AJQ307" s="1098"/>
      <c r="AJR307" s="1098"/>
      <c r="AJS307" s="1098"/>
      <c r="AJT307" s="1098"/>
      <c r="AJU307" s="1098"/>
      <c r="AJV307" s="1098"/>
      <c r="AJW307" s="1098"/>
      <c r="AJX307" s="1098"/>
      <c r="AJY307" s="1098"/>
      <c r="AJZ307" s="1098"/>
      <c r="AKA307" s="1098"/>
      <c r="AKB307" s="1098"/>
      <c r="AKC307" s="1098"/>
      <c r="AKD307" s="1098"/>
      <c r="AKE307" s="1098"/>
      <c r="AKF307" s="1098"/>
      <c r="AKG307" s="1098"/>
      <c r="AKH307" s="1098"/>
      <c r="AKI307" s="1098"/>
      <c r="AKJ307" s="1098"/>
      <c r="AKK307" s="1098"/>
      <c r="AKL307" s="1098"/>
      <c r="AKM307" s="1098"/>
      <c r="AKN307" s="1098"/>
      <c r="AKO307" s="1098"/>
      <c r="AKP307" s="1098"/>
      <c r="AKQ307" s="1098"/>
      <c r="AKR307" s="1098"/>
      <c r="AKS307" s="1098"/>
      <c r="AKT307" s="1098"/>
      <c r="AKU307" s="1098"/>
      <c r="AKV307" s="1098"/>
      <c r="AKW307" s="1098"/>
      <c r="AKX307" s="1098"/>
      <c r="AKY307" s="1098"/>
      <c r="AKZ307" s="1098"/>
      <c r="ALA307" s="1098"/>
      <c r="ALB307" s="1098"/>
      <c r="ALC307" s="1098"/>
      <c r="ALD307" s="1098"/>
      <c r="ALE307" s="1098"/>
      <c r="ALF307" s="1098"/>
      <c r="ALG307" s="1098"/>
      <c r="ALH307" s="1098"/>
      <c r="ALI307" s="1098"/>
      <c r="ALJ307" s="1098"/>
      <c r="ALK307" s="1098"/>
      <c r="ALL307" s="1098"/>
      <c r="ALM307" s="1098"/>
      <c r="ALN307" s="1098"/>
      <c r="ALO307" s="1098"/>
      <c r="ALP307" s="1098"/>
      <c r="ALQ307" s="1098"/>
      <c r="ALR307" s="1098"/>
      <c r="ALS307" s="1098"/>
      <c r="ALT307" s="1098"/>
      <c r="ALU307" s="1098"/>
      <c r="ALV307" s="1098"/>
      <c r="ALW307" s="1098"/>
      <c r="ALX307" s="1098"/>
      <c r="ALY307" s="1098"/>
      <c r="ALZ307" s="1098"/>
      <c r="AMA307" s="1098"/>
      <c r="AMB307" s="1098"/>
      <c r="AMC307" s="1098"/>
      <c r="AMD307" s="1098"/>
      <c r="AME307" s="1098"/>
      <c r="AMF307" s="1098"/>
      <c r="AMG307" s="1098"/>
      <c r="AMH307" s="1098"/>
      <c r="AMI307" s="1098"/>
      <c r="AMJ307" s="1098"/>
      <c r="AMK307" s="1098"/>
      <c r="AML307" s="1098"/>
      <c r="AMM307" s="1098"/>
      <c r="AMN307" s="1098"/>
      <c r="AMO307" s="1098"/>
      <c r="AMP307" s="1098"/>
      <c r="AMQ307" s="1098"/>
      <c r="AMR307" s="1098"/>
      <c r="AMS307" s="1098"/>
      <c r="AMT307" s="1098"/>
      <c r="AMU307" s="1098"/>
      <c r="AMV307" s="1098"/>
      <c r="AMW307" s="1098"/>
      <c r="AMX307" s="1098"/>
      <c r="AMY307" s="1098"/>
      <c r="AMZ307" s="1098"/>
      <c r="ANA307" s="1098"/>
      <c r="ANB307" s="1098"/>
      <c r="ANC307" s="1098"/>
      <c r="AND307" s="1098"/>
      <c r="ANE307" s="1098"/>
      <c r="ANF307" s="1098"/>
      <c r="ANG307" s="1098"/>
      <c r="ANH307" s="1098"/>
      <c r="ANI307" s="1098"/>
      <c r="ANJ307" s="1098"/>
      <c r="ANK307" s="1098"/>
      <c r="ANL307" s="1098"/>
      <c r="ANM307" s="1098"/>
      <c r="ANN307" s="1098"/>
      <c r="ANO307" s="1098"/>
      <c r="ANP307" s="1098"/>
      <c r="ANQ307" s="1098"/>
      <c r="ANR307" s="1098"/>
      <c r="ANS307" s="1098"/>
      <c r="ANT307" s="1098"/>
      <c r="ANU307" s="1098"/>
      <c r="ANV307" s="1098"/>
      <c r="ANW307" s="1098"/>
      <c r="ANX307" s="1098"/>
      <c r="ANY307" s="1098"/>
      <c r="ANZ307" s="1098"/>
      <c r="AOA307" s="1098"/>
      <c r="AOB307" s="1098"/>
      <c r="AOC307" s="1098"/>
      <c r="AOD307" s="1098"/>
      <c r="AOE307" s="1098"/>
      <c r="AOF307" s="1098"/>
      <c r="AOG307" s="1098"/>
      <c r="AOH307" s="1098"/>
      <c r="AOI307" s="1098"/>
      <c r="AOJ307" s="1098"/>
      <c r="AOK307" s="1098"/>
      <c r="AOL307" s="1098"/>
      <c r="AOM307" s="1098"/>
      <c r="AON307" s="1098"/>
      <c r="AOO307" s="1098"/>
      <c r="AOP307" s="1098"/>
      <c r="AOQ307" s="1098"/>
      <c r="AOR307" s="1098"/>
      <c r="AOS307" s="1098"/>
      <c r="AOT307" s="1098"/>
      <c r="AOU307" s="1098"/>
      <c r="AOV307" s="1098"/>
      <c r="AOW307" s="1098"/>
      <c r="AOX307" s="1098"/>
      <c r="AOY307" s="1098"/>
      <c r="AOZ307" s="1098"/>
      <c r="APA307" s="1098"/>
      <c r="APB307" s="1098"/>
      <c r="APC307" s="1098"/>
      <c r="APD307" s="1098"/>
      <c r="APE307" s="1098"/>
      <c r="APF307" s="1098"/>
      <c r="APG307" s="1098"/>
      <c r="APH307" s="1098"/>
      <c r="API307" s="1098"/>
      <c r="APJ307" s="1098"/>
      <c r="APK307" s="1098"/>
      <c r="APL307" s="1098"/>
      <c r="APM307" s="1098"/>
      <c r="APN307" s="1098"/>
      <c r="APO307" s="1098"/>
      <c r="APP307" s="1098"/>
      <c r="APQ307" s="1098"/>
      <c r="APR307" s="1098"/>
      <c r="APS307" s="1098"/>
      <c r="APT307" s="1098"/>
      <c r="APU307" s="1098"/>
      <c r="APV307" s="1098"/>
      <c r="APW307" s="1098"/>
      <c r="APX307" s="1098"/>
      <c r="APY307" s="1098"/>
      <c r="APZ307" s="1098"/>
      <c r="AQA307" s="1098"/>
      <c r="AQB307" s="1098"/>
      <c r="AQC307" s="1098"/>
      <c r="AQD307" s="1098"/>
      <c r="AQE307" s="1098"/>
      <c r="AQF307" s="1098"/>
      <c r="AQG307" s="1098"/>
      <c r="AQH307" s="1098"/>
      <c r="AQI307" s="1098"/>
      <c r="AQJ307" s="1098"/>
      <c r="AQK307" s="1098"/>
      <c r="AQL307" s="1098"/>
      <c r="AQM307" s="1098"/>
      <c r="AQN307" s="1098"/>
      <c r="AQO307" s="1098"/>
      <c r="AQP307" s="1098"/>
      <c r="AQQ307" s="1098"/>
      <c r="AQR307" s="1098"/>
      <c r="AQS307" s="1098"/>
      <c r="AQT307" s="1098"/>
      <c r="AQU307" s="1098"/>
      <c r="AQV307" s="1098"/>
      <c r="AQW307" s="1098"/>
      <c r="AQX307" s="1098"/>
      <c r="AQY307" s="1098"/>
      <c r="AQZ307" s="1098"/>
      <c r="ARA307" s="1098"/>
      <c r="ARB307" s="1098"/>
      <c r="ARC307" s="1098"/>
      <c r="ARD307" s="1098"/>
      <c r="ARE307" s="1098"/>
      <c r="ARF307" s="1098"/>
      <c r="ARG307" s="1098"/>
      <c r="ARH307" s="1098"/>
      <c r="ARI307" s="1098"/>
      <c r="ARJ307" s="1098"/>
      <c r="ARK307" s="1098"/>
      <c r="ARL307" s="1098"/>
      <c r="ARM307" s="1098"/>
      <c r="ARN307" s="1098"/>
      <c r="ARO307" s="1098"/>
      <c r="ARP307" s="1098"/>
      <c r="ARQ307" s="1098"/>
      <c r="ARR307" s="1098"/>
      <c r="ARS307" s="1098"/>
      <c r="ART307" s="1098"/>
      <c r="ARU307" s="1098"/>
      <c r="ARV307" s="1098"/>
      <c r="ARW307" s="1098"/>
      <c r="ARX307" s="1098"/>
      <c r="ARY307" s="1098"/>
      <c r="ARZ307" s="1098"/>
      <c r="ASA307" s="1098"/>
      <c r="ASB307" s="1098"/>
      <c r="ASC307" s="1098"/>
      <c r="ASD307" s="1098"/>
      <c r="ASE307" s="1098"/>
      <c r="ASF307" s="1098"/>
      <c r="ASG307" s="1098"/>
      <c r="ASH307" s="1098"/>
      <c r="ASI307" s="1098"/>
      <c r="ASJ307" s="1098"/>
      <c r="ASK307" s="1098"/>
      <c r="ASL307" s="1098"/>
      <c r="ASM307" s="1098"/>
      <c r="ASN307" s="1098"/>
      <c r="ASO307" s="1098"/>
      <c r="ASP307" s="1098"/>
      <c r="ASQ307" s="1098"/>
      <c r="ASR307" s="1098"/>
      <c r="ASS307" s="1098"/>
      <c r="AST307" s="1098"/>
      <c r="ASU307" s="1098"/>
      <c r="ASV307" s="1098"/>
      <c r="ASW307" s="1098"/>
      <c r="ASX307" s="1098"/>
      <c r="ASY307" s="1098"/>
      <c r="ASZ307" s="1098"/>
      <c r="ATA307" s="1098"/>
      <c r="ATB307" s="1098"/>
      <c r="ATC307" s="1098"/>
      <c r="ATD307" s="1098"/>
      <c r="ATE307" s="1098"/>
      <c r="ATF307" s="1098"/>
      <c r="ATG307" s="1098"/>
      <c r="ATH307" s="1098"/>
      <c r="ATI307" s="1098"/>
      <c r="ATJ307" s="1098"/>
      <c r="ATK307" s="1098"/>
      <c r="ATL307" s="1098"/>
      <c r="ATM307" s="1098"/>
      <c r="ATN307" s="1098"/>
      <c r="ATO307" s="1098"/>
      <c r="ATP307" s="1098"/>
      <c r="ATQ307" s="1098"/>
      <c r="ATR307" s="1098"/>
      <c r="ATS307" s="1098"/>
      <c r="ATT307" s="1098"/>
      <c r="ATU307" s="1098"/>
      <c r="ATV307" s="1098"/>
      <c r="ATW307" s="1098"/>
      <c r="ATX307" s="1098"/>
      <c r="ATY307" s="1098"/>
      <c r="ATZ307" s="1098"/>
      <c r="AUA307" s="1098"/>
      <c r="AUB307" s="1098"/>
      <c r="AUC307" s="1098"/>
      <c r="AUD307" s="1098"/>
      <c r="AUE307" s="1098"/>
      <c r="AUF307" s="1098"/>
      <c r="AUG307" s="1098"/>
      <c r="AUH307" s="1098"/>
      <c r="AUI307" s="1098"/>
      <c r="AUJ307" s="1098"/>
      <c r="AUK307" s="1098"/>
      <c r="AUL307" s="1098"/>
      <c r="AUM307" s="1098"/>
      <c r="AUN307" s="1098"/>
      <c r="AUO307" s="1098"/>
      <c r="AUP307" s="1098"/>
      <c r="AUQ307" s="1098"/>
      <c r="AUR307" s="1098"/>
      <c r="AUS307" s="1098"/>
      <c r="AUT307" s="1098"/>
      <c r="AUU307" s="1098"/>
      <c r="AUV307" s="1098"/>
      <c r="AUW307" s="1098"/>
      <c r="AUX307" s="1098"/>
      <c r="AUY307" s="1098"/>
      <c r="AUZ307" s="1098"/>
      <c r="AVA307" s="1098"/>
      <c r="AVB307" s="1098"/>
      <c r="AVC307" s="1098"/>
      <c r="AVD307" s="1098"/>
      <c r="AVE307" s="1098"/>
      <c r="AVF307" s="1098"/>
      <c r="AVG307" s="1098"/>
      <c r="AVH307" s="1098"/>
      <c r="AVI307" s="1098"/>
      <c r="AVJ307" s="1098"/>
      <c r="AVK307" s="1098"/>
      <c r="AVL307" s="1098"/>
      <c r="AVM307" s="1098"/>
      <c r="AVN307" s="1098"/>
      <c r="AVO307" s="1098"/>
      <c r="AVP307" s="1098"/>
      <c r="AVQ307" s="1098"/>
      <c r="AVR307" s="1098"/>
      <c r="AVS307" s="1098"/>
      <c r="AVT307" s="1098"/>
      <c r="AVU307" s="1098"/>
      <c r="AVV307" s="1098"/>
      <c r="AVW307" s="1098"/>
      <c r="AVX307" s="1098"/>
      <c r="AVY307" s="1098"/>
      <c r="AVZ307" s="1098"/>
      <c r="AWA307" s="1098"/>
      <c r="AWB307" s="1098"/>
      <c r="AWC307" s="1098"/>
      <c r="AWD307" s="1098"/>
      <c r="AWE307" s="1098"/>
      <c r="AWF307" s="1098"/>
      <c r="AWG307" s="1098"/>
      <c r="AWH307" s="1098"/>
      <c r="AWI307" s="1098"/>
      <c r="AWJ307" s="1098"/>
      <c r="AWK307" s="1098"/>
      <c r="AWL307" s="1098"/>
      <c r="AWM307" s="1098"/>
      <c r="AWN307" s="1098"/>
      <c r="AWO307" s="1098"/>
      <c r="AWP307" s="1098"/>
      <c r="AWQ307" s="1098"/>
      <c r="AWR307" s="1098"/>
      <c r="AWS307" s="1098"/>
      <c r="AWT307" s="1098"/>
      <c r="AWU307" s="1098"/>
      <c r="AWV307" s="1098"/>
      <c r="AWW307" s="1098"/>
      <c r="AWX307" s="1098"/>
      <c r="AWY307" s="1098"/>
      <c r="AWZ307" s="1098"/>
      <c r="AXA307" s="1098"/>
      <c r="AXB307" s="1098"/>
      <c r="AXC307" s="1098"/>
      <c r="AXD307" s="1098"/>
      <c r="AXE307" s="1098"/>
      <c r="AXF307" s="1098"/>
      <c r="AXG307" s="1098"/>
      <c r="AXH307" s="1098"/>
      <c r="AXI307" s="1098"/>
      <c r="AXJ307" s="1098"/>
      <c r="AXK307" s="1098"/>
      <c r="AXL307" s="1098"/>
      <c r="AXM307" s="1098"/>
      <c r="AXN307" s="1098"/>
      <c r="AXO307" s="1098"/>
      <c r="AXP307" s="1098"/>
      <c r="AXQ307" s="1098"/>
      <c r="AXR307" s="1098"/>
      <c r="AXS307" s="1098"/>
      <c r="AXT307" s="1098"/>
      <c r="AXU307" s="1098"/>
      <c r="AXV307" s="1098"/>
      <c r="AXW307" s="1098"/>
      <c r="AXX307" s="1098"/>
      <c r="AXY307" s="1098"/>
      <c r="AXZ307" s="1098"/>
      <c r="AYA307" s="1098"/>
      <c r="AYB307" s="1098"/>
      <c r="AYC307" s="1098"/>
      <c r="AYD307" s="1098"/>
      <c r="AYE307" s="1098"/>
      <c r="AYF307" s="1098"/>
      <c r="AYG307" s="1098"/>
      <c r="AYH307" s="1098"/>
      <c r="AYI307" s="1098"/>
      <c r="AYJ307" s="1098"/>
      <c r="AYK307" s="1098"/>
      <c r="AYL307" s="1098"/>
      <c r="AYM307" s="1098"/>
      <c r="AYN307" s="1098"/>
      <c r="AYO307" s="1098"/>
      <c r="AYP307" s="1098"/>
      <c r="AYQ307" s="1098"/>
      <c r="AYR307" s="1098"/>
      <c r="AYS307" s="1098"/>
      <c r="AYT307" s="1098"/>
      <c r="AYU307" s="1098"/>
      <c r="AYV307" s="1098"/>
      <c r="AYW307" s="1098"/>
    </row>
    <row r="308" spans="1:1349" s="1766" customFormat="1" ht="18" customHeight="1" x14ac:dyDescent="0.2">
      <c r="A308" s="3484"/>
      <c r="B308" s="3507" t="s">
        <v>972</v>
      </c>
      <c r="C308" s="3508"/>
      <c r="D308" s="3508"/>
      <c r="E308" s="3509">
        <v>1</v>
      </c>
      <c r="F308" s="3509"/>
      <c r="G308" s="3509"/>
      <c r="H308" s="1132"/>
      <c r="I308" s="3510">
        <f>(E308/E314)*I314</f>
        <v>0.56888888888888889</v>
      </c>
      <c r="J308" s="3510"/>
      <c r="K308" s="3510"/>
      <c r="L308" s="1043"/>
      <c r="M308" s="3511">
        <f>H290</f>
        <v>2.5</v>
      </c>
      <c r="N308" s="3511"/>
      <c r="O308" s="3511"/>
      <c r="P308" s="3512" t="s">
        <v>1046</v>
      </c>
      <c r="Q308" s="3513"/>
      <c r="R308" s="3574"/>
      <c r="S308" s="1098"/>
      <c r="T308" s="1098"/>
      <c r="U308" s="1098"/>
      <c r="V308" s="1098"/>
      <c r="W308" s="1098"/>
      <c r="X308" s="1098"/>
      <c r="Y308" s="1098"/>
      <c r="Z308" s="1098"/>
      <c r="AA308" s="1098"/>
      <c r="AB308" s="1098"/>
      <c r="AC308" s="1098"/>
      <c r="AD308" s="1098"/>
      <c r="AE308" s="1098"/>
      <c r="AF308" s="1098"/>
      <c r="AG308" s="1098"/>
      <c r="AH308" s="1098"/>
      <c r="AI308" s="1098"/>
      <c r="AJ308" s="1098"/>
      <c r="AK308" s="1098"/>
      <c r="AL308" s="1098"/>
      <c r="AM308" s="1098"/>
      <c r="AN308" s="1098"/>
      <c r="AO308" s="1098"/>
      <c r="AP308" s="1098"/>
      <c r="AQ308" s="1098"/>
      <c r="AR308" s="1098"/>
      <c r="AS308" s="1098"/>
      <c r="AT308" s="1098"/>
      <c r="AU308" s="1098"/>
      <c r="AV308" s="1098"/>
      <c r="AW308" s="1098"/>
      <c r="AX308" s="1098"/>
      <c r="AY308" s="1098"/>
      <c r="AZ308" s="1098"/>
      <c r="BA308" s="1098"/>
      <c r="BB308" s="1098"/>
      <c r="BC308" s="1098"/>
      <c r="BD308" s="1098"/>
      <c r="BE308" s="1098"/>
      <c r="BF308" s="1098"/>
      <c r="BG308" s="1098"/>
      <c r="BH308" s="1098"/>
      <c r="BI308" s="1098"/>
      <c r="BJ308" s="1098"/>
      <c r="BK308" s="1098"/>
      <c r="BL308" s="1098"/>
      <c r="BM308" s="1098"/>
      <c r="BN308" s="1098"/>
      <c r="BO308" s="1098"/>
      <c r="BP308" s="1098"/>
      <c r="BQ308" s="1098"/>
      <c r="BR308" s="1098"/>
      <c r="BS308" s="1098"/>
      <c r="BT308" s="1098"/>
      <c r="BU308" s="1098"/>
      <c r="BV308" s="1098"/>
      <c r="BW308" s="1098"/>
      <c r="BX308" s="1098"/>
      <c r="BY308" s="1098"/>
      <c r="BZ308" s="1098"/>
      <c r="CA308" s="1098"/>
      <c r="CB308" s="1098"/>
      <c r="CC308" s="1098"/>
      <c r="CD308" s="1098"/>
      <c r="CE308" s="1098"/>
      <c r="CF308" s="1098"/>
      <c r="CG308" s="1098"/>
      <c r="CH308" s="1098"/>
      <c r="CI308" s="1098"/>
      <c r="CJ308" s="1098"/>
      <c r="CK308" s="1098"/>
      <c r="CL308" s="1098"/>
      <c r="CM308" s="1098"/>
      <c r="CN308" s="1098"/>
      <c r="CO308" s="1098"/>
      <c r="CP308" s="1098"/>
      <c r="CQ308" s="1098"/>
      <c r="CR308" s="1098"/>
      <c r="CS308" s="1098"/>
      <c r="CT308" s="1098"/>
      <c r="CU308" s="1098"/>
      <c r="CV308" s="1098"/>
      <c r="CW308" s="1098"/>
      <c r="CX308" s="1098"/>
      <c r="CY308" s="1098"/>
      <c r="CZ308" s="1098"/>
      <c r="DA308" s="1098"/>
      <c r="DB308" s="1098"/>
      <c r="DC308" s="1098"/>
      <c r="DD308" s="1098"/>
      <c r="DE308" s="1098"/>
      <c r="DF308" s="1098"/>
      <c r="DG308" s="1098"/>
      <c r="DH308" s="1098"/>
      <c r="DI308" s="1098"/>
      <c r="DJ308" s="1098"/>
      <c r="DK308" s="1098"/>
      <c r="DL308" s="1098"/>
      <c r="DM308" s="1098"/>
      <c r="DN308" s="1098"/>
      <c r="DO308" s="1098"/>
      <c r="DP308" s="1098"/>
      <c r="DQ308" s="1098"/>
      <c r="DR308" s="1098"/>
      <c r="DS308" s="1098"/>
      <c r="DT308" s="1098"/>
      <c r="DU308" s="1098"/>
      <c r="DV308" s="1098"/>
      <c r="DW308" s="1098"/>
      <c r="DX308" s="1098"/>
      <c r="DY308" s="1098"/>
      <c r="DZ308" s="1098"/>
      <c r="EA308" s="1098"/>
      <c r="EB308" s="1098"/>
      <c r="EC308" s="1098"/>
      <c r="ED308" s="1098"/>
      <c r="EE308" s="1098"/>
      <c r="EF308" s="1098"/>
      <c r="EG308" s="1098"/>
      <c r="EH308" s="1098"/>
      <c r="EI308" s="1098"/>
      <c r="EJ308" s="1098"/>
      <c r="EK308" s="1098"/>
      <c r="EL308" s="1098"/>
      <c r="EM308" s="1098"/>
      <c r="EN308" s="1098"/>
      <c r="EO308" s="1098"/>
      <c r="EP308" s="1098"/>
      <c r="EQ308" s="1098"/>
      <c r="ER308" s="1098"/>
      <c r="ES308" s="1098"/>
      <c r="ET308" s="1098"/>
      <c r="EU308" s="1098"/>
      <c r="EV308" s="1098"/>
      <c r="EW308" s="1098"/>
      <c r="EX308" s="1098"/>
      <c r="EY308" s="1098"/>
      <c r="EZ308" s="1098"/>
      <c r="FA308" s="1098"/>
      <c r="FB308" s="1098"/>
      <c r="FC308" s="1098"/>
      <c r="FD308" s="1098"/>
      <c r="FE308" s="1098"/>
      <c r="FF308" s="1098"/>
      <c r="FG308" s="1098"/>
      <c r="FH308" s="1098"/>
      <c r="FI308" s="1098"/>
      <c r="FJ308" s="1098"/>
      <c r="FK308" s="1098"/>
      <c r="FL308" s="1098"/>
      <c r="FM308" s="1098"/>
      <c r="FN308" s="1098"/>
      <c r="FO308" s="1098"/>
      <c r="FP308" s="1098"/>
      <c r="FQ308" s="1098"/>
      <c r="FR308" s="1098"/>
      <c r="FS308" s="1098"/>
      <c r="FT308" s="1098"/>
      <c r="FU308" s="1098"/>
      <c r="FV308" s="1098"/>
      <c r="FW308" s="1098"/>
      <c r="FX308" s="1098"/>
      <c r="FY308" s="1098"/>
      <c r="FZ308" s="1098"/>
      <c r="GA308" s="1098"/>
      <c r="GB308" s="1098"/>
      <c r="GC308" s="1098"/>
      <c r="GD308" s="1098"/>
      <c r="GE308" s="1098"/>
      <c r="GF308" s="1098"/>
      <c r="GG308" s="1098"/>
      <c r="GH308" s="1098"/>
      <c r="GI308" s="1098"/>
      <c r="GJ308" s="1098"/>
      <c r="GK308" s="1098"/>
      <c r="GL308" s="1098"/>
      <c r="GM308" s="1098"/>
      <c r="GN308" s="1098"/>
      <c r="GO308" s="1098"/>
      <c r="GP308" s="1098"/>
      <c r="GQ308" s="1098"/>
      <c r="GR308" s="1098"/>
      <c r="GS308" s="1098"/>
      <c r="GT308" s="1098"/>
      <c r="GU308" s="1098"/>
      <c r="GV308" s="1098"/>
      <c r="GW308" s="1098"/>
      <c r="GX308" s="1098"/>
      <c r="GY308" s="1098"/>
      <c r="GZ308" s="1098"/>
      <c r="HA308" s="1098"/>
      <c r="HB308" s="1098"/>
      <c r="HC308" s="1098"/>
      <c r="HD308" s="1098"/>
      <c r="HE308" s="1098"/>
      <c r="HF308" s="1098"/>
      <c r="HG308" s="1098"/>
      <c r="HH308" s="1098"/>
      <c r="HI308" s="1098"/>
      <c r="HJ308" s="1098"/>
      <c r="HK308" s="1098"/>
      <c r="HL308" s="1098"/>
      <c r="HM308" s="1098"/>
      <c r="HN308" s="1098"/>
      <c r="HO308" s="1098"/>
      <c r="HP308" s="1098"/>
      <c r="HQ308" s="1098"/>
      <c r="HR308" s="1098"/>
      <c r="HS308" s="1098"/>
      <c r="HT308" s="1098"/>
      <c r="HU308" s="1098"/>
      <c r="HV308" s="1098"/>
      <c r="HW308" s="1098"/>
      <c r="HX308" s="1098"/>
      <c r="HY308" s="1098"/>
      <c r="HZ308" s="1098"/>
      <c r="IA308" s="1098"/>
      <c r="IB308" s="1098"/>
      <c r="IC308" s="1098"/>
      <c r="ID308" s="1098"/>
      <c r="IE308" s="1098"/>
      <c r="IF308" s="1098"/>
      <c r="IG308" s="1098"/>
      <c r="IH308" s="1098"/>
      <c r="II308" s="1098"/>
      <c r="IJ308" s="1098"/>
      <c r="IK308" s="1098"/>
      <c r="IL308" s="1098"/>
      <c r="IM308" s="1098"/>
      <c r="IN308" s="1098"/>
      <c r="IO308" s="1098"/>
      <c r="IP308" s="1098"/>
      <c r="IQ308" s="1098"/>
      <c r="IR308" s="1098"/>
      <c r="IS308" s="1098"/>
      <c r="IT308" s="1098"/>
      <c r="IU308" s="1098"/>
      <c r="IV308" s="1098"/>
      <c r="IW308" s="1098"/>
      <c r="IX308" s="1098"/>
      <c r="IY308" s="1098"/>
      <c r="IZ308" s="1098"/>
      <c r="JA308" s="1098"/>
      <c r="JB308" s="1098"/>
      <c r="JC308" s="1098"/>
      <c r="JD308" s="1098"/>
      <c r="JE308" s="1098"/>
      <c r="JF308" s="1098"/>
      <c r="JG308" s="1098"/>
      <c r="JH308" s="1098"/>
      <c r="JI308" s="1098"/>
      <c r="JJ308" s="1098"/>
      <c r="JK308" s="1098"/>
      <c r="JL308" s="1098"/>
      <c r="JM308" s="1098"/>
      <c r="JN308" s="1098"/>
      <c r="JO308" s="1098"/>
      <c r="JP308" s="1098"/>
      <c r="JQ308" s="1098"/>
      <c r="JR308" s="1098"/>
      <c r="JS308" s="1098"/>
      <c r="JT308" s="1098"/>
      <c r="JU308" s="1098"/>
      <c r="JV308" s="1098"/>
      <c r="JW308" s="1098"/>
      <c r="JX308" s="1098"/>
      <c r="JY308" s="1098"/>
      <c r="JZ308" s="1098"/>
      <c r="KA308" s="1098"/>
      <c r="KB308" s="1098"/>
      <c r="KC308" s="1098"/>
      <c r="KD308" s="1098"/>
      <c r="KE308" s="1098"/>
      <c r="KF308" s="1098"/>
      <c r="KG308" s="1098"/>
      <c r="KH308" s="1098"/>
      <c r="KI308" s="1098"/>
      <c r="KJ308" s="1098"/>
      <c r="KK308" s="1098"/>
      <c r="KL308" s="1098"/>
      <c r="KM308" s="1098"/>
      <c r="KN308" s="1098"/>
      <c r="KO308" s="1098"/>
      <c r="KP308" s="1098"/>
      <c r="KQ308" s="1098"/>
      <c r="KR308" s="1098"/>
      <c r="KS308" s="1098"/>
      <c r="KT308" s="1098"/>
      <c r="KU308" s="1098"/>
      <c r="KV308" s="1098"/>
      <c r="KW308" s="1098"/>
      <c r="KX308" s="1098"/>
      <c r="KY308" s="1098"/>
      <c r="KZ308" s="1098"/>
      <c r="LA308" s="1098"/>
      <c r="LB308" s="1098"/>
      <c r="LC308" s="1098"/>
      <c r="LD308" s="1098"/>
      <c r="LE308" s="1098"/>
      <c r="LF308" s="1098"/>
      <c r="LG308" s="1098"/>
      <c r="LH308" s="1098"/>
      <c r="LI308" s="1098"/>
      <c r="LJ308" s="1098"/>
      <c r="LK308" s="1098"/>
      <c r="LL308" s="1098"/>
      <c r="LM308" s="1098"/>
      <c r="LN308" s="1098"/>
      <c r="LO308" s="1098"/>
      <c r="LP308" s="1098"/>
      <c r="LQ308" s="1098"/>
      <c r="LR308" s="1098"/>
      <c r="LS308" s="1098"/>
      <c r="LT308" s="1098"/>
      <c r="LU308" s="1098"/>
      <c r="LV308" s="1098"/>
      <c r="LW308" s="1098"/>
      <c r="LX308" s="1098"/>
      <c r="LY308" s="1098"/>
      <c r="LZ308" s="1098"/>
      <c r="MA308" s="1098"/>
      <c r="MB308" s="1098"/>
      <c r="MC308" s="1098"/>
      <c r="MD308" s="1098"/>
      <c r="ME308" s="1098"/>
      <c r="MF308" s="1098"/>
      <c r="MG308" s="1098"/>
      <c r="MH308" s="1098"/>
      <c r="MI308" s="1098"/>
      <c r="MJ308" s="1098"/>
      <c r="MK308" s="1098"/>
      <c r="ML308" s="1098"/>
      <c r="MM308" s="1098"/>
      <c r="MN308" s="1098"/>
      <c r="MO308" s="1098"/>
      <c r="MP308" s="1098"/>
      <c r="MQ308" s="1098"/>
      <c r="MR308" s="1098"/>
      <c r="MS308" s="1098"/>
      <c r="MT308" s="1098"/>
      <c r="MU308" s="1098"/>
      <c r="MV308" s="1098"/>
      <c r="MW308" s="1098"/>
      <c r="MX308" s="1098"/>
      <c r="MY308" s="1098"/>
      <c r="MZ308" s="1098"/>
      <c r="NA308" s="1098"/>
      <c r="NB308" s="1098"/>
      <c r="NC308" s="1098"/>
      <c r="ND308" s="1098"/>
      <c r="NE308" s="1098"/>
      <c r="NF308" s="1098"/>
      <c r="NG308" s="1098"/>
      <c r="NH308" s="1098"/>
      <c r="NI308" s="1098"/>
      <c r="NJ308" s="1098"/>
      <c r="NK308" s="1098"/>
      <c r="NL308" s="1098"/>
      <c r="NM308" s="1098"/>
      <c r="NN308" s="1098"/>
      <c r="NO308" s="1098"/>
      <c r="NP308" s="1098"/>
      <c r="NQ308" s="1098"/>
      <c r="NR308" s="1098"/>
      <c r="NS308" s="1098"/>
      <c r="NT308" s="1098"/>
      <c r="NU308" s="1098"/>
      <c r="NV308" s="1098"/>
      <c r="NW308" s="1098"/>
      <c r="NX308" s="1098"/>
      <c r="NY308" s="1098"/>
      <c r="NZ308" s="1098"/>
      <c r="OA308" s="1098"/>
      <c r="OB308" s="1098"/>
      <c r="OC308" s="1098"/>
      <c r="OD308" s="1098"/>
      <c r="OE308" s="1098"/>
      <c r="OF308" s="1098"/>
      <c r="OG308" s="1098"/>
      <c r="OH308" s="1098"/>
      <c r="OI308" s="1098"/>
      <c r="OJ308" s="1098"/>
      <c r="OK308" s="1098"/>
      <c r="OL308" s="1098"/>
      <c r="OM308" s="1098"/>
      <c r="ON308" s="1098"/>
      <c r="OO308" s="1098"/>
      <c r="OP308" s="1098"/>
      <c r="OQ308" s="1098"/>
      <c r="OR308" s="1098"/>
      <c r="OS308" s="1098"/>
      <c r="OT308" s="1098"/>
      <c r="OU308" s="1098"/>
      <c r="OV308" s="1098"/>
      <c r="OW308" s="1098"/>
      <c r="OX308" s="1098"/>
      <c r="OY308" s="1098"/>
      <c r="OZ308" s="1098"/>
      <c r="PA308" s="1098"/>
      <c r="PB308" s="1098"/>
      <c r="PC308" s="1098"/>
      <c r="PD308" s="1098"/>
      <c r="PE308" s="1098"/>
      <c r="PF308" s="1098"/>
      <c r="PG308" s="1098"/>
      <c r="PH308" s="1098"/>
      <c r="PI308" s="1098"/>
      <c r="PJ308" s="1098"/>
      <c r="PK308" s="1098"/>
      <c r="PL308" s="1098"/>
      <c r="PM308" s="1098"/>
      <c r="PN308" s="1098"/>
      <c r="PO308" s="1098"/>
      <c r="PP308" s="1098"/>
      <c r="PQ308" s="1098"/>
      <c r="PR308" s="1098"/>
      <c r="PS308" s="1098"/>
      <c r="PT308" s="1098"/>
      <c r="PU308" s="1098"/>
      <c r="PV308" s="1098"/>
      <c r="PW308" s="1098"/>
      <c r="PX308" s="1098"/>
      <c r="PY308" s="1098"/>
      <c r="PZ308" s="1098"/>
      <c r="QA308" s="1098"/>
      <c r="QB308" s="1098"/>
      <c r="QC308" s="1098"/>
      <c r="QD308" s="1098"/>
      <c r="QE308" s="1098"/>
      <c r="QF308" s="1098"/>
      <c r="QG308" s="1098"/>
      <c r="QH308" s="1098"/>
      <c r="QI308" s="1098"/>
      <c r="QJ308" s="1098"/>
      <c r="QK308" s="1098"/>
      <c r="QL308" s="1098"/>
      <c r="QM308" s="1098"/>
      <c r="QN308" s="1098"/>
      <c r="QO308" s="1098"/>
      <c r="QP308" s="1098"/>
      <c r="QQ308" s="1098"/>
      <c r="QR308" s="1098"/>
      <c r="QS308" s="1098"/>
      <c r="QT308" s="1098"/>
      <c r="QU308" s="1098"/>
      <c r="QV308" s="1098"/>
      <c r="QW308" s="1098"/>
      <c r="QX308" s="1098"/>
      <c r="QY308" s="1098"/>
      <c r="QZ308" s="1098"/>
      <c r="RA308" s="1098"/>
      <c r="RB308" s="1098"/>
      <c r="RC308" s="1098"/>
      <c r="RD308" s="1098"/>
      <c r="RE308" s="1098"/>
      <c r="RF308" s="1098"/>
      <c r="RG308" s="1098"/>
      <c r="RH308" s="1098"/>
      <c r="RI308" s="1098"/>
      <c r="RJ308" s="1098"/>
      <c r="RK308" s="1098"/>
      <c r="RL308" s="1098"/>
      <c r="RM308" s="1098"/>
      <c r="RN308" s="1098"/>
      <c r="RO308" s="1098"/>
      <c r="RP308" s="1098"/>
      <c r="RQ308" s="1098"/>
      <c r="RR308" s="1098"/>
      <c r="RS308" s="1098"/>
      <c r="RT308" s="1098"/>
      <c r="RU308" s="1098"/>
      <c r="RV308" s="1098"/>
      <c r="RW308" s="1098"/>
      <c r="RX308" s="1098"/>
      <c r="RY308" s="1098"/>
      <c r="RZ308" s="1098"/>
      <c r="SA308" s="1098"/>
      <c r="SB308" s="1098"/>
      <c r="SC308" s="1098"/>
      <c r="SD308" s="1098"/>
      <c r="SE308" s="1098"/>
      <c r="SF308" s="1098"/>
      <c r="SG308" s="1098"/>
      <c r="SH308" s="1098"/>
      <c r="SI308" s="1098"/>
      <c r="SJ308" s="1098"/>
      <c r="SK308" s="1098"/>
      <c r="SL308" s="1098"/>
      <c r="SM308" s="1098"/>
      <c r="SN308" s="1098"/>
      <c r="SO308" s="1098"/>
      <c r="SP308" s="1098"/>
      <c r="SQ308" s="1098"/>
      <c r="SR308" s="1098"/>
      <c r="SS308" s="1098"/>
      <c r="ST308" s="1098"/>
      <c r="SU308" s="1098"/>
      <c r="SV308" s="1098"/>
      <c r="SW308" s="1098"/>
      <c r="SX308" s="1098"/>
      <c r="SY308" s="1098"/>
      <c r="SZ308" s="1098"/>
      <c r="TA308" s="1098"/>
      <c r="TB308" s="1098"/>
      <c r="TC308" s="1098"/>
      <c r="TD308" s="1098"/>
      <c r="TE308" s="1098"/>
      <c r="TF308" s="1098"/>
      <c r="TG308" s="1098"/>
      <c r="TH308" s="1098"/>
      <c r="TI308" s="1098"/>
      <c r="TJ308" s="1098"/>
      <c r="TK308" s="1098"/>
      <c r="TL308" s="1098"/>
      <c r="TM308" s="1098"/>
      <c r="TN308" s="1098"/>
      <c r="TO308" s="1098"/>
      <c r="TP308" s="1098"/>
      <c r="TQ308" s="1098"/>
      <c r="TR308" s="1098"/>
      <c r="TS308" s="1098"/>
      <c r="TT308" s="1098"/>
      <c r="TU308" s="1098"/>
      <c r="TV308" s="1098"/>
      <c r="TW308" s="1098"/>
      <c r="TX308" s="1098"/>
      <c r="TY308" s="1098"/>
      <c r="TZ308" s="1098"/>
      <c r="UA308" s="1098"/>
      <c r="UB308" s="1098"/>
      <c r="UC308" s="1098"/>
      <c r="UD308" s="1098"/>
      <c r="UE308" s="1098"/>
      <c r="UF308" s="1098"/>
      <c r="UG308" s="1098"/>
      <c r="UH308" s="1098"/>
      <c r="UI308" s="1098"/>
      <c r="UJ308" s="1098"/>
      <c r="UK308" s="1098"/>
      <c r="UL308" s="1098"/>
      <c r="UM308" s="1098"/>
      <c r="UN308" s="1098"/>
      <c r="UO308" s="1098"/>
      <c r="UP308" s="1098"/>
      <c r="UQ308" s="1098"/>
      <c r="UR308" s="1098"/>
      <c r="US308" s="1098"/>
      <c r="UT308" s="1098"/>
      <c r="UU308" s="1098"/>
      <c r="UV308" s="1098"/>
      <c r="UW308" s="1098"/>
      <c r="UX308" s="1098"/>
      <c r="UY308" s="1098"/>
      <c r="UZ308" s="1098"/>
      <c r="VA308" s="1098"/>
      <c r="VB308" s="1098"/>
      <c r="VC308" s="1098"/>
      <c r="VD308" s="1098"/>
      <c r="VE308" s="1098"/>
      <c r="VF308" s="1098"/>
      <c r="VG308" s="1098"/>
      <c r="VH308" s="1098"/>
      <c r="VI308" s="1098"/>
      <c r="VJ308" s="1098"/>
      <c r="VK308" s="1098"/>
      <c r="VL308" s="1098"/>
      <c r="VM308" s="1098"/>
      <c r="VN308" s="1098"/>
      <c r="VO308" s="1098"/>
      <c r="VP308" s="1098"/>
      <c r="VQ308" s="1098"/>
      <c r="VR308" s="1098"/>
      <c r="VS308" s="1098"/>
      <c r="VT308" s="1098"/>
      <c r="VU308" s="1098"/>
      <c r="VV308" s="1098"/>
      <c r="VW308" s="1098"/>
      <c r="VX308" s="1098"/>
      <c r="VY308" s="1098"/>
      <c r="VZ308" s="1098"/>
      <c r="WA308" s="1098"/>
      <c r="WB308" s="1098"/>
      <c r="WC308" s="1098"/>
      <c r="WD308" s="1098"/>
      <c r="WE308" s="1098"/>
      <c r="WF308" s="1098"/>
      <c r="WG308" s="1098"/>
      <c r="WH308" s="1098"/>
      <c r="WI308" s="1098"/>
      <c r="WJ308" s="1098"/>
      <c r="WK308" s="1098"/>
      <c r="WL308" s="1098"/>
      <c r="WM308" s="1098"/>
      <c r="WN308" s="1098"/>
      <c r="WO308" s="1098"/>
      <c r="WP308" s="1098"/>
      <c r="WQ308" s="1098"/>
      <c r="WR308" s="1098"/>
      <c r="WS308" s="1098"/>
      <c r="WT308" s="1098"/>
      <c r="WU308" s="1098"/>
      <c r="WV308" s="1098"/>
      <c r="WW308" s="1098"/>
      <c r="WX308" s="1098"/>
      <c r="WY308" s="1098"/>
      <c r="WZ308" s="1098"/>
      <c r="XA308" s="1098"/>
      <c r="XB308" s="1098"/>
      <c r="XC308" s="1098"/>
      <c r="XD308" s="1098"/>
      <c r="XE308" s="1098"/>
      <c r="XF308" s="1098"/>
      <c r="XG308" s="1098"/>
      <c r="XH308" s="1098"/>
      <c r="XI308" s="1098"/>
      <c r="XJ308" s="1098"/>
      <c r="XK308" s="1098"/>
      <c r="XL308" s="1098"/>
      <c r="XM308" s="1098"/>
      <c r="XN308" s="1098"/>
      <c r="XO308" s="1098"/>
      <c r="XP308" s="1098"/>
      <c r="XQ308" s="1098"/>
      <c r="XR308" s="1098"/>
      <c r="XS308" s="1098"/>
      <c r="XT308" s="1098"/>
      <c r="XU308" s="1098"/>
      <c r="XV308" s="1098"/>
      <c r="XW308" s="1098"/>
      <c r="XX308" s="1098"/>
      <c r="XY308" s="1098"/>
      <c r="XZ308" s="1098"/>
      <c r="YA308" s="1098"/>
      <c r="YB308" s="1098"/>
      <c r="YC308" s="1098"/>
      <c r="YD308" s="1098"/>
      <c r="YE308" s="1098"/>
      <c r="YF308" s="1098"/>
      <c r="YG308" s="1098"/>
      <c r="YH308" s="1098"/>
      <c r="YI308" s="1098"/>
      <c r="YJ308" s="1098"/>
      <c r="YK308" s="1098"/>
      <c r="YL308" s="1098"/>
      <c r="YM308" s="1098"/>
      <c r="YN308" s="1098"/>
      <c r="YO308" s="1098"/>
      <c r="YP308" s="1098"/>
      <c r="YQ308" s="1098"/>
      <c r="YR308" s="1098"/>
      <c r="YS308" s="1098"/>
      <c r="YT308" s="1098"/>
      <c r="YU308" s="1098"/>
      <c r="YV308" s="1098"/>
      <c r="YW308" s="1098"/>
      <c r="YX308" s="1098"/>
      <c r="YY308" s="1098"/>
      <c r="YZ308" s="1098"/>
      <c r="ZA308" s="1098"/>
      <c r="ZB308" s="1098"/>
      <c r="ZC308" s="1098"/>
      <c r="ZD308" s="1098"/>
      <c r="ZE308" s="1098"/>
      <c r="ZF308" s="1098"/>
      <c r="ZG308" s="1098"/>
      <c r="ZH308" s="1098"/>
      <c r="ZI308" s="1098"/>
      <c r="ZJ308" s="1098"/>
      <c r="ZK308" s="1098"/>
      <c r="ZL308" s="1098"/>
      <c r="ZM308" s="1098"/>
      <c r="ZN308" s="1098"/>
      <c r="ZO308" s="1098"/>
      <c r="ZP308" s="1098"/>
      <c r="ZQ308" s="1098"/>
      <c r="ZR308" s="1098"/>
      <c r="ZS308" s="1098"/>
      <c r="ZT308" s="1098"/>
      <c r="ZU308" s="1098"/>
      <c r="ZV308" s="1098"/>
      <c r="ZW308" s="1098"/>
      <c r="ZX308" s="1098"/>
      <c r="ZY308" s="1098"/>
      <c r="ZZ308" s="1098"/>
      <c r="AAA308" s="1098"/>
      <c r="AAB308" s="1098"/>
      <c r="AAC308" s="1098"/>
      <c r="AAD308" s="1098"/>
      <c r="AAE308" s="1098"/>
      <c r="AAF308" s="1098"/>
      <c r="AAG308" s="1098"/>
      <c r="AAH308" s="1098"/>
      <c r="AAI308" s="1098"/>
      <c r="AAJ308" s="1098"/>
      <c r="AAK308" s="1098"/>
      <c r="AAL308" s="1098"/>
      <c r="AAM308" s="1098"/>
      <c r="AAN308" s="1098"/>
      <c r="AAO308" s="1098"/>
      <c r="AAP308" s="1098"/>
      <c r="AAQ308" s="1098"/>
      <c r="AAR308" s="1098"/>
      <c r="AAS308" s="1098"/>
      <c r="AAT308" s="1098"/>
      <c r="AAU308" s="1098"/>
      <c r="AAV308" s="1098"/>
      <c r="AAW308" s="1098"/>
      <c r="AAX308" s="1098"/>
      <c r="AAY308" s="1098"/>
      <c r="AAZ308" s="1098"/>
      <c r="ABA308" s="1098"/>
      <c r="ABB308" s="1098"/>
      <c r="ABC308" s="1098"/>
      <c r="ABD308" s="1098"/>
      <c r="ABE308" s="1098"/>
      <c r="ABF308" s="1098"/>
      <c r="ABG308" s="1098"/>
      <c r="ABH308" s="1098"/>
      <c r="ABI308" s="1098"/>
      <c r="ABJ308" s="1098"/>
      <c r="ABK308" s="1098"/>
      <c r="ABL308" s="1098"/>
      <c r="ABM308" s="1098"/>
      <c r="ABN308" s="1098"/>
      <c r="ABO308" s="1098"/>
      <c r="ABP308" s="1098"/>
      <c r="ABQ308" s="1098"/>
      <c r="ABR308" s="1098"/>
      <c r="ABS308" s="1098"/>
      <c r="ABT308" s="1098"/>
      <c r="ABU308" s="1098"/>
      <c r="ABV308" s="1098"/>
      <c r="ABW308" s="1098"/>
      <c r="ABX308" s="1098"/>
      <c r="ABY308" s="1098"/>
      <c r="ABZ308" s="1098"/>
      <c r="ACA308" s="1098"/>
      <c r="ACB308" s="1098"/>
      <c r="ACC308" s="1098"/>
      <c r="ACD308" s="1098"/>
      <c r="ACE308" s="1098"/>
      <c r="ACF308" s="1098"/>
      <c r="ACG308" s="1098"/>
      <c r="ACH308" s="1098"/>
      <c r="ACI308" s="1098"/>
      <c r="ACJ308" s="1098"/>
      <c r="ACK308" s="1098"/>
      <c r="ACL308" s="1098"/>
      <c r="ACM308" s="1098"/>
      <c r="ACN308" s="1098"/>
      <c r="ACO308" s="1098"/>
      <c r="ACP308" s="1098"/>
      <c r="ACQ308" s="1098"/>
      <c r="ACR308" s="1098"/>
      <c r="ACS308" s="1098"/>
      <c r="ACT308" s="1098"/>
      <c r="ACU308" s="1098"/>
      <c r="ACV308" s="1098"/>
      <c r="ACW308" s="1098"/>
      <c r="ACX308" s="1098"/>
      <c r="ACY308" s="1098"/>
      <c r="ACZ308" s="1098"/>
      <c r="ADA308" s="1098"/>
      <c r="ADB308" s="1098"/>
      <c r="ADC308" s="1098"/>
      <c r="ADD308" s="1098"/>
      <c r="ADE308" s="1098"/>
      <c r="ADF308" s="1098"/>
      <c r="ADG308" s="1098"/>
      <c r="ADH308" s="1098"/>
      <c r="ADI308" s="1098"/>
      <c r="ADJ308" s="1098"/>
      <c r="ADK308" s="1098"/>
      <c r="ADL308" s="1098"/>
      <c r="ADM308" s="1098"/>
      <c r="ADN308" s="1098"/>
      <c r="ADO308" s="1098"/>
      <c r="ADP308" s="1098"/>
      <c r="ADQ308" s="1098"/>
      <c r="ADR308" s="1098"/>
      <c r="ADS308" s="1098"/>
      <c r="ADT308" s="1098"/>
      <c r="ADU308" s="1098"/>
      <c r="ADV308" s="1098"/>
      <c r="ADW308" s="1098"/>
      <c r="ADX308" s="1098"/>
      <c r="ADY308" s="1098"/>
      <c r="ADZ308" s="1098"/>
      <c r="AEA308" s="1098"/>
      <c r="AEB308" s="1098"/>
      <c r="AEC308" s="1098"/>
      <c r="AED308" s="1098"/>
      <c r="AEE308" s="1098"/>
      <c r="AEF308" s="1098"/>
      <c r="AEG308" s="1098"/>
      <c r="AEH308" s="1098"/>
      <c r="AEI308" s="1098"/>
      <c r="AEJ308" s="1098"/>
      <c r="AEK308" s="1098"/>
      <c r="AEL308" s="1098"/>
      <c r="AEM308" s="1098"/>
      <c r="AEN308" s="1098"/>
      <c r="AEO308" s="1098"/>
      <c r="AEP308" s="1098"/>
      <c r="AEQ308" s="1098"/>
      <c r="AER308" s="1098"/>
      <c r="AES308" s="1098"/>
      <c r="AET308" s="1098"/>
      <c r="AEU308" s="1098"/>
      <c r="AEV308" s="1098"/>
      <c r="AEW308" s="1098"/>
      <c r="AEX308" s="1098"/>
      <c r="AEY308" s="1098"/>
      <c r="AEZ308" s="1098"/>
      <c r="AFA308" s="1098"/>
      <c r="AFB308" s="1098"/>
      <c r="AFC308" s="1098"/>
      <c r="AFD308" s="1098"/>
      <c r="AFE308" s="1098"/>
      <c r="AFF308" s="1098"/>
      <c r="AFG308" s="1098"/>
      <c r="AFH308" s="1098"/>
      <c r="AFI308" s="1098"/>
      <c r="AFJ308" s="1098"/>
      <c r="AFK308" s="1098"/>
      <c r="AFL308" s="1098"/>
      <c r="AFM308" s="1098"/>
      <c r="AFN308" s="1098"/>
      <c r="AFO308" s="1098"/>
      <c r="AFP308" s="1098"/>
      <c r="AFQ308" s="1098"/>
      <c r="AFR308" s="1098"/>
      <c r="AFS308" s="1098"/>
      <c r="AFT308" s="1098"/>
      <c r="AFU308" s="1098"/>
      <c r="AFV308" s="1098"/>
      <c r="AFW308" s="1098"/>
      <c r="AFX308" s="1098"/>
      <c r="AFY308" s="1098"/>
      <c r="AFZ308" s="1098"/>
      <c r="AGA308" s="1098"/>
      <c r="AGB308" s="1098"/>
      <c r="AGC308" s="1098"/>
      <c r="AGD308" s="1098"/>
      <c r="AGE308" s="1098"/>
      <c r="AGF308" s="1098"/>
      <c r="AGG308" s="1098"/>
      <c r="AGH308" s="1098"/>
      <c r="AGI308" s="1098"/>
      <c r="AGJ308" s="1098"/>
      <c r="AGK308" s="1098"/>
      <c r="AGL308" s="1098"/>
      <c r="AGM308" s="1098"/>
      <c r="AGN308" s="1098"/>
      <c r="AGO308" s="1098"/>
      <c r="AGP308" s="1098"/>
      <c r="AGQ308" s="1098"/>
      <c r="AGR308" s="1098"/>
      <c r="AGS308" s="1098"/>
      <c r="AGT308" s="1098"/>
      <c r="AGU308" s="1098"/>
      <c r="AGV308" s="1098"/>
      <c r="AGW308" s="1098"/>
      <c r="AGX308" s="1098"/>
      <c r="AGY308" s="1098"/>
      <c r="AGZ308" s="1098"/>
      <c r="AHA308" s="1098"/>
      <c r="AHB308" s="1098"/>
      <c r="AHC308" s="1098"/>
      <c r="AHD308" s="1098"/>
      <c r="AHE308" s="1098"/>
      <c r="AHF308" s="1098"/>
      <c r="AHG308" s="1098"/>
      <c r="AHH308" s="1098"/>
      <c r="AHI308" s="1098"/>
      <c r="AHJ308" s="1098"/>
      <c r="AHK308" s="1098"/>
      <c r="AHL308" s="1098"/>
      <c r="AHM308" s="1098"/>
      <c r="AHN308" s="1098"/>
      <c r="AHO308" s="1098"/>
      <c r="AHP308" s="1098"/>
      <c r="AHQ308" s="1098"/>
      <c r="AHR308" s="1098"/>
      <c r="AHS308" s="1098"/>
      <c r="AHT308" s="1098"/>
      <c r="AHU308" s="1098"/>
      <c r="AHV308" s="1098"/>
      <c r="AHW308" s="1098"/>
      <c r="AHX308" s="1098"/>
      <c r="AHY308" s="1098"/>
      <c r="AHZ308" s="1098"/>
      <c r="AIA308" s="1098"/>
      <c r="AIB308" s="1098"/>
      <c r="AIC308" s="1098"/>
      <c r="AID308" s="1098"/>
      <c r="AIE308" s="1098"/>
      <c r="AIF308" s="1098"/>
      <c r="AIG308" s="1098"/>
      <c r="AIH308" s="1098"/>
      <c r="AII308" s="1098"/>
      <c r="AIJ308" s="1098"/>
      <c r="AIK308" s="1098"/>
      <c r="AIL308" s="1098"/>
      <c r="AIM308" s="1098"/>
      <c r="AIN308" s="1098"/>
      <c r="AIO308" s="1098"/>
      <c r="AIP308" s="1098"/>
      <c r="AIQ308" s="1098"/>
      <c r="AIR308" s="1098"/>
      <c r="AIS308" s="1098"/>
      <c r="AIT308" s="1098"/>
      <c r="AIU308" s="1098"/>
      <c r="AIV308" s="1098"/>
      <c r="AIW308" s="1098"/>
      <c r="AIX308" s="1098"/>
      <c r="AIY308" s="1098"/>
      <c r="AIZ308" s="1098"/>
      <c r="AJA308" s="1098"/>
      <c r="AJB308" s="1098"/>
      <c r="AJC308" s="1098"/>
      <c r="AJD308" s="1098"/>
      <c r="AJE308" s="1098"/>
      <c r="AJF308" s="1098"/>
      <c r="AJG308" s="1098"/>
      <c r="AJH308" s="1098"/>
      <c r="AJI308" s="1098"/>
      <c r="AJJ308" s="1098"/>
      <c r="AJK308" s="1098"/>
      <c r="AJL308" s="1098"/>
      <c r="AJM308" s="1098"/>
      <c r="AJN308" s="1098"/>
      <c r="AJO308" s="1098"/>
      <c r="AJP308" s="1098"/>
      <c r="AJQ308" s="1098"/>
      <c r="AJR308" s="1098"/>
      <c r="AJS308" s="1098"/>
      <c r="AJT308" s="1098"/>
      <c r="AJU308" s="1098"/>
      <c r="AJV308" s="1098"/>
      <c r="AJW308" s="1098"/>
      <c r="AJX308" s="1098"/>
      <c r="AJY308" s="1098"/>
      <c r="AJZ308" s="1098"/>
      <c r="AKA308" s="1098"/>
      <c r="AKB308" s="1098"/>
      <c r="AKC308" s="1098"/>
      <c r="AKD308" s="1098"/>
      <c r="AKE308" s="1098"/>
      <c r="AKF308" s="1098"/>
      <c r="AKG308" s="1098"/>
      <c r="AKH308" s="1098"/>
      <c r="AKI308" s="1098"/>
      <c r="AKJ308" s="1098"/>
      <c r="AKK308" s="1098"/>
      <c r="AKL308" s="1098"/>
      <c r="AKM308" s="1098"/>
      <c r="AKN308" s="1098"/>
      <c r="AKO308" s="1098"/>
      <c r="AKP308" s="1098"/>
      <c r="AKQ308" s="1098"/>
      <c r="AKR308" s="1098"/>
      <c r="AKS308" s="1098"/>
      <c r="AKT308" s="1098"/>
      <c r="AKU308" s="1098"/>
      <c r="AKV308" s="1098"/>
      <c r="AKW308" s="1098"/>
      <c r="AKX308" s="1098"/>
      <c r="AKY308" s="1098"/>
      <c r="AKZ308" s="1098"/>
      <c r="ALA308" s="1098"/>
      <c r="ALB308" s="1098"/>
      <c r="ALC308" s="1098"/>
      <c r="ALD308" s="1098"/>
      <c r="ALE308" s="1098"/>
      <c r="ALF308" s="1098"/>
      <c r="ALG308" s="1098"/>
      <c r="ALH308" s="1098"/>
      <c r="ALI308" s="1098"/>
      <c r="ALJ308" s="1098"/>
      <c r="ALK308" s="1098"/>
      <c r="ALL308" s="1098"/>
      <c r="ALM308" s="1098"/>
      <c r="ALN308" s="1098"/>
      <c r="ALO308" s="1098"/>
      <c r="ALP308" s="1098"/>
      <c r="ALQ308" s="1098"/>
      <c r="ALR308" s="1098"/>
      <c r="ALS308" s="1098"/>
      <c r="ALT308" s="1098"/>
      <c r="ALU308" s="1098"/>
      <c r="ALV308" s="1098"/>
      <c r="ALW308" s="1098"/>
      <c r="ALX308" s="1098"/>
      <c r="ALY308" s="1098"/>
      <c r="ALZ308" s="1098"/>
      <c r="AMA308" s="1098"/>
      <c r="AMB308" s="1098"/>
      <c r="AMC308" s="1098"/>
      <c r="AMD308" s="1098"/>
      <c r="AME308" s="1098"/>
      <c r="AMF308" s="1098"/>
      <c r="AMG308" s="1098"/>
      <c r="AMH308" s="1098"/>
      <c r="AMI308" s="1098"/>
      <c r="AMJ308" s="1098"/>
      <c r="AMK308" s="1098"/>
      <c r="AML308" s="1098"/>
      <c r="AMM308" s="1098"/>
      <c r="AMN308" s="1098"/>
      <c r="AMO308" s="1098"/>
      <c r="AMP308" s="1098"/>
      <c r="AMQ308" s="1098"/>
      <c r="AMR308" s="1098"/>
      <c r="AMS308" s="1098"/>
      <c r="AMT308" s="1098"/>
      <c r="AMU308" s="1098"/>
      <c r="AMV308" s="1098"/>
      <c r="AMW308" s="1098"/>
      <c r="AMX308" s="1098"/>
      <c r="AMY308" s="1098"/>
      <c r="AMZ308" s="1098"/>
      <c r="ANA308" s="1098"/>
      <c r="ANB308" s="1098"/>
      <c r="ANC308" s="1098"/>
      <c r="AND308" s="1098"/>
      <c r="ANE308" s="1098"/>
      <c r="ANF308" s="1098"/>
      <c r="ANG308" s="1098"/>
      <c r="ANH308" s="1098"/>
      <c r="ANI308" s="1098"/>
      <c r="ANJ308" s="1098"/>
      <c r="ANK308" s="1098"/>
      <c r="ANL308" s="1098"/>
      <c r="ANM308" s="1098"/>
      <c r="ANN308" s="1098"/>
      <c r="ANO308" s="1098"/>
      <c r="ANP308" s="1098"/>
      <c r="ANQ308" s="1098"/>
      <c r="ANR308" s="1098"/>
      <c r="ANS308" s="1098"/>
      <c r="ANT308" s="1098"/>
      <c r="ANU308" s="1098"/>
      <c r="ANV308" s="1098"/>
      <c r="ANW308" s="1098"/>
      <c r="ANX308" s="1098"/>
      <c r="ANY308" s="1098"/>
      <c r="ANZ308" s="1098"/>
      <c r="AOA308" s="1098"/>
      <c r="AOB308" s="1098"/>
      <c r="AOC308" s="1098"/>
      <c r="AOD308" s="1098"/>
      <c r="AOE308" s="1098"/>
      <c r="AOF308" s="1098"/>
      <c r="AOG308" s="1098"/>
      <c r="AOH308" s="1098"/>
      <c r="AOI308" s="1098"/>
      <c r="AOJ308" s="1098"/>
      <c r="AOK308" s="1098"/>
      <c r="AOL308" s="1098"/>
      <c r="AOM308" s="1098"/>
      <c r="AON308" s="1098"/>
      <c r="AOO308" s="1098"/>
      <c r="AOP308" s="1098"/>
      <c r="AOQ308" s="1098"/>
      <c r="AOR308" s="1098"/>
      <c r="AOS308" s="1098"/>
      <c r="AOT308" s="1098"/>
      <c r="AOU308" s="1098"/>
      <c r="AOV308" s="1098"/>
      <c r="AOW308" s="1098"/>
      <c r="AOX308" s="1098"/>
      <c r="AOY308" s="1098"/>
      <c r="AOZ308" s="1098"/>
      <c r="APA308" s="1098"/>
      <c r="APB308" s="1098"/>
      <c r="APC308" s="1098"/>
      <c r="APD308" s="1098"/>
      <c r="APE308" s="1098"/>
      <c r="APF308" s="1098"/>
      <c r="APG308" s="1098"/>
      <c r="APH308" s="1098"/>
      <c r="API308" s="1098"/>
      <c r="APJ308" s="1098"/>
      <c r="APK308" s="1098"/>
      <c r="APL308" s="1098"/>
      <c r="APM308" s="1098"/>
      <c r="APN308" s="1098"/>
      <c r="APO308" s="1098"/>
      <c r="APP308" s="1098"/>
      <c r="APQ308" s="1098"/>
      <c r="APR308" s="1098"/>
      <c r="APS308" s="1098"/>
      <c r="APT308" s="1098"/>
      <c r="APU308" s="1098"/>
      <c r="APV308" s="1098"/>
      <c r="APW308" s="1098"/>
      <c r="APX308" s="1098"/>
      <c r="APY308" s="1098"/>
      <c r="APZ308" s="1098"/>
      <c r="AQA308" s="1098"/>
      <c r="AQB308" s="1098"/>
      <c r="AQC308" s="1098"/>
      <c r="AQD308" s="1098"/>
      <c r="AQE308" s="1098"/>
      <c r="AQF308" s="1098"/>
      <c r="AQG308" s="1098"/>
      <c r="AQH308" s="1098"/>
      <c r="AQI308" s="1098"/>
      <c r="AQJ308" s="1098"/>
      <c r="AQK308" s="1098"/>
      <c r="AQL308" s="1098"/>
      <c r="AQM308" s="1098"/>
      <c r="AQN308" s="1098"/>
      <c r="AQO308" s="1098"/>
      <c r="AQP308" s="1098"/>
      <c r="AQQ308" s="1098"/>
      <c r="AQR308" s="1098"/>
      <c r="AQS308" s="1098"/>
      <c r="AQT308" s="1098"/>
      <c r="AQU308" s="1098"/>
      <c r="AQV308" s="1098"/>
      <c r="AQW308" s="1098"/>
      <c r="AQX308" s="1098"/>
      <c r="AQY308" s="1098"/>
      <c r="AQZ308" s="1098"/>
      <c r="ARA308" s="1098"/>
      <c r="ARB308" s="1098"/>
      <c r="ARC308" s="1098"/>
      <c r="ARD308" s="1098"/>
      <c r="ARE308" s="1098"/>
      <c r="ARF308" s="1098"/>
      <c r="ARG308" s="1098"/>
      <c r="ARH308" s="1098"/>
      <c r="ARI308" s="1098"/>
      <c r="ARJ308" s="1098"/>
      <c r="ARK308" s="1098"/>
      <c r="ARL308" s="1098"/>
      <c r="ARM308" s="1098"/>
      <c r="ARN308" s="1098"/>
      <c r="ARO308" s="1098"/>
      <c r="ARP308" s="1098"/>
      <c r="ARQ308" s="1098"/>
      <c r="ARR308" s="1098"/>
      <c r="ARS308" s="1098"/>
      <c r="ART308" s="1098"/>
      <c r="ARU308" s="1098"/>
      <c r="ARV308" s="1098"/>
      <c r="ARW308" s="1098"/>
      <c r="ARX308" s="1098"/>
      <c r="ARY308" s="1098"/>
      <c r="ARZ308" s="1098"/>
      <c r="ASA308" s="1098"/>
      <c r="ASB308" s="1098"/>
      <c r="ASC308" s="1098"/>
      <c r="ASD308" s="1098"/>
      <c r="ASE308" s="1098"/>
      <c r="ASF308" s="1098"/>
      <c r="ASG308" s="1098"/>
      <c r="ASH308" s="1098"/>
      <c r="ASI308" s="1098"/>
      <c r="ASJ308" s="1098"/>
      <c r="ASK308" s="1098"/>
      <c r="ASL308" s="1098"/>
      <c r="ASM308" s="1098"/>
      <c r="ASN308" s="1098"/>
      <c r="ASO308" s="1098"/>
      <c r="ASP308" s="1098"/>
      <c r="ASQ308" s="1098"/>
      <c r="ASR308" s="1098"/>
      <c r="ASS308" s="1098"/>
      <c r="AST308" s="1098"/>
      <c r="ASU308" s="1098"/>
      <c r="ASV308" s="1098"/>
      <c r="ASW308" s="1098"/>
      <c r="ASX308" s="1098"/>
      <c r="ASY308" s="1098"/>
      <c r="ASZ308" s="1098"/>
      <c r="ATA308" s="1098"/>
      <c r="ATB308" s="1098"/>
      <c r="ATC308" s="1098"/>
      <c r="ATD308" s="1098"/>
      <c r="ATE308" s="1098"/>
      <c r="ATF308" s="1098"/>
      <c r="ATG308" s="1098"/>
      <c r="ATH308" s="1098"/>
      <c r="ATI308" s="1098"/>
      <c r="ATJ308" s="1098"/>
      <c r="ATK308" s="1098"/>
      <c r="ATL308" s="1098"/>
      <c r="ATM308" s="1098"/>
      <c r="ATN308" s="1098"/>
      <c r="ATO308" s="1098"/>
      <c r="ATP308" s="1098"/>
      <c r="ATQ308" s="1098"/>
      <c r="ATR308" s="1098"/>
      <c r="ATS308" s="1098"/>
      <c r="ATT308" s="1098"/>
      <c r="ATU308" s="1098"/>
      <c r="ATV308" s="1098"/>
      <c r="ATW308" s="1098"/>
      <c r="ATX308" s="1098"/>
      <c r="ATY308" s="1098"/>
      <c r="ATZ308" s="1098"/>
      <c r="AUA308" s="1098"/>
      <c r="AUB308" s="1098"/>
      <c r="AUC308" s="1098"/>
      <c r="AUD308" s="1098"/>
      <c r="AUE308" s="1098"/>
      <c r="AUF308" s="1098"/>
      <c r="AUG308" s="1098"/>
      <c r="AUH308" s="1098"/>
      <c r="AUI308" s="1098"/>
      <c r="AUJ308" s="1098"/>
      <c r="AUK308" s="1098"/>
      <c r="AUL308" s="1098"/>
      <c r="AUM308" s="1098"/>
      <c r="AUN308" s="1098"/>
      <c r="AUO308" s="1098"/>
      <c r="AUP308" s="1098"/>
      <c r="AUQ308" s="1098"/>
      <c r="AUR308" s="1098"/>
      <c r="AUS308" s="1098"/>
      <c r="AUT308" s="1098"/>
      <c r="AUU308" s="1098"/>
      <c r="AUV308" s="1098"/>
      <c r="AUW308" s="1098"/>
      <c r="AUX308" s="1098"/>
      <c r="AUY308" s="1098"/>
      <c r="AUZ308" s="1098"/>
      <c r="AVA308" s="1098"/>
      <c r="AVB308" s="1098"/>
      <c r="AVC308" s="1098"/>
      <c r="AVD308" s="1098"/>
      <c r="AVE308" s="1098"/>
      <c r="AVF308" s="1098"/>
      <c r="AVG308" s="1098"/>
      <c r="AVH308" s="1098"/>
      <c r="AVI308" s="1098"/>
      <c r="AVJ308" s="1098"/>
      <c r="AVK308" s="1098"/>
      <c r="AVL308" s="1098"/>
      <c r="AVM308" s="1098"/>
      <c r="AVN308" s="1098"/>
      <c r="AVO308" s="1098"/>
      <c r="AVP308" s="1098"/>
      <c r="AVQ308" s="1098"/>
      <c r="AVR308" s="1098"/>
      <c r="AVS308" s="1098"/>
      <c r="AVT308" s="1098"/>
      <c r="AVU308" s="1098"/>
      <c r="AVV308" s="1098"/>
      <c r="AVW308" s="1098"/>
      <c r="AVX308" s="1098"/>
      <c r="AVY308" s="1098"/>
      <c r="AVZ308" s="1098"/>
      <c r="AWA308" s="1098"/>
      <c r="AWB308" s="1098"/>
      <c r="AWC308" s="1098"/>
      <c r="AWD308" s="1098"/>
      <c r="AWE308" s="1098"/>
      <c r="AWF308" s="1098"/>
      <c r="AWG308" s="1098"/>
      <c r="AWH308" s="1098"/>
      <c r="AWI308" s="1098"/>
      <c r="AWJ308" s="1098"/>
      <c r="AWK308" s="1098"/>
      <c r="AWL308" s="1098"/>
      <c r="AWM308" s="1098"/>
      <c r="AWN308" s="1098"/>
      <c r="AWO308" s="1098"/>
      <c r="AWP308" s="1098"/>
      <c r="AWQ308" s="1098"/>
      <c r="AWR308" s="1098"/>
      <c r="AWS308" s="1098"/>
      <c r="AWT308" s="1098"/>
      <c r="AWU308" s="1098"/>
      <c r="AWV308" s="1098"/>
      <c r="AWW308" s="1098"/>
      <c r="AWX308" s="1098"/>
      <c r="AWY308" s="1098"/>
      <c r="AWZ308" s="1098"/>
      <c r="AXA308" s="1098"/>
      <c r="AXB308" s="1098"/>
      <c r="AXC308" s="1098"/>
      <c r="AXD308" s="1098"/>
      <c r="AXE308" s="1098"/>
      <c r="AXF308" s="1098"/>
      <c r="AXG308" s="1098"/>
      <c r="AXH308" s="1098"/>
      <c r="AXI308" s="1098"/>
      <c r="AXJ308" s="1098"/>
      <c r="AXK308" s="1098"/>
      <c r="AXL308" s="1098"/>
      <c r="AXM308" s="1098"/>
      <c r="AXN308" s="1098"/>
      <c r="AXO308" s="1098"/>
      <c r="AXP308" s="1098"/>
      <c r="AXQ308" s="1098"/>
      <c r="AXR308" s="1098"/>
      <c r="AXS308" s="1098"/>
      <c r="AXT308" s="1098"/>
      <c r="AXU308" s="1098"/>
      <c r="AXV308" s="1098"/>
      <c r="AXW308" s="1098"/>
      <c r="AXX308" s="1098"/>
      <c r="AXY308" s="1098"/>
      <c r="AXZ308" s="1098"/>
      <c r="AYA308" s="1098"/>
      <c r="AYB308" s="1098"/>
      <c r="AYC308" s="1098"/>
      <c r="AYD308" s="1098"/>
      <c r="AYE308" s="1098"/>
      <c r="AYF308" s="1098"/>
      <c r="AYG308" s="1098"/>
      <c r="AYH308" s="1098"/>
      <c r="AYI308" s="1098"/>
      <c r="AYJ308" s="1098"/>
      <c r="AYK308" s="1098"/>
      <c r="AYL308" s="1098"/>
      <c r="AYM308" s="1098"/>
      <c r="AYN308" s="1098"/>
      <c r="AYO308" s="1098"/>
      <c r="AYP308" s="1098"/>
      <c r="AYQ308" s="1098"/>
      <c r="AYR308" s="1098"/>
      <c r="AYS308" s="1098"/>
      <c r="AYT308" s="1098"/>
      <c r="AYU308" s="1098"/>
      <c r="AYV308" s="1098"/>
      <c r="AYW308" s="1098"/>
    </row>
    <row r="309" spans="1:1349" s="1766" customFormat="1" ht="18" customHeight="1" x14ac:dyDescent="0.2">
      <c r="A309" s="3484"/>
      <c r="B309" s="3507"/>
      <c r="C309" s="3508"/>
      <c r="D309" s="3508"/>
      <c r="E309" s="3509"/>
      <c r="F309" s="3509"/>
      <c r="G309" s="3509"/>
      <c r="H309" s="1132"/>
      <c r="I309" s="3510"/>
      <c r="J309" s="3510"/>
      <c r="K309" s="3510"/>
      <c r="L309" s="1043"/>
      <c r="M309" s="3511"/>
      <c r="N309" s="3511"/>
      <c r="O309" s="3511"/>
      <c r="P309" s="3512"/>
      <c r="Q309" s="3513"/>
      <c r="R309" s="3574"/>
      <c r="S309" s="1098"/>
      <c r="T309" s="1098"/>
      <c r="U309" s="1098"/>
      <c r="V309" s="1098"/>
      <c r="W309" s="1098"/>
      <c r="X309" s="1098"/>
      <c r="Y309" s="1098"/>
      <c r="Z309" s="1098"/>
      <c r="AA309" s="1098"/>
      <c r="AB309" s="1098"/>
      <c r="AC309" s="1098"/>
      <c r="AD309" s="1098"/>
      <c r="AE309" s="1098"/>
      <c r="AF309" s="1098"/>
      <c r="AG309" s="1098"/>
      <c r="AH309" s="1098"/>
      <c r="AI309" s="1098"/>
      <c r="AJ309" s="1098"/>
      <c r="AK309" s="1098"/>
      <c r="AL309" s="1098"/>
      <c r="AM309" s="1098"/>
      <c r="AN309" s="1098"/>
      <c r="AO309" s="1098"/>
      <c r="AP309" s="1098"/>
      <c r="AQ309" s="1098"/>
      <c r="AR309" s="1098"/>
      <c r="AS309" s="1098"/>
      <c r="AT309" s="1098"/>
      <c r="AU309" s="1098"/>
      <c r="AV309" s="1098"/>
      <c r="AW309" s="1098"/>
      <c r="AX309" s="1098"/>
      <c r="AY309" s="1098"/>
      <c r="AZ309" s="1098"/>
      <c r="BA309" s="1098"/>
      <c r="BB309" s="1098"/>
      <c r="BC309" s="1098"/>
      <c r="BD309" s="1098"/>
      <c r="BE309" s="1098"/>
      <c r="BF309" s="1098"/>
      <c r="BG309" s="1098"/>
      <c r="BH309" s="1098"/>
      <c r="BI309" s="1098"/>
      <c r="BJ309" s="1098"/>
      <c r="BK309" s="1098"/>
      <c r="BL309" s="1098"/>
      <c r="BM309" s="1098"/>
      <c r="BN309" s="1098"/>
      <c r="BO309" s="1098"/>
      <c r="BP309" s="1098"/>
      <c r="BQ309" s="1098"/>
      <c r="BR309" s="1098"/>
      <c r="BS309" s="1098"/>
      <c r="BT309" s="1098"/>
      <c r="BU309" s="1098"/>
      <c r="BV309" s="1098"/>
      <c r="BW309" s="1098"/>
      <c r="BX309" s="1098"/>
      <c r="BY309" s="1098"/>
      <c r="BZ309" s="1098"/>
      <c r="CA309" s="1098"/>
      <c r="CB309" s="1098"/>
      <c r="CC309" s="1098"/>
      <c r="CD309" s="1098"/>
      <c r="CE309" s="1098"/>
      <c r="CF309" s="1098"/>
      <c r="CG309" s="1098"/>
      <c r="CH309" s="1098"/>
      <c r="CI309" s="1098"/>
      <c r="CJ309" s="1098"/>
      <c r="CK309" s="1098"/>
      <c r="CL309" s="1098"/>
      <c r="CM309" s="1098"/>
      <c r="CN309" s="1098"/>
      <c r="CO309" s="1098"/>
      <c r="CP309" s="1098"/>
      <c r="CQ309" s="1098"/>
      <c r="CR309" s="1098"/>
      <c r="CS309" s="1098"/>
      <c r="CT309" s="1098"/>
      <c r="CU309" s="1098"/>
      <c r="CV309" s="1098"/>
      <c r="CW309" s="1098"/>
      <c r="CX309" s="1098"/>
      <c r="CY309" s="1098"/>
      <c r="CZ309" s="1098"/>
      <c r="DA309" s="1098"/>
      <c r="DB309" s="1098"/>
      <c r="DC309" s="1098"/>
      <c r="DD309" s="1098"/>
      <c r="DE309" s="1098"/>
      <c r="DF309" s="1098"/>
      <c r="DG309" s="1098"/>
      <c r="DH309" s="1098"/>
      <c r="DI309" s="1098"/>
      <c r="DJ309" s="1098"/>
      <c r="DK309" s="1098"/>
      <c r="DL309" s="1098"/>
      <c r="DM309" s="1098"/>
      <c r="DN309" s="1098"/>
      <c r="DO309" s="1098"/>
      <c r="DP309" s="1098"/>
      <c r="DQ309" s="1098"/>
      <c r="DR309" s="1098"/>
      <c r="DS309" s="1098"/>
      <c r="DT309" s="1098"/>
      <c r="DU309" s="1098"/>
      <c r="DV309" s="1098"/>
      <c r="DW309" s="1098"/>
      <c r="DX309" s="1098"/>
      <c r="DY309" s="1098"/>
      <c r="DZ309" s="1098"/>
      <c r="EA309" s="1098"/>
      <c r="EB309" s="1098"/>
      <c r="EC309" s="1098"/>
      <c r="ED309" s="1098"/>
      <c r="EE309" s="1098"/>
      <c r="EF309" s="1098"/>
      <c r="EG309" s="1098"/>
      <c r="EH309" s="1098"/>
      <c r="EI309" s="1098"/>
      <c r="EJ309" s="1098"/>
      <c r="EK309" s="1098"/>
      <c r="EL309" s="1098"/>
      <c r="EM309" s="1098"/>
      <c r="EN309" s="1098"/>
      <c r="EO309" s="1098"/>
      <c r="EP309" s="1098"/>
      <c r="EQ309" s="1098"/>
      <c r="ER309" s="1098"/>
      <c r="ES309" s="1098"/>
      <c r="ET309" s="1098"/>
      <c r="EU309" s="1098"/>
      <c r="EV309" s="1098"/>
      <c r="EW309" s="1098"/>
      <c r="EX309" s="1098"/>
      <c r="EY309" s="1098"/>
      <c r="EZ309" s="1098"/>
      <c r="FA309" s="1098"/>
      <c r="FB309" s="1098"/>
      <c r="FC309" s="1098"/>
      <c r="FD309" s="1098"/>
      <c r="FE309" s="1098"/>
      <c r="FF309" s="1098"/>
      <c r="FG309" s="1098"/>
      <c r="FH309" s="1098"/>
      <c r="FI309" s="1098"/>
      <c r="FJ309" s="1098"/>
      <c r="FK309" s="1098"/>
      <c r="FL309" s="1098"/>
      <c r="FM309" s="1098"/>
      <c r="FN309" s="1098"/>
      <c r="FO309" s="1098"/>
      <c r="FP309" s="1098"/>
      <c r="FQ309" s="1098"/>
      <c r="FR309" s="1098"/>
      <c r="FS309" s="1098"/>
      <c r="FT309" s="1098"/>
      <c r="FU309" s="1098"/>
      <c r="FV309" s="1098"/>
      <c r="FW309" s="1098"/>
      <c r="FX309" s="1098"/>
      <c r="FY309" s="1098"/>
      <c r="FZ309" s="1098"/>
      <c r="GA309" s="1098"/>
      <c r="GB309" s="1098"/>
      <c r="GC309" s="1098"/>
      <c r="GD309" s="1098"/>
      <c r="GE309" s="1098"/>
      <c r="GF309" s="1098"/>
      <c r="GG309" s="1098"/>
      <c r="GH309" s="1098"/>
      <c r="GI309" s="1098"/>
      <c r="GJ309" s="1098"/>
      <c r="GK309" s="1098"/>
      <c r="GL309" s="1098"/>
      <c r="GM309" s="1098"/>
      <c r="GN309" s="1098"/>
      <c r="GO309" s="1098"/>
      <c r="GP309" s="1098"/>
      <c r="GQ309" s="1098"/>
      <c r="GR309" s="1098"/>
      <c r="GS309" s="1098"/>
      <c r="GT309" s="1098"/>
      <c r="GU309" s="1098"/>
      <c r="GV309" s="1098"/>
      <c r="GW309" s="1098"/>
      <c r="GX309" s="1098"/>
      <c r="GY309" s="1098"/>
      <c r="GZ309" s="1098"/>
      <c r="HA309" s="1098"/>
      <c r="HB309" s="1098"/>
      <c r="HC309" s="1098"/>
      <c r="HD309" s="1098"/>
      <c r="HE309" s="1098"/>
      <c r="HF309" s="1098"/>
      <c r="HG309" s="1098"/>
      <c r="HH309" s="1098"/>
      <c r="HI309" s="1098"/>
      <c r="HJ309" s="1098"/>
      <c r="HK309" s="1098"/>
      <c r="HL309" s="1098"/>
      <c r="HM309" s="1098"/>
      <c r="HN309" s="1098"/>
      <c r="HO309" s="1098"/>
      <c r="HP309" s="1098"/>
      <c r="HQ309" s="1098"/>
      <c r="HR309" s="1098"/>
      <c r="HS309" s="1098"/>
      <c r="HT309" s="1098"/>
      <c r="HU309" s="1098"/>
      <c r="HV309" s="1098"/>
      <c r="HW309" s="1098"/>
      <c r="HX309" s="1098"/>
      <c r="HY309" s="1098"/>
      <c r="HZ309" s="1098"/>
      <c r="IA309" s="1098"/>
      <c r="IB309" s="1098"/>
      <c r="IC309" s="1098"/>
      <c r="ID309" s="1098"/>
      <c r="IE309" s="1098"/>
      <c r="IF309" s="1098"/>
      <c r="IG309" s="1098"/>
      <c r="IH309" s="1098"/>
      <c r="II309" s="1098"/>
      <c r="IJ309" s="1098"/>
      <c r="IK309" s="1098"/>
      <c r="IL309" s="1098"/>
      <c r="IM309" s="1098"/>
      <c r="IN309" s="1098"/>
      <c r="IO309" s="1098"/>
      <c r="IP309" s="1098"/>
      <c r="IQ309" s="1098"/>
      <c r="IR309" s="1098"/>
      <c r="IS309" s="1098"/>
      <c r="IT309" s="1098"/>
      <c r="IU309" s="1098"/>
      <c r="IV309" s="1098"/>
      <c r="IW309" s="1098"/>
      <c r="IX309" s="1098"/>
      <c r="IY309" s="1098"/>
      <c r="IZ309" s="1098"/>
      <c r="JA309" s="1098"/>
      <c r="JB309" s="1098"/>
      <c r="JC309" s="1098"/>
      <c r="JD309" s="1098"/>
      <c r="JE309" s="1098"/>
      <c r="JF309" s="1098"/>
      <c r="JG309" s="1098"/>
      <c r="JH309" s="1098"/>
      <c r="JI309" s="1098"/>
      <c r="JJ309" s="1098"/>
      <c r="JK309" s="1098"/>
      <c r="JL309" s="1098"/>
      <c r="JM309" s="1098"/>
      <c r="JN309" s="1098"/>
      <c r="JO309" s="1098"/>
      <c r="JP309" s="1098"/>
      <c r="JQ309" s="1098"/>
      <c r="JR309" s="1098"/>
      <c r="JS309" s="1098"/>
      <c r="JT309" s="1098"/>
      <c r="JU309" s="1098"/>
      <c r="JV309" s="1098"/>
      <c r="JW309" s="1098"/>
      <c r="JX309" s="1098"/>
      <c r="JY309" s="1098"/>
      <c r="JZ309" s="1098"/>
      <c r="KA309" s="1098"/>
      <c r="KB309" s="1098"/>
      <c r="KC309" s="1098"/>
      <c r="KD309" s="1098"/>
      <c r="KE309" s="1098"/>
      <c r="KF309" s="1098"/>
      <c r="KG309" s="1098"/>
      <c r="KH309" s="1098"/>
      <c r="KI309" s="1098"/>
      <c r="KJ309" s="1098"/>
      <c r="KK309" s="1098"/>
      <c r="KL309" s="1098"/>
      <c r="KM309" s="1098"/>
      <c r="KN309" s="1098"/>
      <c r="KO309" s="1098"/>
      <c r="KP309" s="1098"/>
      <c r="KQ309" s="1098"/>
      <c r="KR309" s="1098"/>
      <c r="KS309" s="1098"/>
      <c r="KT309" s="1098"/>
      <c r="KU309" s="1098"/>
      <c r="KV309" s="1098"/>
      <c r="KW309" s="1098"/>
      <c r="KX309" s="1098"/>
      <c r="KY309" s="1098"/>
      <c r="KZ309" s="1098"/>
      <c r="LA309" s="1098"/>
      <c r="LB309" s="1098"/>
      <c r="LC309" s="1098"/>
      <c r="LD309" s="1098"/>
      <c r="LE309" s="1098"/>
      <c r="LF309" s="1098"/>
      <c r="LG309" s="1098"/>
      <c r="LH309" s="1098"/>
      <c r="LI309" s="1098"/>
      <c r="LJ309" s="1098"/>
      <c r="LK309" s="1098"/>
      <c r="LL309" s="1098"/>
      <c r="LM309" s="1098"/>
      <c r="LN309" s="1098"/>
      <c r="LO309" s="1098"/>
      <c r="LP309" s="1098"/>
      <c r="LQ309" s="1098"/>
      <c r="LR309" s="1098"/>
      <c r="LS309" s="1098"/>
      <c r="LT309" s="1098"/>
      <c r="LU309" s="1098"/>
      <c r="LV309" s="1098"/>
      <c r="LW309" s="1098"/>
      <c r="LX309" s="1098"/>
      <c r="LY309" s="1098"/>
      <c r="LZ309" s="1098"/>
      <c r="MA309" s="1098"/>
      <c r="MB309" s="1098"/>
      <c r="MC309" s="1098"/>
      <c r="MD309" s="1098"/>
      <c r="ME309" s="1098"/>
      <c r="MF309" s="1098"/>
      <c r="MG309" s="1098"/>
      <c r="MH309" s="1098"/>
      <c r="MI309" s="1098"/>
      <c r="MJ309" s="1098"/>
      <c r="MK309" s="1098"/>
      <c r="ML309" s="1098"/>
      <c r="MM309" s="1098"/>
      <c r="MN309" s="1098"/>
      <c r="MO309" s="1098"/>
      <c r="MP309" s="1098"/>
      <c r="MQ309" s="1098"/>
      <c r="MR309" s="1098"/>
      <c r="MS309" s="1098"/>
      <c r="MT309" s="1098"/>
      <c r="MU309" s="1098"/>
      <c r="MV309" s="1098"/>
      <c r="MW309" s="1098"/>
      <c r="MX309" s="1098"/>
      <c r="MY309" s="1098"/>
      <c r="MZ309" s="1098"/>
      <c r="NA309" s="1098"/>
      <c r="NB309" s="1098"/>
      <c r="NC309" s="1098"/>
      <c r="ND309" s="1098"/>
      <c r="NE309" s="1098"/>
      <c r="NF309" s="1098"/>
      <c r="NG309" s="1098"/>
      <c r="NH309" s="1098"/>
      <c r="NI309" s="1098"/>
      <c r="NJ309" s="1098"/>
      <c r="NK309" s="1098"/>
      <c r="NL309" s="1098"/>
      <c r="NM309" s="1098"/>
      <c r="NN309" s="1098"/>
      <c r="NO309" s="1098"/>
      <c r="NP309" s="1098"/>
      <c r="NQ309" s="1098"/>
      <c r="NR309" s="1098"/>
      <c r="NS309" s="1098"/>
      <c r="NT309" s="1098"/>
      <c r="NU309" s="1098"/>
      <c r="NV309" s="1098"/>
      <c r="NW309" s="1098"/>
      <c r="NX309" s="1098"/>
      <c r="NY309" s="1098"/>
      <c r="NZ309" s="1098"/>
      <c r="OA309" s="1098"/>
      <c r="OB309" s="1098"/>
      <c r="OC309" s="1098"/>
      <c r="OD309" s="1098"/>
      <c r="OE309" s="1098"/>
      <c r="OF309" s="1098"/>
      <c r="OG309" s="1098"/>
      <c r="OH309" s="1098"/>
      <c r="OI309" s="1098"/>
      <c r="OJ309" s="1098"/>
      <c r="OK309" s="1098"/>
      <c r="OL309" s="1098"/>
      <c r="OM309" s="1098"/>
      <c r="ON309" s="1098"/>
      <c r="OO309" s="1098"/>
      <c r="OP309" s="1098"/>
      <c r="OQ309" s="1098"/>
      <c r="OR309" s="1098"/>
      <c r="OS309" s="1098"/>
      <c r="OT309" s="1098"/>
      <c r="OU309" s="1098"/>
      <c r="OV309" s="1098"/>
      <c r="OW309" s="1098"/>
      <c r="OX309" s="1098"/>
      <c r="OY309" s="1098"/>
      <c r="OZ309" s="1098"/>
      <c r="PA309" s="1098"/>
      <c r="PB309" s="1098"/>
      <c r="PC309" s="1098"/>
      <c r="PD309" s="1098"/>
      <c r="PE309" s="1098"/>
      <c r="PF309" s="1098"/>
      <c r="PG309" s="1098"/>
      <c r="PH309" s="1098"/>
      <c r="PI309" s="1098"/>
      <c r="PJ309" s="1098"/>
      <c r="PK309" s="1098"/>
      <c r="PL309" s="1098"/>
      <c r="PM309" s="1098"/>
      <c r="PN309" s="1098"/>
      <c r="PO309" s="1098"/>
      <c r="PP309" s="1098"/>
      <c r="PQ309" s="1098"/>
      <c r="PR309" s="1098"/>
      <c r="PS309" s="1098"/>
      <c r="PT309" s="1098"/>
      <c r="PU309" s="1098"/>
      <c r="PV309" s="1098"/>
      <c r="PW309" s="1098"/>
      <c r="PX309" s="1098"/>
      <c r="PY309" s="1098"/>
      <c r="PZ309" s="1098"/>
      <c r="QA309" s="1098"/>
      <c r="QB309" s="1098"/>
      <c r="QC309" s="1098"/>
      <c r="QD309" s="1098"/>
      <c r="QE309" s="1098"/>
      <c r="QF309" s="1098"/>
      <c r="QG309" s="1098"/>
      <c r="QH309" s="1098"/>
      <c r="QI309" s="1098"/>
      <c r="QJ309" s="1098"/>
      <c r="QK309" s="1098"/>
      <c r="QL309" s="1098"/>
      <c r="QM309" s="1098"/>
      <c r="QN309" s="1098"/>
      <c r="QO309" s="1098"/>
      <c r="QP309" s="1098"/>
      <c r="QQ309" s="1098"/>
      <c r="QR309" s="1098"/>
      <c r="QS309" s="1098"/>
      <c r="QT309" s="1098"/>
      <c r="QU309" s="1098"/>
      <c r="QV309" s="1098"/>
      <c r="QW309" s="1098"/>
      <c r="QX309" s="1098"/>
      <c r="QY309" s="1098"/>
      <c r="QZ309" s="1098"/>
      <c r="RA309" s="1098"/>
      <c r="RB309" s="1098"/>
      <c r="RC309" s="1098"/>
      <c r="RD309" s="1098"/>
      <c r="RE309" s="1098"/>
      <c r="RF309" s="1098"/>
      <c r="RG309" s="1098"/>
      <c r="RH309" s="1098"/>
      <c r="RI309" s="1098"/>
      <c r="RJ309" s="1098"/>
      <c r="RK309" s="1098"/>
      <c r="RL309" s="1098"/>
      <c r="RM309" s="1098"/>
      <c r="RN309" s="1098"/>
      <c r="RO309" s="1098"/>
      <c r="RP309" s="1098"/>
      <c r="RQ309" s="1098"/>
      <c r="RR309" s="1098"/>
      <c r="RS309" s="1098"/>
      <c r="RT309" s="1098"/>
      <c r="RU309" s="1098"/>
      <c r="RV309" s="1098"/>
      <c r="RW309" s="1098"/>
      <c r="RX309" s="1098"/>
      <c r="RY309" s="1098"/>
      <c r="RZ309" s="1098"/>
      <c r="SA309" s="1098"/>
      <c r="SB309" s="1098"/>
      <c r="SC309" s="1098"/>
      <c r="SD309" s="1098"/>
      <c r="SE309" s="1098"/>
      <c r="SF309" s="1098"/>
      <c r="SG309" s="1098"/>
      <c r="SH309" s="1098"/>
      <c r="SI309" s="1098"/>
      <c r="SJ309" s="1098"/>
      <c r="SK309" s="1098"/>
      <c r="SL309" s="1098"/>
      <c r="SM309" s="1098"/>
      <c r="SN309" s="1098"/>
      <c r="SO309" s="1098"/>
      <c r="SP309" s="1098"/>
      <c r="SQ309" s="1098"/>
      <c r="SR309" s="1098"/>
      <c r="SS309" s="1098"/>
      <c r="ST309" s="1098"/>
      <c r="SU309" s="1098"/>
      <c r="SV309" s="1098"/>
      <c r="SW309" s="1098"/>
      <c r="SX309" s="1098"/>
      <c r="SY309" s="1098"/>
      <c r="SZ309" s="1098"/>
      <c r="TA309" s="1098"/>
      <c r="TB309" s="1098"/>
      <c r="TC309" s="1098"/>
      <c r="TD309" s="1098"/>
      <c r="TE309" s="1098"/>
      <c r="TF309" s="1098"/>
      <c r="TG309" s="1098"/>
      <c r="TH309" s="1098"/>
      <c r="TI309" s="1098"/>
      <c r="TJ309" s="1098"/>
      <c r="TK309" s="1098"/>
      <c r="TL309" s="1098"/>
      <c r="TM309" s="1098"/>
      <c r="TN309" s="1098"/>
      <c r="TO309" s="1098"/>
      <c r="TP309" s="1098"/>
      <c r="TQ309" s="1098"/>
      <c r="TR309" s="1098"/>
      <c r="TS309" s="1098"/>
      <c r="TT309" s="1098"/>
      <c r="TU309" s="1098"/>
      <c r="TV309" s="1098"/>
      <c r="TW309" s="1098"/>
      <c r="TX309" s="1098"/>
      <c r="TY309" s="1098"/>
      <c r="TZ309" s="1098"/>
      <c r="UA309" s="1098"/>
      <c r="UB309" s="1098"/>
      <c r="UC309" s="1098"/>
      <c r="UD309" s="1098"/>
      <c r="UE309" s="1098"/>
      <c r="UF309" s="1098"/>
      <c r="UG309" s="1098"/>
      <c r="UH309" s="1098"/>
      <c r="UI309" s="1098"/>
      <c r="UJ309" s="1098"/>
      <c r="UK309" s="1098"/>
      <c r="UL309" s="1098"/>
      <c r="UM309" s="1098"/>
      <c r="UN309" s="1098"/>
      <c r="UO309" s="1098"/>
      <c r="UP309" s="1098"/>
      <c r="UQ309" s="1098"/>
      <c r="UR309" s="1098"/>
      <c r="US309" s="1098"/>
      <c r="UT309" s="1098"/>
      <c r="UU309" s="1098"/>
      <c r="UV309" s="1098"/>
      <c r="UW309" s="1098"/>
      <c r="UX309" s="1098"/>
      <c r="UY309" s="1098"/>
      <c r="UZ309" s="1098"/>
      <c r="VA309" s="1098"/>
      <c r="VB309" s="1098"/>
      <c r="VC309" s="1098"/>
      <c r="VD309" s="1098"/>
      <c r="VE309" s="1098"/>
      <c r="VF309" s="1098"/>
      <c r="VG309" s="1098"/>
      <c r="VH309" s="1098"/>
      <c r="VI309" s="1098"/>
      <c r="VJ309" s="1098"/>
      <c r="VK309" s="1098"/>
      <c r="VL309" s="1098"/>
      <c r="VM309" s="1098"/>
      <c r="VN309" s="1098"/>
      <c r="VO309" s="1098"/>
      <c r="VP309" s="1098"/>
      <c r="VQ309" s="1098"/>
      <c r="VR309" s="1098"/>
      <c r="VS309" s="1098"/>
      <c r="VT309" s="1098"/>
      <c r="VU309" s="1098"/>
      <c r="VV309" s="1098"/>
      <c r="VW309" s="1098"/>
      <c r="VX309" s="1098"/>
      <c r="VY309" s="1098"/>
      <c r="VZ309" s="1098"/>
      <c r="WA309" s="1098"/>
      <c r="WB309" s="1098"/>
      <c r="WC309" s="1098"/>
      <c r="WD309" s="1098"/>
      <c r="WE309" s="1098"/>
      <c r="WF309" s="1098"/>
      <c r="WG309" s="1098"/>
      <c r="WH309" s="1098"/>
      <c r="WI309" s="1098"/>
      <c r="WJ309" s="1098"/>
      <c r="WK309" s="1098"/>
      <c r="WL309" s="1098"/>
      <c r="WM309" s="1098"/>
      <c r="WN309" s="1098"/>
      <c r="WO309" s="1098"/>
      <c r="WP309" s="1098"/>
      <c r="WQ309" s="1098"/>
      <c r="WR309" s="1098"/>
      <c r="WS309" s="1098"/>
      <c r="WT309" s="1098"/>
      <c r="WU309" s="1098"/>
      <c r="WV309" s="1098"/>
      <c r="WW309" s="1098"/>
      <c r="WX309" s="1098"/>
      <c r="WY309" s="1098"/>
      <c r="WZ309" s="1098"/>
      <c r="XA309" s="1098"/>
      <c r="XB309" s="1098"/>
      <c r="XC309" s="1098"/>
      <c r="XD309" s="1098"/>
      <c r="XE309" s="1098"/>
      <c r="XF309" s="1098"/>
      <c r="XG309" s="1098"/>
      <c r="XH309" s="1098"/>
      <c r="XI309" s="1098"/>
      <c r="XJ309" s="1098"/>
      <c r="XK309" s="1098"/>
      <c r="XL309" s="1098"/>
      <c r="XM309" s="1098"/>
      <c r="XN309" s="1098"/>
      <c r="XO309" s="1098"/>
      <c r="XP309" s="1098"/>
      <c r="XQ309" s="1098"/>
      <c r="XR309" s="1098"/>
      <c r="XS309" s="1098"/>
      <c r="XT309" s="1098"/>
      <c r="XU309" s="1098"/>
      <c r="XV309" s="1098"/>
      <c r="XW309" s="1098"/>
      <c r="XX309" s="1098"/>
      <c r="XY309" s="1098"/>
      <c r="XZ309" s="1098"/>
      <c r="YA309" s="1098"/>
      <c r="YB309" s="1098"/>
      <c r="YC309" s="1098"/>
      <c r="YD309" s="1098"/>
      <c r="YE309" s="1098"/>
      <c r="YF309" s="1098"/>
      <c r="YG309" s="1098"/>
      <c r="YH309" s="1098"/>
      <c r="YI309" s="1098"/>
      <c r="YJ309" s="1098"/>
      <c r="YK309" s="1098"/>
      <c r="YL309" s="1098"/>
      <c r="YM309" s="1098"/>
      <c r="YN309" s="1098"/>
      <c r="YO309" s="1098"/>
      <c r="YP309" s="1098"/>
      <c r="YQ309" s="1098"/>
      <c r="YR309" s="1098"/>
      <c r="YS309" s="1098"/>
      <c r="YT309" s="1098"/>
      <c r="YU309" s="1098"/>
      <c r="YV309" s="1098"/>
      <c r="YW309" s="1098"/>
      <c r="YX309" s="1098"/>
      <c r="YY309" s="1098"/>
      <c r="YZ309" s="1098"/>
      <c r="ZA309" s="1098"/>
      <c r="ZB309" s="1098"/>
      <c r="ZC309" s="1098"/>
      <c r="ZD309" s="1098"/>
      <c r="ZE309" s="1098"/>
      <c r="ZF309" s="1098"/>
      <c r="ZG309" s="1098"/>
      <c r="ZH309" s="1098"/>
      <c r="ZI309" s="1098"/>
      <c r="ZJ309" s="1098"/>
      <c r="ZK309" s="1098"/>
      <c r="ZL309" s="1098"/>
      <c r="ZM309" s="1098"/>
      <c r="ZN309" s="1098"/>
      <c r="ZO309" s="1098"/>
      <c r="ZP309" s="1098"/>
      <c r="ZQ309" s="1098"/>
      <c r="ZR309" s="1098"/>
      <c r="ZS309" s="1098"/>
      <c r="ZT309" s="1098"/>
      <c r="ZU309" s="1098"/>
      <c r="ZV309" s="1098"/>
      <c r="ZW309" s="1098"/>
      <c r="ZX309" s="1098"/>
      <c r="ZY309" s="1098"/>
      <c r="ZZ309" s="1098"/>
      <c r="AAA309" s="1098"/>
      <c r="AAB309" s="1098"/>
      <c r="AAC309" s="1098"/>
      <c r="AAD309" s="1098"/>
      <c r="AAE309" s="1098"/>
      <c r="AAF309" s="1098"/>
      <c r="AAG309" s="1098"/>
      <c r="AAH309" s="1098"/>
      <c r="AAI309" s="1098"/>
      <c r="AAJ309" s="1098"/>
      <c r="AAK309" s="1098"/>
      <c r="AAL309" s="1098"/>
      <c r="AAM309" s="1098"/>
      <c r="AAN309" s="1098"/>
      <c r="AAO309" s="1098"/>
      <c r="AAP309" s="1098"/>
      <c r="AAQ309" s="1098"/>
      <c r="AAR309" s="1098"/>
      <c r="AAS309" s="1098"/>
      <c r="AAT309" s="1098"/>
      <c r="AAU309" s="1098"/>
      <c r="AAV309" s="1098"/>
      <c r="AAW309" s="1098"/>
      <c r="AAX309" s="1098"/>
      <c r="AAY309" s="1098"/>
      <c r="AAZ309" s="1098"/>
      <c r="ABA309" s="1098"/>
      <c r="ABB309" s="1098"/>
      <c r="ABC309" s="1098"/>
      <c r="ABD309" s="1098"/>
      <c r="ABE309" s="1098"/>
      <c r="ABF309" s="1098"/>
      <c r="ABG309" s="1098"/>
      <c r="ABH309" s="1098"/>
      <c r="ABI309" s="1098"/>
      <c r="ABJ309" s="1098"/>
      <c r="ABK309" s="1098"/>
      <c r="ABL309" s="1098"/>
      <c r="ABM309" s="1098"/>
      <c r="ABN309" s="1098"/>
      <c r="ABO309" s="1098"/>
      <c r="ABP309" s="1098"/>
      <c r="ABQ309" s="1098"/>
      <c r="ABR309" s="1098"/>
      <c r="ABS309" s="1098"/>
      <c r="ABT309" s="1098"/>
      <c r="ABU309" s="1098"/>
      <c r="ABV309" s="1098"/>
      <c r="ABW309" s="1098"/>
      <c r="ABX309" s="1098"/>
      <c r="ABY309" s="1098"/>
      <c r="ABZ309" s="1098"/>
      <c r="ACA309" s="1098"/>
      <c r="ACB309" s="1098"/>
      <c r="ACC309" s="1098"/>
      <c r="ACD309" s="1098"/>
      <c r="ACE309" s="1098"/>
      <c r="ACF309" s="1098"/>
      <c r="ACG309" s="1098"/>
      <c r="ACH309" s="1098"/>
      <c r="ACI309" s="1098"/>
      <c r="ACJ309" s="1098"/>
      <c r="ACK309" s="1098"/>
      <c r="ACL309" s="1098"/>
      <c r="ACM309" s="1098"/>
      <c r="ACN309" s="1098"/>
      <c r="ACO309" s="1098"/>
      <c r="ACP309" s="1098"/>
      <c r="ACQ309" s="1098"/>
      <c r="ACR309" s="1098"/>
      <c r="ACS309" s="1098"/>
      <c r="ACT309" s="1098"/>
      <c r="ACU309" s="1098"/>
      <c r="ACV309" s="1098"/>
      <c r="ACW309" s="1098"/>
      <c r="ACX309" s="1098"/>
      <c r="ACY309" s="1098"/>
      <c r="ACZ309" s="1098"/>
      <c r="ADA309" s="1098"/>
      <c r="ADB309" s="1098"/>
      <c r="ADC309" s="1098"/>
      <c r="ADD309" s="1098"/>
      <c r="ADE309" s="1098"/>
      <c r="ADF309" s="1098"/>
      <c r="ADG309" s="1098"/>
      <c r="ADH309" s="1098"/>
      <c r="ADI309" s="1098"/>
      <c r="ADJ309" s="1098"/>
      <c r="ADK309" s="1098"/>
      <c r="ADL309" s="1098"/>
      <c r="ADM309" s="1098"/>
      <c r="ADN309" s="1098"/>
      <c r="ADO309" s="1098"/>
      <c r="ADP309" s="1098"/>
      <c r="ADQ309" s="1098"/>
      <c r="ADR309" s="1098"/>
      <c r="ADS309" s="1098"/>
      <c r="ADT309" s="1098"/>
      <c r="ADU309" s="1098"/>
      <c r="ADV309" s="1098"/>
      <c r="ADW309" s="1098"/>
      <c r="ADX309" s="1098"/>
      <c r="ADY309" s="1098"/>
      <c r="ADZ309" s="1098"/>
      <c r="AEA309" s="1098"/>
      <c r="AEB309" s="1098"/>
      <c r="AEC309" s="1098"/>
      <c r="AED309" s="1098"/>
      <c r="AEE309" s="1098"/>
      <c r="AEF309" s="1098"/>
      <c r="AEG309" s="1098"/>
      <c r="AEH309" s="1098"/>
      <c r="AEI309" s="1098"/>
      <c r="AEJ309" s="1098"/>
      <c r="AEK309" s="1098"/>
      <c r="AEL309" s="1098"/>
      <c r="AEM309" s="1098"/>
      <c r="AEN309" s="1098"/>
      <c r="AEO309" s="1098"/>
      <c r="AEP309" s="1098"/>
      <c r="AEQ309" s="1098"/>
      <c r="AER309" s="1098"/>
      <c r="AES309" s="1098"/>
      <c r="AET309" s="1098"/>
      <c r="AEU309" s="1098"/>
      <c r="AEV309" s="1098"/>
      <c r="AEW309" s="1098"/>
      <c r="AEX309" s="1098"/>
      <c r="AEY309" s="1098"/>
      <c r="AEZ309" s="1098"/>
      <c r="AFA309" s="1098"/>
      <c r="AFB309" s="1098"/>
      <c r="AFC309" s="1098"/>
      <c r="AFD309" s="1098"/>
      <c r="AFE309" s="1098"/>
      <c r="AFF309" s="1098"/>
      <c r="AFG309" s="1098"/>
      <c r="AFH309" s="1098"/>
      <c r="AFI309" s="1098"/>
      <c r="AFJ309" s="1098"/>
      <c r="AFK309" s="1098"/>
      <c r="AFL309" s="1098"/>
      <c r="AFM309" s="1098"/>
      <c r="AFN309" s="1098"/>
      <c r="AFO309" s="1098"/>
      <c r="AFP309" s="1098"/>
      <c r="AFQ309" s="1098"/>
      <c r="AFR309" s="1098"/>
      <c r="AFS309" s="1098"/>
      <c r="AFT309" s="1098"/>
      <c r="AFU309" s="1098"/>
      <c r="AFV309" s="1098"/>
      <c r="AFW309" s="1098"/>
      <c r="AFX309" s="1098"/>
      <c r="AFY309" s="1098"/>
      <c r="AFZ309" s="1098"/>
      <c r="AGA309" s="1098"/>
      <c r="AGB309" s="1098"/>
      <c r="AGC309" s="1098"/>
      <c r="AGD309" s="1098"/>
      <c r="AGE309" s="1098"/>
      <c r="AGF309" s="1098"/>
      <c r="AGG309" s="1098"/>
      <c r="AGH309" s="1098"/>
      <c r="AGI309" s="1098"/>
      <c r="AGJ309" s="1098"/>
      <c r="AGK309" s="1098"/>
      <c r="AGL309" s="1098"/>
      <c r="AGM309" s="1098"/>
      <c r="AGN309" s="1098"/>
      <c r="AGO309" s="1098"/>
      <c r="AGP309" s="1098"/>
      <c r="AGQ309" s="1098"/>
      <c r="AGR309" s="1098"/>
      <c r="AGS309" s="1098"/>
      <c r="AGT309" s="1098"/>
      <c r="AGU309" s="1098"/>
      <c r="AGV309" s="1098"/>
      <c r="AGW309" s="1098"/>
      <c r="AGX309" s="1098"/>
      <c r="AGY309" s="1098"/>
      <c r="AGZ309" s="1098"/>
      <c r="AHA309" s="1098"/>
      <c r="AHB309" s="1098"/>
      <c r="AHC309" s="1098"/>
      <c r="AHD309" s="1098"/>
      <c r="AHE309" s="1098"/>
      <c r="AHF309" s="1098"/>
      <c r="AHG309" s="1098"/>
      <c r="AHH309" s="1098"/>
      <c r="AHI309" s="1098"/>
      <c r="AHJ309" s="1098"/>
      <c r="AHK309" s="1098"/>
      <c r="AHL309" s="1098"/>
      <c r="AHM309" s="1098"/>
      <c r="AHN309" s="1098"/>
      <c r="AHO309" s="1098"/>
      <c r="AHP309" s="1098"/>
      <c r="AHQ309" s="1098"/>
      <c r="AHR309" s="1098"/>
      <c r="AHS309" s="1098"/>
      <c r="AHT309" s="1098"/>
      <c r="AHU309" s="1098"/>
      <c r="AHV309" s="1098"/>
      <c r="AHW309" s="1098"/>
      <c r="AHX309" s="1098"/>
      <c r="AHY309" s="1098"/>
      <c r="AHZ309" s="1098"/>
      <c r="AIA309" s="1098"/>
      <c r="AIB309" s="1098"/>
      <c r="AIC309" s="1098"/>
      <c r="AID309" s="1098"/>
      <c r="AIE309" s="1098"/>
      <c r="AIF309" s="1098"/>
      <c r="AIG309" s="1098"/>
      <c r="AIH309" s="1098"/>
      <c r="AII309" s="1098"/>
      <c r="AIJ309" s="1098"/>
      <c r="AIK309" s="1098"/>
      <c r="AIL309" s="1098"/>
      <c r="AIM309" s="1098"/>
      <c r="AIN309" s="1098"/>
      <c r="AIO309" s="1098"/>
      <c r="AIP309" s="1098"/>
      <c r="AIQ309" s="1098"/>
      <c r="AIR309" s="1098"/>
      <c r="AIS309" s="1098"/>
      <c r="AIT309" s="1098"/>
      <c r="AIU309" s="1098"/>
      <c r="AIV309" s="1098"/>
      <c r="AIW309" s="1098"/>
      <c r="AIX309" s="1098"/>
      <c r="AIY309" s="1098"/>
      <c r="AIZ309" s="1098"/>
      <c r="AJA309" s="1098"/>
      <c r="AJB309" s="1098"/>
      <c r="AJC309" s="1098"/>
      <c r="AJD309" s="1098"/>
      <c r="AJE309" s="1098"/>
      <c r="AJF309" s="1098"/>
      <c r="AJG309" s="1098"/>
      <c r="AJH309" s="1098"/>
      <c r="AJI309" s="1098"/>
      <c r="AJJ309" s="1098"/>
      <c r="AJK309" s="1098"/>
      <c r="AJL309" s="1098"/>
      <c r="AJM309" s="1098"/>
      <c r="AJN309" s="1098"/>
      <c r="AJO309" s="1098"/>
      <c r="AJP309" s="1098"/>
      <c r="AJQ309" s="1098"/>
      <c r="AJR309" s="1098"/>
      <c r="AJS309" s="1098"/>
      <c r="AJT309" s="1098"/>
      <c r="AJU309" s="1098"/>
      <c r="AJV309" s="1098"/>
      <c r="AJW309" s="1098"/>
      <c r="AJX309" s="1098"/>
      <c r="AJY309" s="1098"/>
      <c r="AJZ309" s="1098"/>
      <c r="AKA309" s="1098"/>
      <c r="AKB309" s="1098"/>
      <c r="AKC309" s="1098"/>
      <c r="AKD309" s="1098"/>
      <c r="AKE309" s="1098"/>
      <c r="AKF309" s="1098"/>
      <c r="AKG309" s="1098"/>
      <c r="AKH309" s="1098"/>
      <c r="AKI309" s="1098"/>
      <c r="AKJ309" s="1098"/>
      <c r="AKK309" s="1098"/>
      <c r="AKL309" s="1098"/>
      <c r="AKM309" s="1098"/>
      <c r="AKN309" s="1098"/>
      <c r="AKO309" s="1098"/>
      <c r="AKP309" s="1098"/>
      <c r="AKQ309" s="1098"/>
      <c r="AKR309" s="1098"/>
      <c r="AKS309" s="1098"/>
      <c r="AKT309" s="1098"/>
      <c r="AKU309" s="1098"/>
      <c r="AKV309" s="1098"/>
      <c r="AKW309" s="1098"/>
      <c r="AKX309" s="1098"/>
      <c r="AKY309" s="1098"/>
      <c r="AKZ309" s="1098"/>
      <c r="ALA309" s="1098"/>
      <c r="ALB309" s="1098"/>
      <c r="ALC309" s="1098"/>
      <c r="ALD309" s="1098"/>
      <c r="ALE309" s="1098"/>
      <c r="ALF309" s="1098"/>
      <c r="ALG309" s="1098"/>
      <c r="ALH309" s="1098"/>
      <c r="ALI309" s="1098"/>
      <c r="ALJ309" s="1098"/>
      <c r="ALK309" s="1098"/>
      <c r="ALL309" s="1098"/>
      <c r="ALM309" s="1098"/>
      <c r="ALN309" s="1098"/>
      <c r="ALO309" s="1098"/>
      <c r="ALP309" s="1098"/>
      <c r="ALQ309" s="1098"/>
      <c r="ALR309" s="1098"/>
      <c r="ALS309" s="1098"/>
      <c r="ALT309" s="1098"/>
      <c r="ALU309" s="1098"/>
      <c r="ALV309" s="1098"/>
      <c r="ALW309" s="1098"/>
      <c r="ALX309" s="1098"/>
      <c r="ALY309" s="1098"/>
      <c r="ALZ309" s="1098"/>
      <c r="AMA309" s="1098"/>
      <c r="AMB309" s="1098"/>
      <c r="AMC309" s="1098"/>
      <c r="AMD309" s="1098"/>
      <c r="AME309" s="1098"/>
      <c r="AMF309" s="1098"/>
      <c r="AMG309" s="1098"/>
      <c r="AMH309" s="1098"/>
      <c r="AMI309" s="1098"/>
      <c r="AMJ309" s="1098"/>
      <c r="AMK309" s="1098"/>
      <c r="AML309" s="1098"/>
      <c r="AMM309" s="1098"/>
      <c r="AMN309" s="1098"/>
      <c r="AMO309" s="1098"/>
      <c r="AMP309" s="1098"/>
      <c r="AMQ309" s="1098"/>
      <c r="AMR309" s="1098"/>
      <c r="AMS309" s="1098"/>
      <c r="AMT309" s="1098"/>
      <c r="AMU309" s="1098"/>
      <c r="AMV309" s="1098"/>
      <c r="AMW309" s="1098"/>
      <c r="AMX309" s="1098"/>
      <c r="AMY309" s="1098"/>
      <c r="AMZ309" s="1098"/>
      <c r="ANA309" s="1098"/>
      <c r="ANB309" s="1098"/>
      <c r="ANC309" s="1098"/>
      <c r="AND309" s="1098"/>
      <c r="ANE309" s="1098"/>
      <c r="ANF309" s="1098"/>
      <c r="ANG309" s="1098"/>
      <c r="ANH309" s="1098"/>
      <c r="ANI309" s="1098"/>
      <c r="ANJ309" s="1098"/>
      <c r="ANK309" s="1098"/>
      <c r="ANL309" s="1098"/>
      <c r="ANM309" s="1098"/>
      <c r="ANN309" s="1098"/>
      <c r="ANO309" s="1098"/>
      <c r="ANP309" s="1098"/>
      <c r="ANQ309" s="1098"/>
      <c r="ANR309" s="1098"/>
      <c r="ANS309" s="1098"/>
      <c r="ANT309" s="1098"/>
      <c r="ANU309" s="1098"/>
      <c r="ANV309" s="1098"/>
      <c r="ANW309" s="1098"/>
      <c r="ANX309" s="1098"/>
      <c r="ANY309" s="1098"/>
      <c r="ANZ309" s="1098"/>
      <c r="AOA309" s="1098"/>
      <c r="AOB309" s="1098"/>
      <c r="AOC309" s="1098"/>
      <c r="AOD309" s="1098"/>
      <c r="AOE309" s="1098"/>
      <c r="AOF309" s="1098"/>
      <c r="AOG309" s="1098"/>
      <c r="AOH309" s="1098"/>
      <c r="AOI309" s="1098"/>
      <c r="AOJ309" s="1098"/>
      <c r="AOK309" s="1098"/>
      <c r="AOL309" s="1098"/>
      <c r="AOM309" s="1098"/>
      <c r="AON309" s="1098"/>
      <c r="AOO309" s="1098"/>
      <c r="AOP309" s="1098"/>
      <c r="AOQ309" s="1098"/>
      <c r="AOR309" s="1098"/>
      <c r="AOS309" s="1098"/>
      <c r="AOT309" s="1098"/>
      <c r="AOU309" s="1098"/>
      <c r="AOV309" s="1098"/>
      <c r="AOW309" s="1098"/>
      <c r="AOX309" s="1098"/>
      <c r="AOY309" s="1098"/>
      <c r="AOZ309" s="1098"/>
      <c r="APA309" s="1098"/>
      <c r="APB309" s="1098"/>
      <c r="APC309" s="1098"/>
      <c r="APD309" s="1098"/>
      <c r="APE309" s="1098"/>
      <c r="APF309" s="1098"/>
      <c r="APG309" s="1098"/>
      <c r="APH309" s="1098"/>
      <c r="API309" s="1098"/>
      <c r="APJ309" s="1098"/>
      <c r="APK309" s="1098"/>
      <c r="APL309" s="1098"/>
      <c r="APM309" s="1098"/>
      <c r="APN309" s="1098"/>
      <c r="APO309" s="1098"/>
      <c r="APP309" s="1098"/>
      <c r="APQ309" s="1098"/>
      <c r="APR309" s="1098"/>
      <c r="APS309" s="1098"/>
      <c r="APT309" s="1098"/>
      <c r="APU309" s="1098"/>
      <c r="APV309" s="1098"/>
      <c r="APW309" s="1098"/>
      <c r="APX309" s="1098"/>
      <c r="APY309" s="1098"/>
      <c r="APZ309" s="1098"/>
      <c r="AQA309" s="1098"/>
      <c r="AQB309" s="1098"/>
      <c r="AQC309" s="1098"/>
      <c r="AQD309" s="1098"/>
      <c r="AQE309" s="1098"/>
      <c r="AQF309" s="1098"/>
      <c r="AQG309" s="1098"/>
      <c r="AQH309" s="1098"/>
      <c r="AQI309" s="1098"/>
      <c r="AQJ309" s="1098"/>
      <c r="AQK309" s="1098"/>
      <c r="AQL309" s="1098"/>
      <c r="AQM309" s="1098"/>
      <c r="AQN309" s="1098"/>
      <c r="AQO309" s="1098"/>
      <c r="AQP309" s="1098"/>
      <c r="AQQ309" s="1098"/>
      <c r="AQR309" s="1098"/>
      <c r="AQS309" s="1098"/>
      <c r="AQT309" s="1098"/>
      <c r="AQU309" s="1098"/>
      <c r="AQV309" s="1098"/>
      <c r="AQW309" s="1098"/>
      <c r="AQX309" s="1098"/>
      <c r="AQY309" s="1098"/>
      <c r="AQZ309" s="1098"/>
      <c r="ARA309" s="1098"/>
      <c r="ARB309" s="1098"/>
      <c r="ARC309" s="1098"/>
      <c r="ARD309" s="1098"/>
      <c r="ARE309" s="1098"/>
      <c r="ARF309" s="1098"/>
      <c r="ARG309" s="1098"/>
      <c r="ARH309" s="1098"/>
      <c r="ARI309" s="1098"/>
      <c r="ARJ309" s="1098"/>
      <c r="ARK309" s="1098"/>
      <c r="ARL309" s="1098"/>
      <c r="ARM309" s="1098"/>
      <c r="ARN309" s="1098"/>
      <c r="ARO309" s="1098"/>
      <c r="ARP309" s="1098"/>
      <c r="ARQ309" s="1098"/>
      <c r="ARR309" s="1098"/>
      <c r="ARS309" s="1098"/>
      <c r="ART309" s="1098"/>
      <c r="ARU309" s="1098"/>
      <c r="ARV309" s="1098"/>
      <c r="ARW309" s="1098"/>
      <c r="ARX309" s="1098"/>
      <c r="ARY309" s="1098"/>
      <c r="ARZ309" s="1098"/>
      <c r="ASA309" s="1098"/>
      <c r="ASB309" s="1098"/>
      <c r="ASC309" s="1098"/>
      <c r="ASD309" s="1098"/>
      <c r="ASE309" s="1098"/>
      <c r="ASF309" s="1098"/>
      <c r="ASG309" s="1098"/>
      <c r="ASH309" s="1098"/>
      <c r="ASI309" s="1098"/>
      <c r="ASJ309" s="1098"/>
      <c r="ASK309" s="1098"/>
      <c r="ASL309" s="1098"/>
      <c r="ASM309" s="1098"/>
      <c r="ASN309" s="1098"/>
      <c r="ASO309" s="1098"/>
      <c r="ASP309" s="1098"/>
      <c r="ASQ309" s="1098"/>
      <c r="ASR309" s="1098"/>
      <c r="ASS309" s="1098"/>
      <c r="AST309" s="1098"/>
      <c r="ASU309" s="1098"/>
      <c r="ASV309" s="1098"/>
      <c r="ASW309" s="1098"/>
      <c r="ASX309" s="1098"/>
      <c r="ASY309" s="1098"/>
      <c r="ASZ309" s="1098"/>
      <c r="ATA309" s="1098"/>
      <c r="ATB309" s="1098"/>
      <c r="ATC309" s="1098"/>
      <c r="ATD309" s="1098"/>
      <c r="ATE309" s="1098"/>
      <c r="ATF309" s="1098"/>
      <c r="ATG309" s="1098"/>
      <c r="ATH309" s="1098"/>
      <c r="ATI309" s="1098"/>
      <c r="ATJ309" s="1098"/>
      <c r="ATK309" s="1098"/>
      <c r="ATL309" s="1098"/>
      <c r="ATM309" s="1098"/>
      <c r="ATN309" s="1098"/>
      <c r="ATO309" s="1098"/>
      <c r="ATP309" s="1098"/>
      <c r="ATQ309" s="1098"/>
      <c r="ATR309" s="1098"/>
      <c r="ATS309" s="1098"/>
      <c r="ATT309" s="1098"/>
      <c r="ATU309" s="1098"/>
      <c r="ATV309" s="1098"/>
      <c r="ATW309" s="1098"/>
      <c r="ATX309" s="1098"/>
      <c r="ATY309" s="1098"/>
      <c r="ATZ309" s="1098"/>
      <c r="AUA309" s="1098"/>
      <c r="AUB309" s="1098"/>
      <c r="AUC309" s="1098"/>
      <c r="AUD309" s="1098"/>
      <c r="AUE309" s="1098"/>
      <c r="AUF309" s="1098"/>
      <c r="AUG309" s="1098"/>
      <c r="AUH309" s="1098"/>
      <c r="AUI309" s="1098"/>
      <c r="AUJ309" s="1098"/>
      <c r="AUK309" s="1098"/>
      <c r="AUL309" s="1098"/>
      <c r="AUM309" s="1098"/>
      <c r="AUN309" s="1098"/>
      <c r="AUO309" s="1098"/>
      <c r="AUP309" s="1098"/>
      <c r="AUQ309" s="1098"/>
      <c r="AUR309" s="1098"/>
      <c r="AUS309" s="1098"/>
      <c r="AUT309" s="1098"/>
      <c r="AUU309" s="1098"/>
      <c r="AUV309" s="1098"/>
      <c r="AUW309" s="1098"/>
      <c r="AUX309" s="1098"/>
      <c r="AUY309" s="1098"/>
      <c r="AUZ309" s="1098"/>
      <c r="AVA309" s="1098"/>
      <c r="AVB309" s="1098"/>
      <c r="AVC309" s="1098"/>
      <c r="AVD309" s="1098"/>
      <c r="AVE309" s="1098"/>
      <c r="AVF309" s="1098"/>
      <c r="AVG309" s="1098"/>
      <c r="AVH309" s="1098"/>
      <c r="AVI309" s="1098"/>
      <c r="AVJ309" s="1098"/>
      <c r="AVK309" s="1098"/>
      <c r="AVL309" s="1098"/>
      <c r="AVM309" s="1098"/>
      <c r="AVN309" s="1098"/>
      <c r="AVO309" s="1098"/>
      <c r="AVP309" s="1098"/>
      <c r="AVQ309" s="1098"/>
      <c r="AVR309" s="1098"/>
      <c r="AVS309" s="1098"/>
      <c r="AVT309" s="1098"/>
      <c r="AVU309" s="1098"/>
      <c r="AVV309" s="1098"/>
      <c r="AVW309" s="1098"/>
      <c r="AVX309" s="1098"/>
      <c r="AVY309" s="1098"/>
      <c r="AVZ309" s="1098"/>
      <c r="AWA309" s="1098"/>
      <c r="AWB309" s="1098"/>
      <c r="AWC309" s="1098"/>
      <c r="AWD309" s="1098"/>
      <c r="AWE309" s="1098"/>
      <c r="AWF309" s="1098"/>
      <c r="AWG309" s="1098"/>
      <c r="AWH309" s="1098"/>
      <c r="AWI309" s="1098"/>
      <c r="AWJ309" s="1098"/>
      <c r="AWK309" s="1098"/>
      <c r="AWL309" s="1098"/>
      <c r="AWM309" s="1098"/>
      <c r="AWN309" s="1098"/>
      <c r="AWO309" s="1098"/>
      <c r="AWP309" s="1098"/>
      <c r="AWQ309" s="1098"/>
      <c r="AWR309" s="1098"/>
      <c r="AWS309" s="1098"/>
      <c r="AWT309" s="1098"/>
      <c r="AWU309" s="1098"/>
      <c r="AWV309" s="1098"/>
      <c r="AWW309" s="1098"/>
      <c r="AWX309" s="1098"/>
      <c r="AWY309" s="1098"/>
      <c r="AWZ309" s="1098"/>
      <c r="AXA309" s="1098"/>
      <c r="AXB309" s="1098"/>
      <c r="AXC309" s="1098"/>
      <c r="AXD309" s="1098"/>
      <c r="AXE309" s="1098"/>
      <c r="AXF309" s="1098"/>
      <c r="AXG309" s="1098"/>
      <c r="AXH309" s="1098"/>
      <c r="AXI309" s="1098"/>
      <c r="AXJ309" s="1098"/>
      <c r="AXK309" s="1098"/>
      <c r="AXL309" s="1098"/>
      <c r="AXM309" s="1098"/>
      <c r="AXN309" s="1098"/>
      <c r="AXO309" s="1098"/>
      <c r="AXP309" s="1098"/>
      <c r="AXQ309" s="1098"/>
      <c r="AXR309" s="1098"/>
      <c r="AXS309" s="1098"/>
      <c r="AXT309" s="1098"/>
      <c r="AXU309" s="1098"/>
      <c r="AXV309" s="1098"/>
      <c r="AXW309" s="1098"/>
      <c r="AXX309" s="1098"/>
      <c r="AXY309" s="1098"/>
      <c r="AXZ309" s="1098"/>
      <c r="AYA309" s="1098"/>
      <c r="AYB309" s="1098"/>
      <c r="AYC309" s="1098"/>
      <c r="AYD309" s="1098"/>
      <c r="AYE309" s="1098"/>
      <c r="AYF309" s="1098"/>
      <c r="AYG309" s="1098"/>
      <c r="AYH309" s="1098"/>
      <c r="AYI309" s="1098"/>
      <c r="AYJ309" s="1098"/>
      <c r="AYK309" s="1098"/>
      <c r="AYL309" s="1098"/>
      <c r="AYM309" s="1098"/>
      <c r="AYN309" s="1098"/>
      <c r="AYO309" s="1098"/>
      <c r="AYP309" s="1098"/>
      <c r="AYQ309" s="1098"/>
      <c r="AYR309" s="1098"/>
      <c r="AYS309" s="1098"/>
      <c r="AYT309" s="1098"/>
      <c r="AYU309" s="1098"/>
      <c r="AYV309" s="1098"/>
      <c r="AYW309" s="1098"/>
    </row>
    <row r="310" spans="1:1349" s="1766" customFormat="1" ht="18" customHeight="1" x14ac:dyDescent="0.2">
      <c r="A310" s="3484"/>
      <c r="B310" s="1773"/>
      <c r="C310" s="1132"/>
      <c r="D310" s="1783" t="s">
        <v>985</v>
      </c>
      <c r="E310" s="3514">
        <f>E311*E308</f>
        <v>1</v>
      </c>
      <c r="F310" s="3514"/>
      <c r="G310" s="3514"/>
      <c r="H310" s="1132"/>
      <c r="I310" s="3515">
        <f>I311*I308</f>
        <v>0.56888888888888889</v>
      </c>
      <c r="J310" s="3515"/>
      <c r="K310" s="3515"/>
      <c r="L310" s="1043"/>
      <c r="M310" s="3516">
        <f>M311*M308</f>
        <v>2.5</v>
      </c>
      <c r="N310" s="3516"/>
      <c r="O310" s="3516"/>
      <c r="P310" s="1784" t="s">
        <v>985</v>
      </c>
      <c r="Q310" s="1785"/>
      <c r="R310" s="3574"/>
      <c r="S310" s="1098"/>
      <c r="T310" s="1098"/>
      <c r="U310" s="1098"/>
      <c r="V310" s="1098"/>
      <c r="W310" s="1098"/>
      <c r="X310" s="1098"/>
      <c r="Y310" s="1098"/>
      <c r="Z310" s="1098"/>
      <c r="AA310" s="1098"/>
      <c r="AB310" s="1098"/>
      <c r="AC310" s="1098"/>
      <c r="AD310" s="1098"/>
      <c r="AE310" s="1098"/>
      <c r="AF310" s="1098"/>
      <c r="AG310" s="1098"/>
      <c r="AH310" s="1098"/>
      <c r="AI310" s="1098"/>
      <c r="AJ310" s="1098"/>
      <c r="AK310" s="1098"/>
      <c r="AL310" s="1098"/>
      <c r="AM310" s="1098"/>
      <c r="AN310" s="1098"/>
      <c r="AO310" s="1098"/>
      <c r="AP310" s="1098"/>
      <c r="AQ310" s="1098"/>
      <c r="AR310" s="1098"/>
      <c r="AS310" s="1098"/>
      <c r="AT310" s="1098"/>
      <c r="AU310" s="1098"/>
      <c r="AV310" s="1098"/>
      <c r="AW310" s="1098"/>
      <c r="AX310" s="1098"/>
      <c r="AY310" s="1098"/>
      <c r="AZ310" s="1098"/>
      <c r="BA310" s="1098"/>
      <c r="BB310" s="1098"/>
      <c r="BC310" s="1098"/>
      <c r="BD310" s="1098"/>
      <c r="BE310" s="1098"/>
      <c r="BF310" s="1098"/>
      <c r="BG310" s="1098"/>
      <c r="BH310" s="1098"/>
      <c r="BI310" s="1098"/>
      <c r="BJ310" s="1098"/>
      <c r="BK310" s="1098"/>
      <c r="BL310" s="1098"/>
      <c r="BM310" s="1098"/>
      <c r="BN310" s="1098"/>
      <c r="BO310" s="1098"/>
      <c r="BP310" s="1098"/>
      <c r="BQ310" s="1098"/>
      <c r="BR310" s="1098"/>
      <c r="BS310" s="1098"/>
      <c r="BT310" s="1098"/>
      <c r="BU310" s="1098"/>
      <c r="BV310" s="1098"/>
      <c r="BW310" s="1098"/>
      <c r="BX310" s="1098"/>
      <c r="BY310" s="1098"/>
      <c r="BZ310" s="1098"/>
      <c r="CA310" s="1098"/>
      <c r="CB310" s="1098"/>
      <c r="CC310" s="1098"/>
      <c r="CD310" s="1098"/>
      <c r="CE310" s="1098"/>
      <c r="CF310" s="1098"/>
      <c r="CG310" s="1098"/>
      <c r="CH310" s="1098"/>
      <c r="CI310" s="1098"/>
      <c r="CJ310" s="1098"/>
      <c r="CK310" s="1098"/>
      <c r="CL310" s="1098"/>
      <c r="CM310" s="1098"/>
      <c r="CN310" s="1098"/>
      <c r="CO310" s="1098"/>
      <c r="CP310" s="1098"/>
      <c r="CQ310" s="1098"/>
      <c r="CR310" s="1098"/>
      <c r="CS310" s="1098"/>
      <c r="CT310" s="1098"/>
      <c r="CU310" s="1098"/>
      <c r="CV310" s="1098"/>
      <c r="CW310" s="1098"/>
      <c r="CX310" s="1098"/>
      <c r="CY310" s="1098"/>
      <c r="CZ310" s="1098"/>
      <c r="DA310" s="1098"/>
      <c r="DB310" s="1098"/>
      <c r="DC310" s="1098"/>
      <c r="DD310" s="1098"/>
      <c r="DE310" s="1098"/>
      <c r="DF310" s="1098"/>
      <c r="DG310" s="1098"/>
      <c r="DH310" s="1098"/>
      <c r="DI310" s="1098"/>
      <c r="DJ310" s="1098"/>
      <c r="DK310" s="1098"/>
      <c r="DL310" s="1098"/>
      <c r="DM310" s="1098"/>
      <c r="DN310" s="1098"/>
      <c r="DO310" s="1098"/>
      <c r="DP310" s="1098"/>
      <c r="DQ310" s="1098"/>
      <c r="DR310" s="1098"/>
      <c r="DS310" s="1098"/>
      <c r="DT310" s="1098"/>
      <c r="DU310" s="1098"/>
      <c r="DV310" s="1098"/>
      <c r="DW310" s="1098"/>
      <c r="DX310" s="1098"/>
      <c r="DY310" s="1098"/>
      <c r="DZ310" s="1098"/>
      <c r="EA310" s="1098"/>
      <c r="EB310" s="1098"/>
      <c r="EC310" s="1098"/>
      <c r="ED310" s="1098"/>
      <c r="EE310" s="1098"/>
      <c r="EF310" s="1098"/>
      <c r="EG310" s="1098"/>
      <c r="EH310" s="1098"/>
      <c r="EI310" s="1098"/>
      <c r="EJ310" s="1098"/>
      <c r="EK310" s="1098"/>
      <c r="EL310" s="1098"/>
      <c r="EM310" s="1098"/>
      <c r="EN310" s="1098"/>
      <c r="EO310" s="1098"/>
      <c r="EP310" s="1098"/>
      <c r="EQ310" s="1098"/>
      <c r="ER310" s="1098"/>
      <c r="ES310" s="1098"/>
      <c r="ET310" s="1098"/>
      <c r="EU310" s="1098"/>
      <c r="EV310" s="1098"/>
      <c r="EW310" s="1098"/>
      <c r="EX310" s="1098"/>
      <c r="EY310" s="1098"/>
      <c r="EZ310" s="1098"/>
      <c r="FA310" s="1098"/>
      <c r="FB310" s="1098"/>
      <c r="FC310" s="1098"/>
      <c r="FD310" s="1098"/>
      <c r="FE310" s="1098"/>
      <c r="FF310" s="1098"/>
      <c r="FG310" s="1098"/>
      <c r="FH310" s="1098"/>
      <c r="FI310" s="1098"/>
      <c r="FJ310" s="1098"/>
      <c r="FK310" s="1098"/>
      <c r="FL310" s="1098"/>
      <c r="FM310" s="1098"/>
      <c r="FN310" s="1098"/>
      <c r="FO310" s="1098"/>
      <c r="FP310" s="1098"/>
      <c r="FQ310" s="1098"/>
      <c r="FR310" s="1098"/>
      <c r="FS310" s="1098"/>
      <c r="FT310" s="1098"/>
      <c r="FU310" s="1098"/>
      <c r="FV310" s="1098"/>
      <c r="FW310" s="1098"/>
      <c r="FX310" s="1098"/>
      <c r="FY310" s="1098"/>
      <c r="FZ310" s="1098"/>
      <c r="GA310" s="1098"/>
      <c r="GB310" s="1098"/>
      <c r="GC310" s="1098"/>
      <c r="GD310" s="1098"/>
      <c r="GE310" s="1098"/>
      <c r="GF310" s="1098"/>
      <c r="GG310" s="1098"/>
      <c r="GH310" s="1098"/>
      <c r="GI310" s="1098"/>
      <c r="GJ310" s="1098"/>
      <c r="GK310" s="1098"/>
      <c r="GL310" s="1098"/>
      <c r="GM310" s="1098"/>
      <c r="GN310" s="1098"/>
      <c r="GO310" s="1098"/>
      <c r="GP310" s="1098"/>
      <c r="GQ310" s="1098"/>
      <c r="GR310" s="1098"/>
      <c r="GS310" s="1098"/>
      <c r="GT310" s="1098"/>
      <c r="GU310" s="1098"/>
      <c r="GV310" s="1098"/>
      <c r="GW310" s="1098"/>
      <c r="GX310" s="1098"/>
      <c r="GY310" s="1098"/>
      <c r="GZ310" s="1098"/>
      <c r="HA310" s="1098"/>
      <c r="HB310" s="1098"/>
      <c r="HC310" s="1098"/>
      <c r="HD310" s="1098"/>
      <c r="HE310" s="1098"/>
      <c r="HF310" s="1098"/>
      <c r="HG310" s="1098"/>
      <c r="HH310" s="1098"/>
      <c r="HI310" s="1098"/>
      <c r="HJ310" s="1098"/>
      <c r="HK310" s="1098"/>
      <c r="HL310" s="1098"/>
      <c r="HM310" s="1098"/>
      <c r="HN310" s="1098"/>
      <c r="HO310" s="1098"/>
      <c r="HP310" s="1098"/>
      <c r="HQ310" s="1098"/>
      <c r="HR310" s="1098"/>
      <c r="HS310" s="1098"/>
      <c r="HT310" s="1098"/>
      <c r="HU310" s="1098"/>
      <c r="HV310" s="1098"/>
      <c r="HW310" s="1098"/>
      <c r="HX310" s="1098"/>
      <c r="HY310" s="1098"/>
      <c r="HZ310" s="1098"/>
      <c r="IA310" s="1098"/>
      <c r="IB310" s="1098"/>
      <c r="IC310" s="1098"/>
      <c r="ID310" s="1098"/>
      <c r="IE310" s="1098"/>
      <c r="IF310" s="1098"/>
      <c r="IG310" s="1098"/>
      <c r="IH310" s="1098"/>
      <c r="II310" s="1098"/>
      <c r="IJ310" s="1098"/>
      <c r="IK310" s="1098"/>
      <c r="IL310" s="1098"/>
      <c r="IM310" s="1098"/>
      <c r="IN310" s="1098"/>
      <c r="IO310" s="1098"/>
      <c r="IP310" s="1098"/>
      <c r="IQ310" s="1098"/>
      <c r="IR310" s="1098"/>
      <c r="IS310" s="1098"/>
      <c r="IT310" s="1098"/>
      <c r="IU310" s="1098"/>
      <c r="IV310" s="1098"/>
      <c r="IW310" s="1098"/>
      <c r="IX310" s="1098"/>
      <c r="IY310" s="1098"/>
      <c r="IZ310" s="1098"/>
      <c r="JA310" s="1098"/>
      <c r="JB310" s="1098"/>
      <c r="JC310" s="1098"/>
      <c r="JD310" s="1098"/>
      <c r="JE310" s="1098"/>
      <c r="JF310" s="1098"/>
      <c r="JG310" s="1098"/>
      <c r="JH310" s="1098"/>
      <c r="JI310" s="1098"/>
      <c r="JJ310" s="1098"/>
      <c r="JK310" s="1098"/>
      <c r="JL310" s="1098"/>
      <c r="JM310" s="1098"/>
      <c r="JN310" s="1098"/>
      <c r="JO310" s="1098"/>
      <c r="JP310" s="1098"/>
      <c r="JQ310" s="1098"/>
      <c r="JR310" s="1098"/>
      <c r="JS310" s="1098"/>
      <c r="JT310" s="1098"/>
      <c r="JU310" s="1098"/>
      <c r="JV310" s="1098"/>
      <c r="JW310" s="1098"/>
      <c r="JX310" s="1098"/>
      <c r="JY310" s="1098"/>
      <c r="JZ310" s="1098"/>
      <c r="KA310" s="1098"/>
      <c r="KB310" s="1098"/>
      <c r="KC310" s="1098"/>
      <c r="KD310" s="1098"/>
      <c r="KE310" s="1098"/>
      <c r="KF310" s="1098"/>
      <c r="KG310" s="1098"/>
      <c r="KH310" s="1098"/>
      <c r="KI310" s="1098"/>
      <c r="KJ310" s="1098"/>
      <c r="KK310" s="1098"/>
      <c r="KL310" s="1098"/>
      <c r="KM310" s="1098"/>
      <c r="KN310" s="1098"/>
      <c r="KO310" s="1098"/>
      <c r="KP310" s="1098"/>
      <c r="KQ310" s="1098"/>
      <c r="KR310" s="1098"/>
      <c r="KS310" s="1098"/>
      <c r="KT310" s="1098"/>
      <c r="KU310" s="1098"/>
      <c r="KV310" s="1098"/>
      <c r="KW310" s="1098"/>
      <c r="KX310" s="1098"/>
      <c r="KY310" s="1098"/>
      <c r="KZ310" s="1098"/>
      <c r="LA310" s="1098"/>
      <c r="LB310" s="1098"/>
      <c r="LC310" s="1098"/>
      <c r="LD310" s="1098"/>
      <c r="LE310" s="1098"/>
      <c r="LF310" s="1098"/>
      <c r="LG310" s="1098"/>
      <c r="LH310" s="1098"/>
      <c r="LI310" s="1098"/>
      <c r="LJ310" s="1098"/>
      <c r="LK310" s="1098"/>
      <c r="LL310" s="1098"/>
      <c r="LM310" s="1098"/>
      <c r="LN310" s="1098"/>
      <c r="LO310" s="1098"/>
      <c r="LP310" s="1098"/>
      <c r="LQ310" s="1098"/>
      <c r="LR310" s="1098"/>
      <c r="LS310" s="1098"/>
      <c r="LT310" s="1098"/>
      <c r="LU310" s="1098"/>
      <c r="LV310" s="1098"/>
      <c r="LW310" s="1098"/>
      <c r="LX310" s="1098"/>
      <c r="LY310" s="1098"/>
      <c r="LZ310" s="1098"/>
      <c r="MA310" s="1098"/>
      <c r="MB310" s="1098"/>
      <c r="MC310" s="1098"/>
      <c r="MD310" s="1098"/>
      <c r="ME310" s="1098"/>
      <c r="MF310" s="1098"/>
      <c r="MG310" s="1098"/>
      <c r="MH310" s="1098"/>
      <c r="MI310" s="1098"/>
      <c r="MJ310" s="1098"/>
      <c r="MK310" s="1098"/>
      <c r="ML310" s="1098"/>
      <c r="MM310" s="1098"/>
      <c r="MN310" s="1098"/>
      <c r="MO310" s="1098"/>
      <c r="MP310" s="1098"/>
      <c r="MQ310" s="1098"/>
      <c r="MR310" s="1098"/>
      <c r="MS310" s="1098"/>
      <c r="MT310" s="1098"/>
      <c r="MU310" s="1098"/>
      <c r="MV310" s="1098"/>
      <c r="MW310" s="1098"/>
      <c r="MX310" s="1098"/>
      <c r="MY310" s="1098"/>
      <c r="MZ310" s="1098"/>
      <c r="NA310" s="1098"/>
      <c r="NB310" s="1098"/>
      <c r="NC310" s="1098"/>
      <c r="ND310" s="1098"/>
      <c r="NE310" s="1098"/>
      <c r="NF310" s="1098"/>
      <c r="NG310" s="1098"/>
      <c r="NH310" s="1098"/>
      <c r="NI310" s="1098"/>
      <c r="NJ310" s="1098"/>
      <c r="NK310" s="1098"/>
      <c r="NL310" s="1098"/>
      <c r="NM310" s="1098"/>
      <c r="NN310" s="1098"/>
      <c r="NO310" s="1098"/>
      <c r="NP310" s="1098"/>
      <c r="NQ310" s="1098"/>
      <c r="NR310" s="1098"/>
      <c r="NS310" s="1098"/>
      <c r="NT310" s="1098"/>
      <c r="NU310" s="1098"/>
      <c r="NV310" s="1098"/>
      <c r="NW310" s="1098"/>
      <c r="NX310" s="1098"/>
      <c r="NY310" s="1098"/>
      <c r="NZ310" s="1098"/>
      <c r="OA310" s="1098"/>
      <c r="OB310" s="1098"/>
      <c r="OC310" s="1098"/>
      <c r="OD310" s="1098"/>
      <c r="OE310" s="1098"/>
      <c r="OF310" s="1098"/>
      <c r="OG310" s="1098"/>
      <c r="OH310" s="1098"/>
      <c r="OI310" s="1098"/>
      <c r="OJ310" s="1098"/>
      <c r="OK310" s="1098"/>
      <c r="OL310" s="1098"/>
      <c r="OM310" s="1098"/>
      <c r="ON310" s="1098"/>
      <c r="OO310" s="1098"/>
      <c r="OP310" s="1098"/>
      <c r="OQ310" s="1098"/>
      <c r="OR310" s="1098"/>
      <c r="OS310" s="1098"/>
      <c r="OT310" s="1098"/>
      <c r="OU310" s="1098"/>
      <c r="OV310" s="1098"/>
      <c r="OW310" s="1098"/>
      <c r="OX310" s="1098"/>
      <c r="OY310" s="1098"/>
      <c r="OZ310" s="1098"/>
      <c r="PA310" s="1098"/>
      <c r="PB310" s="1098"/>
      <c r="PC310" s="1098"/>
      <c r="PD310" s="1098"/>
      <c r="PE310" s="1098"/>
      <c r="PF310" s="1098"/>
      <c r="PG310" s="1098"/>
      <c r="PH310" s="1098"/>
      <c r="PI310" s="1098"/>
      <c r="PJ310" s="1098"/>
      <c r="PK310" s="1098"/>
      <c r="PL310" s="1098"/>
      <c r="PM310" s="1098"/>
      <c r="PN310" s="1098"/>
      <c r="PO310" s="1098"/>
      <c r="PP310" s="1098"/>
      <c r="PQ310" s="1098"/>
      <c r="PR310" s="1098"/>
      <c r="PS310" s="1098"/>
      <c r="PT310" s="1098"/>
      <c r="PU310" s="1098"/>
      <c r="PV310" s="1098"/>
      <c r="PW310" s="1098"/>
      <c r="PX310" s="1098"/>
      <c r="PY310" s="1098"/>
      <c r="PZ310" s="1098"/>
      <c r="QA310" s="1098"/>
      <c r="QB310" s="1098"/>
      <c r="QC310" s="1098"/>
      <c r="QD310" s="1098"/>
      <c r="QE310" s="1098"/>
      <c r="QF310" s="1098"/>
      <c r="QG310" s="1098"/>
      <c r="QH310" s="1098"/>
      <c r="QI310" s="1098"/>
      <c r="QJ310" s="1098"/>
      <c r="QK310" s="1098"/>
      <c r="QL310" s="1098"/>
      <c r="QM310" s="1098"/>
      <c r="QN310" s="1098"/>
      <c r="QO310" s="1098"/>
      <c r="QP310" s="1098"/>
      <c r="QQ310" s="1098"/>
      <c r="QR310" s="1098"/>
      <c r="QS310" s="1098"/>
      <c r="QT310" s="1098"/>
      <c r="QU310" s="1098"/>
      <c r="QV310" s="1098"/>
      <c r="QW310" s="1098"/>
      <c r="QX310" s="1098"/>
      <c r="QY310" s="1098"/>
      <c r="QZ310" s="1098"/>
      <c r="RA310" s="1098"/>
      <c r="RB310" s="1098"/>
      <c r="RC310" s="1098"/>
      <c r="RD310" s="1098"/>
      <c r="RE310" s="1098"/>
      <c r="RF310" s="1098"/>
      <c r="RG310" s="1098"/>
      <c r="RH310" s="1098"/>
      <c r="RI310" s="1098"/>
      <c r="RJ310" s="1098"/>
      <c r="RK310" s="1098"/>
      <c r="RL310" s="1098"/>
      <c r="RM310" s="1098"/>
      <c r="RN310" s="1098"/>
      <c r="RO310" s="1098"/>
      <c r="RP310" s="1098"/>
      <c r="RQ310" s="1098"/>
      <c r="RR310" s="1098"/>
      <c r="RS310" s="1098"/>
      <c r="RT310" s="1098"/>
      <c r="RU310" s="1098"/>
      <c r="RV310" s="1098"/>
      <c r="RW310" s="1098"/>
      <c r="RX310" s="1098"/>
      <c r="RY310" s="1098"/>
      <c r="RZ310" s="1098"/>
      <c r="SA310" s="1098"/>
      <c r="SB310" s="1098"/>
      <c r="SC310" s="1098"/>
      <c r="SD310" s="1098"/>
      <c r="SE310" s="1098"/>
      <c r="SF310" s="1098"/>
      <c r="SG310" s="1098"/>
      <c r="SH310" s="1098"/>
      <c r="SI310" s="1098"/>
      <c r="SJ310" s="1098"/>
      <c r="SK310" s="1098"/>
      <c r="SL310" s="1098"/>
      <c r="SM310" s="1098"/>
      <c r="SN310" s="1098"/>
      <c r="SO310" s="1098"/>
      <c r="SP310" s="1098"/>
      <c r="SQ310" s="1098"/>
      <c r="SR310" s="1098"/>
      <c r="SS310" s="1098"/>
      <c r="ST310" s="1098"/>
      <c r="SU310" s="1098"/>
      <c r="SV310" s="1098"/>
      <c r="SW310" s="1098"/>
      <c r="SX310" s="1098"/>
      <c r="SY310" s="1098"/>
      <c r="SZ310" s="1098"/>
      <c r="TA310" s="1098"/>
      <c r="TB310" s="1098"/>
      <c r="TC310" s="1098"/>
      <c r="TD310" s="1098"/>
      <c r="TE310" s="1098"/>
      <c r="TF310" s="1098"/>
      <c r="TG310" s="1098"/>
      <c r="TH310" s="1098"/>
      <c r="TI310" s="1098"/>
      <c r="TJ310" s="1098"/>
      <c r="TK310" s="1098"/>
      <c r="TL310" s="1098"/>
      <c r="TM310" s="1098"/>
      <c r="TN310" s="1098"/>
      <c r="TO310" s="1098"/>
      <c r="TP310" s="1098"/>
      <c r="TQ310" s="1098"/>
      <c r="TR310" s="1098"/>
      <c r="TS310" s="1098"/>
      <c r="TT310" s="1098"/>
      <c r="TU310" s="1098"/>
      <c r="TV310" s="1098"/>
      <c r="TW310" s="1098"/>
      <c r="TX310" s="1098"/>
      <c r="TY310" s="1098"/>
      <c r="TZ310" s="1098"/>
      <c r="UA310" s="1098"/>
      <c r="UB310" s="1098"/>
      <c r="UC310" s="1098"/>
      <c r="UD310" s="1098"/>
      <c r="UE310" s="1098"/>
      <c r="UF310" s="1098"/>
      <c r="UG310" s="1098"/>
      <c r="UH310" s="1098"/>
      <c r="UI310" s="1098"/>
      <c r="UJ310" s="1098"/>
      <c r="UK310" s="1098"/>
      <c r="UL310" s="1098"/>
      <c r="UM310" s="1098"/>
      <c r="UN310" s="1098"/>
      <c r="UO310" s="1098"/>
      <c r="UP310" s="1098"/>
      <c r="UQ310" s="1098"/>
      <c r="UR310" s="1098"/>
      <c r="US310" s="1098"/>
      <c r="UT310" s="1098"/>
      <c r="UU310" s="1098"/>
      <c r="UV310" s="1098"/>
      <c r="UW310" s="1098"/>
      <c r="UX310" s="1098"/>
      <c r="UY310" s="1098"/>
      <c r="UZ310" s="1098"/>
      <c r="VA310" s="1098"/>
      <c r="VB310" s="1098"/>
      <c r="VC310" s="1098"/>
      <c r="VD310" s="1098"/>
      <c r="VE310" s="1098"/>
      <c r="VF310" s="1098"/>
      <c r="VG310" s="1098"/>
      <c r="VH310" s="1098"/>
      <c r="VI310" s="1098"/>
      <c r="VJ310" s="1098"/>
      <c r="VK310" s="1098"/>
      <c r="VL310" s="1098"/>
      <c r="VM310" s="1098"/>
      <c r="VN310" s="1098"/>
      <c r="VO310" s="1098"/>
      <c r="VP310" s="1098"/>
      <c r="VQ310" s="1098"/>
      <c r="VR310" s="1098"/>
      <c r="VS310" s="1098"/>
      <c r="VT310" s="1098"/>
      <c r="VU310" s="1098"/>
      <c r="VV310" s="1098"/>
      <c r="VW310" s="1098"/>
      <c r="VX310" s="1098"/>
      <c r="VY310" s="1098"/>
      <c r="VZ310" s="1098"/>
      <c r="WA310" s="1098"/>
      <c r="WB310" s="1098"/>
      <c r="WC310" s="1098"/>
      <c r="WD310" s="1098"/>
      <c r="WE310" s="1098"/>
      <c r="WF310" s="1098"/>
      <c r="WG310" s="1098"/>
      <c r="WH310" s="1098"/>
      <c r="WI310" s="1098"/>
      <c r="WJ310" s="1098"/>
      <c r="WK310" s="1098"/>
      <c r="WL310" s="1098"/>
      <c r="WM310" s="1098"/>
      <c r="WN310" s="1098"/>
      <c r="WO310" s="1098"/>
      <c r="WP310" s="1098"/>
      <c r="WQ310" s="1098"/>
      <c r="WR310" s="1098"/>
      <c r="WS310" s="1098"/>
      <c r="WT310" s="1098"/>
      <c r="WU310" s="1098"/>
      <c r="WV310" s="1098"/>
      <c r="WW310" s="1098"/>
      <c r="WX310" s="1098"/>
      <c r="WY310" s="1098"/>
      <c r="WZ310" s="1098"/>
      <c r="XA310" s="1098"/>
      <c r="XB310" s="1098"/>
      <c r="XC310" s="1098"/>
      <c r="XD310" s="1098"/>
      <c r="XE310" s="1098"/>
      <c r="XF310" s="1098"/>
      <c r="XG310" s="1098"/>
      <c r="XH310" s="1098"/>
      <c r="XI310" s="1098"/>
      <c r="XJ310" s="1098"/>
      <c r="XK310" s="1098"/>
      <c r="XL310" s="1098"/>
      <c r="XM310" s="1098"/>
      <c r="XN310" s="1098"/>
      <c r="XO310" s="1098"/>
      <c r="XP310" s="1098"/>
      <c r="XQ310" s="1098"/>
      <c r="XR310" s="1098"/>
      <c r="XS310" s="1098"/>
      <c r="XT310" s="1098"/>
      <c r="XU310" s="1098"/>
      <c r="XV310" s="1098"/>
      <c r="XW310" s="1098"/>
      <c r="XX310" s="1098"/>
      <c r="XY310" s="1098"/>
      <c r="XZ310" s="1098"/>
      <c r="YA310" s="1098"/>
      <c r="YB310" s="1098"/>
      <c r="YC310" s="1098"/>
      <c r="YD310" s="1098"/>
      <c r="YE310" s="1098"/>
      <c r="YF310" s="1098"/>
      <c r="YG310" s="1098"/>
      <c r="YH310" s="1098"/>
      <c r="YI310" s="1098"/>
      <c r="YJ310" s="1098"/>
      <c r="YK310" s="1098"/>
      <c r="YL310" s="1098"/>
      <c r="YM310" s="1098"/>
      <c r="YN310" s="1098"/>
      <c r="YO310" s="1098"/>
      <c r="YP310" s="1098"/>
      <c r="YQ310" s="1098"/>
      <c r="YR310" s="1098"/>
      <c r="YS310" s="1098"/>
      <c r="YT310" s="1098"/>
      <c r="YU310" s="1098"/>
      <c r="YV310" s="1098"/>
      <c r="YW310" s="1098"/>
      <c r="YX310" s="1098"/>
      <c r="YY310" s="1098"/>
      <c r="YZ310" s="1098"/>
      <c r="ZA310" s="1098"/>
      <c r="ZB310" s="1098"/>
      <c r="ZC310" s="1098"/>
      <c r="ZD310" s="1098"/>
      <c r="ZE310" s="1098"/>
      <c r="ZF310" s="1098"/>
      <c r="ZG310" s="1098"/>
      <c r="ZH310" s="1098"/>
      <c r="ZI310" s="1098"/>
      <c r="ZJ310" s="1098"/>
      <c r="ZK310" s="1098"/>
      <c r="ZL310" s="1098"/>
      <c r="ZM310" s="1098"/>
      <c r="ZN310" s="1098"/>
      <c r="ZO310" s="1098"/>
      <c r="ZP310" s="1098"/>
      <c r="ZQ310" s="1098"/>
      <c r="ZR310" s="1098"/>
      <c r="ZS310" s="1098"/>
      <c r="ZT310" s="1098"/>
      <c r="ZU310" s="1098"/>
      <c r="ZV310" s="1098"/>
      <c r="ZW310" s="1098"/>
      <c r="ZX310" s="1098"/>
      <c r="ZY310" s="1098"/>
      <c r="ZZ310" s="1098"/>
      <c r="AAA310" s="1098"/>
      <c r="AAB310" s="1098"/>
      <c r="AAC310" s="1098"/>
      <c r="AAD310" s="1098"/>
      <c r="AAE310" s="1098"/>
      <c r="AAF310" s="1098"/>
      <c r="AAG310" s="1098"/>
      <c r="AAH310" s="1098"/>
      <c r="AAI310" s="1098"/>
      <c r="AAJ310" s="1098"/>
      <c r="AAK310" s="1098"/>
      <c r="AAL310" s="1098"/>
      <c r="AAM310" s="1098"/>
      <c r="AAN310" s="1098"/>
      <c r="AAO310" s="1098"/>
      <c r="AAP310" s="1098"/>
      <c r="AAQ310" s="1098"/>
      <c r="AAR310" s="1098"/>
      <c r="AAS310" s="1098"/>
      <c r="AAT310" s="1098"/>
      <c r="AAU310" s="1098"/>
      <c r="AAV310" s="1098"/>
      <c r="AAW310" s="1098"/>
      <c r="AAX310" s="1098"/>
      <c r="AAY310" s="1098"/>
      <c r="AAZ310" s="1098"/>
      <c r="ABA310" s="1098"/>
      <c r="ABB310" s="1098"/>
      <c r="ABC310" s="1098"/>
      <c r="ABD310" s="1098"/>
      <c r="ABE310" s="1098"/>
      <c r="ABF310" s="1098"/>
      <c r="ABG310" s="1098"/>
      <c r="ABH310" s="1098"/>
      <c r="ABI310" s="1098"/>
      <c r="ABJ310" s="1098"/>
      <c r="ABK310" s="1098"/>
      <c r="ABL310" s="1098"/>
      <c r="ABM310" s="1098"/>
      <c r="ABN310" s="1098"/>
      <c r="ABO310" s="1098"/>
      <c r="ABP310" s="1098"/>
      <c r="ABQ310" s="1098"/>
      <c r="ABR310" s="1098"/>
      <c r="ABS310" s="1098"/>
      <c r="ABT310" s="1098"/>
      <c r="ABU310" s="1098"/>
      <c r="ABV310" s="1098"/>
      <c r="ABW310" s="1098"/>
      <c r="ABX310" s="1098"/>
      <c r="ABY310" s="1098"/>
      <c r="ABZ310" s="1098"/>
      <c r="ACA310" s="1098"/>
      <c r="ACB310" s="1098"/>
      <c r="ACC310" s="1098"/>
      <c r="ACD310" s="1098"/>
      <c r="ACE310" s="1098"/>
      <c r="ACF310" s="1098"/>
      <c r="ACG310" s="1098"/>
      <c r="ACH310" s="1098"/>
      <c r="ACI310" s="1098"/>
      <c r="ACJ310" s="1098"/>
      <c r="ACK310" s="1098"/>
      <c r="ACL310" s="1098"/>
      <c r="ACM310" s="1098"/>
      <c r="ACN310" s="1098"/>
      <c r="ACO310" s="1098"/>
      <c r="ACP310" s="1098"/>
      <c r="ACQ310" s="1098"/>
      <c r="ACR310" s="1098"/>
      <c r="ACS310" s="1098"/>
      <c r="ACT310" s="1098"/>
      <c r="ACU310" s="1098"/>
      <c r="ACV310" s="1098"/>
      <c r="ACW310" s="1098"/>
      <c r="ACX310" s="1098"/>
      <c r="ACY310" s="1098"/>
      <c r="ACZ310" s="1098"/>
      <c r="ADA310" s="1098"/>
      <c r="ADB310" s="1098"/>
      <c r="ADC310" s="1098"/>
      <c r="ADD310" s="1098"/>
      <c r="ADE310" s="1098"/>
      <c r="ADF310" s="1098"/>
      <c r="ADG310" s="1098"/>
      <c r="ADH310" s="1098"/>
      <c r="ADI310" s="1098"/>
      <c r="ADJ310" s="1098"/>
      <c r="ADK310" s="1098"/>
      <c r="ADL310" s="1098"/>
      <c r="ADM310" s="1098"/>
      <c r="ADN310" s="1098"/>
      <c r="ADO310" s="1098"/>
      <c r="ADP310" s="1098"/>
      <c r="ADQ310" s="1098"/>
      <c r="ADR310" s="1098"/>
      <c r="ADS310" s="1098"/>
      <c r="ADT310" s="1098"/>
      <c r="ADU310" s="1098"/>
      <c r="ADV310" s="1098"/>
      <c r="ADW310" s="1098"/>
      <c r="ADX310" s="1098"/>
      <c r="ADY310" s="1098"/>
      <c r="ADZ310" s="1098"/>
      <c r="AEA310" s="1098"/>
      <c r="AEB310" s="1098"/>
      <c r="AEC310" s="1098"/>
      <c r="AED310" s="1098"/>
      <c r="AEE310" s="1098"/>
      <c r="AEF310" s="1098"/>
      <c r="AEG310" s="1098"/>
      <c r="AEH310" s="1098"/>
      <c r="AEI310" s="1098"/>
      <c r="AEJ310" s="1098"/>
      <c r="AEK310" s="1098"/>
      <c r="AEL310" s="1098"/>
      <c r="AEM310" s="1098"/>
      <c r="AEN310" s="1098"/>
      <c r="AEO310" s="1098"/>
      <c r="AEP310" s="1098"/>
      <c r="AEQ310" s="1098"/>
      <c r="AER310" s="1098"/>
      <c r="AES310" s="1098"/>
      <c r="AET310" s="1098"/>
      <c r="AEU310" s="1098"/>
      <c r="AEV310" s="1098"/>
      <c r="AEW310" s="1098"/>
      <c r="AEX310" s="1098"/>
      <c r="AEY310" s="1098"/>
      <c r="AEZ310" s="1098"/>
      <c r="AFA310" s="1098"/>
      <c r="AFB310" s="1098"/>
      <c r="AFC310" s="1098"/>
      <c r="AFD310" s="1098"/>
      <c r="AFE310" s="1098"/>
      <c r="AFF310" s="1098"/>
      <c r="AFG310" s="1098"/>
      <c r="AFH310" s="1098"/>
      <c r="AFI310" s="1098"/>
      <c r="AFJ310" s="1098"/>
      <c r="AFK310" s="1098"/>
      <c r="AFL310" s="1098"/>
      <c r="AFM310" s="1098"/>
      <c r="AFN310" s="1098"/>
      <c r="AFO310" s="1098"/>
      <c r="AFP310" s="1098"/>
      <c r="AFQ310" s="1098"/>
      <c r="AFR310" s="1098"/>
      <c r="AFS310" s="1098"/>
      <c r="AFT310" s="1098"/>
      <c r="AFU310" s="1098"/>
      <c r="AFV310" s="1098"/>
      <c r="AFW310" s="1098"/>
      <c r="AFX310" s="1098"/>
      <c r="AFY310" s="1098"/>
      <c r="AFZ310" s="1098"/>
      <c r="AGA310" s="1098"/>
      <c r="AGB310" s="1098"/>
      <c r="AGC310" s="1098"/>
      <c r="AGD310" s="1098"/>
      <c r="AGE310" s="1098"/>
      <c r="AGF310" s="1098"/>
      <c r="AGG310" s="1098"/>
      <c r="AGH310" s="1098"/>
      <c r="AGI310" s="1098"/>
      <c r="AGJ310" s="1098"/>
      <c r="AGK310" s="1098"/>
      <c r="AGL310" s="1098"/>
      <c r="AGM310" s="1098"/>
      <c r="AGN310" s="1098"/>
      <c r="AGO310" s="1098"/>
      <c r="AGP310" s="1098"/>
      <c r="AGQ310" s="1098"/>
      <c r="AGR310" s="1098"/>
      <c r="AGS310" s="1098"/>
      <c r="AGT310" s="1098"/>
      <c r="AGU310" s="1098"/>
      <c r="AGV310" s="1098"/>
      <c r="AGW310" s="1098"/>
      <c r="AGX310" s="1098"/>
      <c r="AGY310" s="1098"/>
      <c r="AGZ310" s="1098"/>
      <c r="AHA310" s="1098"/>
      <c r="AHB310" s="1098"/>
      <c r="AHC310" s="1098"/>
      <c r="AHD310" s="1098"/>
      <c r="AHE310" s="1098"/>
      <c r="AHF310" s="1098"/>
      <c r="AHG310" s="1098"/>
      <c r="AHH310" s="1098"/>
      <c r="AHI310" s="1098"/>
      <c r="AHJ310" s="1098"/>
      <c r="AHK310" s="1098"/>
      <c r="AHL310" s="1098"/>
      <c r="AHM310" s="1098"/>
      <c r="AHN310" s="1098"/>
      <c r="AHO310" s="1098"/>
      <c r="AHP310" s="1098"/>
      <c r="AHQ310" s="1098"/>
      <c r="AHR310" s="1098"/>
      <c r="AHS310" s="1098"/>
      <c r="AHT310" s="1098"/>
      <c r="AHU310" s="1098"/>
      <c r="AHV310" s="1098"/>
      <c r="AHW310" s="1098"/>
      <c r="AHX310" s="1098"/>
      <c r="AHY310" s="1098"/>
      <c r="AHZ310" s="1098"/>
      <c r="AIA310" s="1098"/>
      <c r="AIB310" s="1098"/>
      <c r="AIC310" s="1098"/>
      <c r="AID310" s="1098"/>
      <c r="AIE310" s="1098"/>
      <c r="AIF310" s="1098"/>
      <c r="AIG310" s="1098"/>
      <c r="AIH310" s="1098"/>
      <c r="AII310" s="1098"/>
      <c r="AIJ310" s="1098"/>
      <c r="AIK310" s="1098"/>
      <c r="AIL310" s="1098"/>
      <c r="AIM310" s="1098"/>
      <c r="AIN310" s="1098"/>
      <c r="AIO310" s="1098"/>
      <c r="AIP310" s="1098"/>
      <c r="AIQ310" s="1098"/>
      <c r="AIR310" s="1098"/>
      <c r="AIS310" s="1098"/>
      <c r="AIT310" s="1098"/>
      <c r="AIU310" s="1098"/>
      <c r="AIV310" s="1098"/>
      <c r="AIW310" s="1098"/>
      <c r="AIX310" s="1098"/>
      <c r="AIY310" s="1098"/>
      <c r="AIZ310" s="1098"/>
      <c r="AJA310" s="1098"/>
      <c r="AJB310" s="1098"/>
      <c r="AJC310" s="1098"/>
      <c r="AJD310" s="1098"/>
      <c r="AJE310" s="1098"/>
      <c r="AJF310" s="1098"/>
      <c r="AJG310" s="1098"/>
      <c r="AJH310" s="1098"/>
      <c r="AJI310" s="1098"/>
      <c r="AJJ310" s="1098"/>
      <c r="AJK310" s="1098"/>
      <c r="AJL310" s="1098"/>
      <c r="AJM310" s="1098"/>
      <c r="AJN310" s="1098"/>
      <c r="AJO310" s="1098"/>
      <c r="AJP310" s="1098"/>
      <c r="AJQ310" s="1098"/>
      <c r="AJR310" s="1098"/>
      <c r="AJS310" s="1098"/>
      <c r="AJT310" s="1098"/>
      <c r="AJU310" s="1098"/>
      <c r="AJV310" s="1098"/>
      <c r="AJW310" s="1098"/>
      <c r="AJX310" s="1098"/>
      <c r="AJY310" s="1098"/>
      <c r="AJZ310" s="1098"/>
      <c r="AKA310" s="1098"/>
      <c r="AKB310" s="1098"/>
      <c r="AKC310" s="1098"/>
      <c r="AKD310" s="1098"/>
      <c r="AKE310" s="1098"/>
      <c r="AKF310" s="1098"/>
      <c r="AKG310" s="1098"/>
      <c r="AKH310" s="1098"/>
      <c r="AKI310" s="1098"/>
      <c r="AKJ310" s="1098"/>
      <c r="AKK310" s="1098"/>
      <c r="AKL310" s="1098"/>
      <c r="AKM310" s="1098"/>
      <c r="AKN310" s="1098"/>
      <c r="AKO310" s="1098"/>
      <c r="AKP310" s="1098"/>
      <c r="AKQ310" s="1098"/>
      <c r="AKR310" s="1098"/>
      <c r="AKS310" s="1098"/>
      <c r="AKT310" s="1098"/>
      <c r="AKU310" s="1098"/>
      <c r="AKV310" s="1098"/>
      <c r="AKW310" s="1098"/>
      <c r="AKX310" s="1098"/>
      <c r="AKY310" s="1098"/>
      <c r="AKZ310" s="1098"/>
      <c r="ALA310" s="1098"/>
      <c r="ALB310" s="1098"/>
      <c r="ALC310" s="1098"/>
      <c r="ALD310" s="1098"/>
      <c r="ALE310" s="1098"/>
      <c r="ALF310" s="1098"/>
      <c r="ALG310" s="1098"/>
      <c r="ALH310" s="1098"/>
      <c r="ALI310" s="1098"/>
      <c r="ALJ310" s="1098"/>
      <c r="ALK310" s="1098"/>
      <c r="ALL310" s="1098"/>
      <c r="ALM310" s="1098"/>
      <c r="ALN310" s="1098"/>
      <c r="ALO310" s="1098"/>
      <c r="ALP310" s="1098"/>
      <c r="ALQ310" s="1098"/>
      <c r="ALR310" s="1098"/>
      <c r="ALS310" s="1098"/>
      <c r="ALT310" s="1098"/>
      <c r="ALU310" s="1098"/>
      <c r="ALV310" s="1098"/>
      <c r="ALW310" s="1098"/>
      <c r="ALX310" s="1098"/>
      <c r="ALY310" s="1098"/>
      <c r="ALZ310" s="1098"/>
      <c r="AMA310" s="1098"/>
      <c r="AMB310" s="1098"/>
      <c r="AMC310" s="1098"/>
      <c r="AMD310" s="1098"/>
      <c r="AME310" s="1098"/>
      <c r="AMF310" s="1098"/>
      <c r="AMG310" s="1098"/>
      <c r="AMH310" s="1098"/>
      <c r="AMI310" s="1098"/>
      <c r="AMJ310" s="1098"/>
      <c r="AMK310" s="1098"/>
      <c r="AML310" s="1098"/>
      <c r="AMM310" s="1098"/>
      <c r="AMN310" s="1098"/>
      <c r="AMO310" s="1098"/>
      <c r="AMP310" s="1098"/>
      <c r="AMQ310" s="1098"/>
      <c r="AMR310" s="1098"/>
      <c r="AMS310" s="1098"/>
      <c r="AMT310" s="1098"/>
      <c r="AMU310" s="1098"/>
      <c r="AMV310" s="1098"/>
      <c r="AMW310" s="1098"/>
      <c r="AMX310" s="1098"/>
      <c r="AMY310" s="1098"/>
      <c r="AMZ310" s="1098"/>
      <c r="ANA310" s="1098"/>
      <c r="ANB310" s="1098"/>
      <c r="ANC310" s="1098"/>
      <c r="AND310" s="1098"/>
      <c r="ANE310" s="1098"/>
      <c r="ANF310" s="1098"/>
      <c r="ANG310" s="1098"/>
      <c r="ANH310" s="1098"/>
      <c r="ANI310" s="1098"/>
      <c r="ANJ310" s="1098"/>
      <c r="ANK310" s="1098"/>
      <c r="ANL310" s="1098"/>
      <c r="ANM310" s="1098"/>
      <c r="ANN310" s="1098"/>
      <c r="ANO310" s="1098"/>
      <c r="ANP310" s="1098"/>
      <c r="ANQ310" s="1098"/>
      <c r="ANR310" s="1098"/>
      <c r="ANS310" s="1098"/>
      <c r="ANT310" s="1098"/>
      <c r="ANU310" s="1098"/>
      <c r="ANV310" s="1098"/>
      <c r="ANW310" s="1098"/>
      <c r="ANX310" s="1098"/>
      <c r="ANY310" s="1098"/>
      <c r="ANZ310" s="1098"/>
      <c r="AOA310" s="1098"/>
      <c r="AOB310" s="1098"/>
      <c r="AOC310" s="1098"/>
      <c r="AOD310" s="1098"/>
      <c r="AOE310" s="1098"/>
      <c r="AOF310" s="1098"/>
      <c r="AOG310" s="1098"/>
      <c r="AOH310" s="1098"/>
      <c r="AOI310" s="1098"/>
      <c r="AOJ310" s="1098"/>
      <c r="AOK310" s="1098"/>
      <c r="AOL310" s="1098"/>
      <c r="AOM310" s="1098"/>
      <c r="AON310" s="1098"/>
      <c r="AOO310" s="1098"/>
      <c r="AOP310" s="1098"/>
      <c r="AOQ310" s="1098"/>
      <c r="AOR310" s="1098"/>
      <c r="AOS310" s="1098"/>
      <c r="AOT310" s="1098"/>
      <c r="AOU310" s="1098"/>
      <c r="AOV310" s="1098"/>
      <c r="AOW310" s="1098"/>
      <c r="AOX310" s="1098"/>
      <c r="AOY310" s="1098"/>
      <c r="AOZ310" s="1098"/>
      <c r="APA310" s="1098"/>
      <c r="APB310" s="1098"/>
      <c r="APC310" s="1098"/>
      <c r="APD310" s="1098"/>
      <c r="APE310" s="1098"/>
      <c r="APF310" s="1098"/>
      <c r="APG310" s="1098"/>
      <c r="APH310" s="1098"/>
      <c r="API310" s="1098"/>
      <c r="APJ310" s="1098"/>
      <c r="APK310" s="1098"/>
      <c r="APL310" s="1098"/>
      <c r="APM310" s="1098"/>
      <c r="APN310" s="1098"/>
      <c r="APO310" s="1098"/>
      <c r="APP310" s="1098"/>
      <c r="APQ310" s="1098"/>
      <c r="APR310" s="1098"/>
      <c r="APS310" s="1098"/>
      <c r="APT310" s="1098"/>
      <c r="APU310" s="1098"/>
      <c r="APV310" s="1098"/>
      <c r="APW310" s="1098"/>
      <c r="APX310" s="1098"/>
      <c r="APY310" s="1098"/>
      <c r="APZ310" s="1098"/>
      <c r="AQA310" s="1098"/>
      <c r="AQB310" s="1098"/>
      <c r="AQC310" s="1098"/>
      <c r="AQD310" s="1098"/>
      <c r="AQE310" s="1098"/>
      <c r="AQF310" s="1098"/>
      <c r="AQG310" s="1098"/>
      <c r="AQH310" s="1098"/>
      <c r="AQI310" s="1098"/>
      <c r="AQJ310" s="1098"/>
      <c r="AQK310" s="1098"/>
      <c r="AQL310" s="1098"/>
      <c r="AQM310" s="1098"/>
      <c r="AQN310" s="1098"/>
      <c r="AQO310" s="1098"/>
      <c r="AQP310" s="1098"/>
      <c r="AQQ310" s="1098"/>
      <c r="AQR310" s="1098"/>
      <c r="AQS310" s="1098"/>
      <c r="AQT310" s="1098"/>
      <c r="AQU310" s="1098"/>
      <c r="AQV310" s="1098"/>
      <c r="AQW310" s="1098"/>
      <c r="AQX310" s="1098"/>
      <c r="AQY310" s="1098"/>
      <c r="AQZ310" s="1098"/>
      <c r="ARA310" s="1098"/>
      <c r="ARB310" s="1098"/>
      <c r="ARC310" s="1098"/>
      <c r="ARD310" s="1098"/>
      <c r="ARE310" s="1098"/>
      <c r="ARF310" s="1098"/>
      <c r="ARG310" s="1098"/>
      <c r="ARH310" s="1098"/>
      <c r="ARI310" s="1098"/>
      <c r="ARJ310" s="1098"/>
      <c r="ARK310" s="1098"/>
      <c r="ARL310" s="1098"/>
      <c r="ARM310" s="1098"/>
      <c r="ARN310" s="1098"/>
      <c r="ARO310" s="1098"/>
      <c r="ARP310" s="1098"/>
      <c r="ARQ310" s="1098"/>
      <c r="ARR310" s="1098"/>
      <c r="ARS310" s="1098"/>
      <c r="ART310" s="1098"/>
      <c r="ARU310" s="1098"/>
      <c r="ARV310" s="1098"/>
      <c r="ARW310" s="1098"/>
      <c r="ARX310" s="1098"/>
      <c r="ARY310" s="1098"/>
      <c r="ARZ310" s="1098"/>
      <c r="ASA310" s="1098"/>
      <c r="ASB310" s="1098"/>
      <c r="ASC310" s="1098"/>
      <c r="ASD310" s="1098"/>
      <c r="ASE310" s="1098"/>
      <c r="ASF310" s="1098"/>
      <c r="ASG310" s="1098"/>
      <c r="ASH310" s="1098"/>
      <c r="ASI310" s="1098"/>
      <c r="ASJ310" s="1098"/>
      <c r="ASK310" s="1098"/>
      <c r="ASL310" s="1098"/>
      <c r="ASM310" s="1098"/>
      <c r="ASN310" s="1098"/>
      <c r="ASO310" s="1098"/>
      <c r="ASP310" s="1098"/>
      <c r="ASQ310" s="1098"/>
      <c r="ASR310" s="1098"/>
      <c r="ASS310" s="1098"/>
      <c r="AST310" s="1098"/>
      <c r="ASU310" s="1098"/>
      <c r="ASV310" s="1098"/>
      <c r="ASW310" s="1098"/>
      <c r="ASX310" s="1098"/>
      <c r="ASY310" s="1098"/>
      <c r="ASZ310" s="1098"/>
      <c r="ATA310" s="1098"/>
      <c r="ATB310" s="1098"/>
      <c r="ATC310" s="1098"/>
      <c r="ATD310" s="1098"/>
      <c r="ATE310" s="1098"/>
      <c r="ATF310" s="1098"/>
      <c r="ATG310" s="1098"/>
      <c r="ATH310" s="1098"/>
      <c r="ATI310" s="1098"/>
      <c r="ATJ310" s="1098"/>
      <c r="ATK310" s="1098"/>
      <c r="ATL310" s="1098"/>
      <c r="ATM310" s="1098"/>
      <c r="ATN310" s="1098"/>
      <c r="ATO310" s="1098"/>
      <c r="ATP310" s="1098"/>
      <c r="ATQ310" s="1098"/>
      <c r="ATR310" s="1098"/>
      <c r="ATS310" s="1098"/>
      <c r="ATT310" s="1098"/>
      <c r="ATU310" s="1098"/>
      <c r="ATV310" s="1098"/>
      <c r="ATW310" s="1098"/>
      <c r="ATX310" s="1098"/>
      <c r="ATY310" s="1098"/>
      <c r="ATZ310" s="1098"/>
      <c r="AUA310" s="1098"/>
      <c r="AUB310" s="1098"/>
      <c r="AUC310" s="1098"/>
      <c r="AUD310" s="1098"/>
      <c r="AUE310" s="1098"/>
      <c r="AUF310" s="1098"/>
      <c r="AUG310" s="1098"/>
      <c r="AUH310" s="1098"/>
      <c r="AUI310" s="1098"/>
      <c r="AUJ310" s="1098"/>
      <c r="AUK310" s="1098"/>
      <c r="AUL310" s="1098"/>
      <c r="AUM310" s="1098"/>
      <c r="AUN310" s="1098"/>
      <c r="AUO310" s="1098"/>
      <c r="AUP310" s="1098"/>
      <c r="AUQ310" s="1098"/>
      <c r="AUR310" s="1098"/>
      <c r="AUS310" s="1098"/>
      <c r="AUT310" s="1098"/>
      <c r="AUU310" s="1098"/>
      <c r="AUV310" s="1098"/>
      <c r="AUW310" s="1098"/>
      <c r="AUX310" s="1098"/>
      <c r="AUY310" s="1098"/>
      <c r="AUZ310" s="1098"/>
      <c r="AVA310" s="1098"/>
      <c r="AVB310" s="1098"/>
      <c r="AVC310" s="1098"/>
      <c r="AVD310" s="1098"/>
      <c r="AVE310" s="1098"/>
      <c r="AVF310" s="1098"/>
      <c r="AVG310" s="1098"/>
      <c r="AVH310" s="1098"/>
      <c r="AVI310" s="1098"/>
      <c r="AVJ310" s="1098"/>
      <c r="AVK310" s="1098"/>
      <c r="AVL310" s="1098"/>
      <c r="AVM310" s="1098"/>
      <c r="AVN310" s="1098"/>
      <c r="AVO310" s="1098"/>
      <c r="AVP310" s="1098"/>
      <c r="AVQ310" s="1098"/>
      <c r="AVR310" s="1098"/>
      <c r="AVS310" s="1098"/>
      <c r="AVT310" s="1098"/>
      <c r="AVU310" s="1098"/>
      <c r="AVV310" s="1098"/>
      <c r="AVW310" s="1098"/>
      <c r="AVX310" s="1098"/>
      <c r="AVY310" s="1098"/>
      <c r="AVZ310" s="1098"/>
      <c r="AWA310" s="1098"/>
      <c r="AWB310" s="1098"/>
      <c r="AWC310" s="1098"/>
      <c r="AWD310" s="1098"/>
      <c r="AWE310" s="1098"/>
      <c r="AWF310" s="1098"/>
      <c r="AWG310" s="1098"/>
      <c r="AWH310" s="1098"/>
      <c r="AWI310" s="1098"/>
      <c r="AWJ310" s="1098"/>
      <c r="AWK310" s="1098"/>
      <c r="AWL310" s="1098"/>
      <c r="AWM310" s="1098"/>
      <c r="AWN310" s="1098"/>
      <c r="AWO310" s="1098"/>
      <c r="AWP310" s="1098"/>
      <c r="AWQ310" s="1098"/>
      <c r="AWR310" s="1098"/>
      <c r="AWS310" s="1098"/>
      <c r="AWT310" s="1098"/>
      <c r="AWU310" s="1098"/>
      <c r="AWV310" s="1098"/>
      <c r="AWW310" s="1098"/>
      <c r="AWX310" s="1098"/>
      <c r="AWY310" s="1098"/>
      <c r="AWZ310" s="1098"/>
      <c r="AXA310" s="1098"/>
      <c r="AXB310" s="1098"/>
      <c r="AXC310" s="1098"/>
      <c r="AXD310" s="1098"/>
      <c r="AXE310" s="1098"/>
      <c r="AXF310" s="1098"/>
      <c r="AXG310" s="1098"/>
      <c r="AXH310" s="1098"/>
      <c r="AXI310" s="1098"/>
      <c r="AXJ310" s="1098"/>
      <c r="AXK310" s="1098"/>
      <c r="AXL310" s="1098"/>
      <c r="AXM310" s="1098"/>
      <c r="AXN310" s="1098"/>
      <c r="AXO310" s="1098"/>
      <c r="AXP310" s="1098"/>
      <c r="AXQ310" s="1098"/>
      <c r="AXR310" s="1098"/>
      <c r="AXS310" s="1098"/>
      <c r="AXT310" s="1098"/>
      <c r="AXU310" s="1098"/>
      <c r="AXV310" s="1098"/>
      <c r="AXW310" s="1098"/>
      <c r="AXX310" s="1098"/>
      <c r="AXY310" s="1098"/>
      <c r="AXZ310" s="1098"/>
      <c r="AYA310" s="1098"/>
      <c r="AYB310" s="1098"/>
      <c r="AYC310" s="1098"/>
      <c r="AYD310" s="1098"/>
      <c r="AYE310" s="1098"/>
      <c r="AYF310" s="1098"/>
      <c r="AYG310" s="1098"/>
      <c r="AYH310" s="1098"/>
      <c r="AYI310" s="1098"/>
      <c r="AYJ310" s="1098"/>
      <c r="AYK310" s="1098"/>
      <c r="AYL310" s="1098"/>
      <c r="AYM310" s="1098"/>
      <c r="AYN310" s="1098"/>
      <c r="AYO310" s="1098"/>
      <c r="AYP310" s="1098"/>
      <c r="AYQ310" s="1098"/>
      <c r="AYR310" s="1098"/>
      <c r="AYS310" s="1098"/>
      <c r="AYT310" s="1098"/>
      <c r="AYU310" s="1098"/>
      <c r="AYV310" s="1098"/>
      <c r="AYW310" s="1098"/>
    </row>
    <row r="311" spans="1:1349" s="1766" customFormat="1" ht="18" customHeight="1" x14ac:dyDescent="0.2">
      <c r="A311" s="3484"/>
      <c r="B311" s="1773"/>
      <c r="C311" s="1132"/>
      <c r="D311" s="1783" t="s">
        <v>970</v>
      </c>
      <c r="E311" s="3504">
        <f>L290</f>
        <v>1</v>
      </c>
      <c r="F311" s="3504"/>
      <c r="G311" s="3504"/>
      <c r="H311" s="1132"/>
      <c r="I311" s="3505">
        <f>E311</f>
        <v>1</v>
      </c>
      <c r="J311" s="3505"/>
      <c r="K311" s="3505"/>
      <c r="L311" s="1043"/>
      <c r="M311" s="3506">
        <f>L290</f>
        <v>1</v>
      </c>
      <c r="N311" s="3506"/>
      <c r="O311" s="3506"/>
      <c r="P311" s="1784" t="s">
        <v>970</v>
      </c>
      <c r="Q311" s="1785"/>
      <c r="R311" s="3574"/>
      <c r="S311" s="1098"/>
      <c r="T311" s="1098"/>
      <c r="U311" s="1098"/>
      <c r="V311" s="1098"/>
      <c r="W311" s="1098"/>
      <c r="X311" s="1098"/>
      <c r="Y311" s="1098"/>
      <c r="Z311" s="1098"/>
      <c r="AA311" s="1098"/>
      <c r="AB311" s="1098"/>
      <c r="AC311" s="1098"/>
      <c r="AD311" s="1098"/>
      <c r="AE311" s="1098"/>
      <c r="AF311" s="1098"/>
      <c r="AG311" s="1098"/>
      <c r="AH311" s="1098"/>
      <c r="AI311" s="1098"/>
      <c r="AJ311" s="1098"/>
      <c r="AK311" s="1098"/>
      <c r="AL311" s="1098"/>
      <c r="AM311" s="1098"/>
      <c r="AN311" s="1098"/>
      <c r="AO311" s="1098"/>
      <c r="AP311" s="1098"/>
      <c r="AQ311" s="1098"/>
      <c r="AR311" s="1098"/>
      <c r="AS311" s="1098"/>
      <c r="AT311" s="1098"/>
      <c r="AU311" s="1098"/>
      <c r="AV311" s="1098"/>
      <c r="AW311" s="1098"/>
      <c r="AX311" s="1098"/>
      <c r="AY311" s="1098"/>
      <c r="AZ311" s="1098"/>
      <c r="BA311" s="1098"/>
      <c r="BB311" s="1098"/>
      <c r="BC311" s="1098"/>
      <c r="BD311" s="1098"/>
      <c r="BE311" s="1098"/>
      <c r="BF311" s="1098"/>
      <c r="BG311" s="1098"/>
      <c r="BH311" s="1098"/>
      <c r="BI311" s="1098"/>
      <c r="BJ311" s="1098"/>
      <c r="BK311" s="1098"/>
      <c r="BL311" s="1098"/>
      <c r="BM311" s="1098"/>
      <c r="BN311" s="1098"/>
      <c r="BO311" s="1098"/>
      <c r="BP311" s="1098"/>
      <c r="BQ311" s="1098"/>
      <c r="BR311" s="1098"/>
      <c r="BS311" s="1098"/>
      <c r="BT311" s="1098"/>
      <c r="BU311" s="1098"/>
      <c r="BV311" s="1098"/>
      <c r="BW311" s="1098"/>
      <c r="BX311" s="1098"/>
      <c r="BY311" s="1098"/>
      <c r="BZ311" s="1098"/>
      <c r="CA311" s="1098"/>
      <c r="CB311" s="1098"/>
      <c r="CC311" s="1098"/>
      <c r="CD311" s="1098"/>
      <c r="CE311" s="1098"/>
      <c r="CF311" s="1098"/>
      <c r="CG311" s="1098"/>
      <c r="CH311" s="1098"/>
      <c r="CI311" s="1098"/>
      <c r="CJ311" s="1098"/>
      <c r="CK311" s="1098"/>
      <c r="CL311" s="1098"/>
      <c r="CM311" s="1098"/>
      <c r="CN311" s="1098"/>
      <c r="CO311" s="1098"/>
      <c r="CP311" s="1098"/>
      <c r="CQ311" s="1098"/>
      <c r="CR311" s="1098"/>
      <c r="CS311" s="1098"/>
      <c r="CT311" s="1098"/>
      <c r="CU311" s="1098"/>
      <c r="CV311" s="1098"/>
      <c r="CW311" s="1098"/>
      <c r="CX311" s="1098"/>
      <c r="CY311" s="1098"/>
      <c r="CZ311" s="1098"/>
      <c r="DA311" s="1098"/>
      <c r="DB311" s="1098"/>
      <c r="DC311" s="1098"/>
      <c r="DD311" s="1098"/>
      <c r="DE311" s="1098"/>
      <c r="DF311" s="1098"/>
      <c r="DG311" s="1098"/>
      <c r="DH311" s="1098"/>
      <c r="DI311" s="1098"/>
      <c r="DJ311" s="1098"/>
      <c r="DK311" s="1098"/>
      <c r="DL311" s="1098"/>
      <c r="DM311" s="1098"/>
      <c r="DN311" s="1098"/>
      <c r="DO311" s="1098"/>
      <c r="DP311" s="1098"/>
      <c r="DQ311" s="1098"/>
      <c r="DR311" s="1098"/>
      <c r="DS311" s="1098"/>
      <c r="DT311" s="1098"/>
      <c r="DU311" s="1098"/>
      <c r="DV311" s="1098"/>
      <c r="DW311" s="1098"/>
      <c r="DX311" s="1098"/>
      <c r="DY311" s="1098"/>
      <c r="DZ311" s="1098"/>
      <c r="EA311" s="1098"/>
      <c r="EB311" s="1098"/>
      <c r="EC311" s="1098"/>
      <c r="ED311" s="1098"/>
      <c r="EE311" s="1098"/>
      <c r="EF311" s="1098"/>
      <c r="EG311" s="1098"/>
      <c r="EH311" s="1098"/>
      <c r="EI311" s="1098"/>
      <c r="EJ311" s="1098"/>
      <c r="EK311" s="1098"/>
      <c r="EL311" s="1098"/>
      <c r="EM311" s="1098"/>
      <c r="EN311" s="1098"/>
      <c r="EO311" s="1098"/>
      <c r="EP311" s="1098"/>
      <c r="EQ311" s="1098"/>
      <c r="ER311" s="1098"/>
      <c r="ES311" s="1098"/>
      <c r="ET311" s="1098"/>
      <c r="EU311" s="1098"/>
      <c r="EV311" s="1098"/>
      <c r="EW311" s="1098"/>
      <c r="EX311" s="1098"/>
      <c r="EY311" s="1098"/>
      <c r="EZ311" s="1098"/>
      <c r="FA311" s="1098"/>
      <c r="FB311" s="1098"/>
      <c r="FC311" s="1098"/>
      <c r="FD311" s="1098"/>
      <c r="FE311" s="1098"/>
      <c r="FF311" s="1098"/>
      <c r="FG311" s="1098"/>
      <c r="FH311" s="1098"/>
      <c r="FI311" s="1098"/>
      <c r="FJ311" s="1098"/>
      <c r="FK311" s="1098"/>
      <c r="FL311" s="1098"/>
      <c r="FM311" s="1098"/>
      <c r="FN311" s="1098"/>
      <c r="FO311" s="1098"/>
      <c r="FP311" s="1098"/>
      <c r="FQ311" s="1098"/>
      <c r="FR311" s="1098"/>
      <c r="FS311" s="1098"/>
      <c r="FT311" s="1098"/>
      <c r="FU311" s="1098"/>
      <c r="FV311" s="1098"/>
      <c r="FW311" s="1098"/>
      <c r="FX311" s="1098"/>
      <c r="FY311" s="1098"/>
      <c r="FZ311" s="1098"/>
      <c r="GA311" s="1098"/>
      <c r="GB311" s="1098"/>
      <c r="GC311" s="1098"/>
      <c r="GD311" s="1098"/>
      <c r="GE311" s="1098"/>
      <c r="GF311" s="1098"/>
      <c r="GG311" s="1098"/>
      <c r="GH311" s="1098"/>
      <c r="GI311" s="1098"/>
      <c r="GJ311" s="1098"/>
      <c r="GK311" s="1098"/>
      <c r="GL311" s="1098"/>
      <c r="GM311" s="1098"/>
      <c r="GN311" s="1098"/>
      <c r="GO311" s="1098"/>
      <c r="GP311" s="1098"/>
      <c r="GQ311" s="1098"/>
      <c r="GR311" s="1098"/>
      <c r="GS311" s="1098"/>
      <c r="GT311" s="1098"/>
      <c r="GU311" s="1098"/>
      <c r="GV311" s="1098"/>
      <c r="GW311" s="1098"/>
      <c r="GX311" s="1098"/>
      <c r="GY311" s="1098"/>
      <c r="GZ311" s="1098"/>
      <c r="HA311" s="1098"/>
      <c r="HB311" s="1098"/>
      <c r="HC311" s="1098"/>
      <c r="HD311" s="1098"/>
      <c r="HE311" s="1098"/>
      <c r="HF311" s="1098"/>
      <c r="HG311" s="1098"/>
      <c r="HH311" s="1098"/>
      <c r="HI311" s="1098"/>
      <c r="HJ311" s="1098"/>
      <c r="HK311" s="1098"/>
      <c r="HL311" s="1098"/>
      <c r="HM311" s="1098"/>
      <c r="HN311" s="1098"/>
      <c r="HO311" s="1098"/>
      <c r="HP311" s="1098"/>
      <c r="HQ311" s="1098"/>
      <c r="HR311" s="1098"/>
      <c r="HS311" s="1098"/>
      <c r="HT311" s="1098"/>
      <c r="HU311" s="1098"/>
      <c r="HV311" s="1098"/>
      <c r="HW311" s="1098"/>
      <c r="HX311" s="1098"/>
      <c r="HY311" s="1098"/>
      <c r="HZ311" s="1098"/>
      <c r="IA311" s="1098"/>
      <c r="IB311" s="1098"/>
      <c r="IC311" s="1098"/>
      <c r="ID311" s="1098"/>
      <c r="IE311" s="1098"/>
      <c r="IF311" s="1098"/>
      <c r="IG311" s="1098"/>
      <c r="IH311" s="1098"/>
      <c r="II311" s="1098"/>
      <c r="IJ311" s="1098"/>
      <c r="IK311" s="1098"/>
      <c r="IL311" s="1098"/>
      <c r="IM311" s="1098"/>
      <c r="IN311" s="1098"/>
      <c r="IO311" s="1098"/>
      <c r="IP311" s="1098"/>
      <c r="IQ311" s="1098"/>
      <c r="IR311" s="1098"/>
      <c r="IS311" s="1098"/>
      <c r="IT311" s="1098"/>
      <c r="IU311" s="1098"/>
      <c r="IV311" s="1098"/>
      <c r="IW311" s="1098"/>
      <c r="IX311" s="1098"/>
      <c r="IY311" s="1098"/>
      <c r="IZ311" s="1098"/>
      <c r="JA311" s="1098"/>
      <c r="JB311" s="1098"/>
      <c r="JC311" s="1098"/>
      <c r="JD311" s="1098"/>
      <c r="JE311" s="1098"/>
      <c r="JF311" s="1098"/>
      <c r="JG311" s="1098"/>
      <c r="JH311" s="1098"/>
      <c r="JI311" s="1098"/>
      <c r="JJ311" s="1098"/>
      <c r="JK311" s="1098"/>
      <c r="JL311" s="1098"/>
      <c r="JM311" s="1098"/>
      <c r="JN311" s="1098"/>
      <c r="JO311" s="1098"/>
      <c r="JP311" s="1098"/>
      <c r="JQ311" s="1098"/>
      <c r="JR311" s="1098"/>
      <c r="JS311" s="1098"/>
      <c r="JT311" s="1098"/>
      <c r="JU311" s="1098"/>
      <c r="JV311" s="1098"/>
      <c r="JW311" s="1098"/>
      <c r="JX311" s="1098"/>
      <c r="JY311" s="1098"/>
      <c r="JZ311" s="1098"/>
      <c r="KA311" s="1098"/>
      <c r="KB311" s="1098"/>
      <c r="KC311" s="1098"/>
      <c r="KD311" s="1098"/>
      <c r="KE311" s="1098"/>
      <c r="KF311" s="1098"/>
      <c r="KG311" s="1098"/>
      <c r="KH311" s="1098"/>
      <c r="KI311" s="1098"/>
      <c r="KJ311" s="1098"/>
      <c r="KK311" s="1098"/>
      <c r="KL311" s="1098"/>
      <c r="KM311" s="1098"/>
      <c r="KN311" s="1098"/>
      <c r="KO311" s="1098"/>
      <c r="KP311" s="1098"/>
      <c r="KQ311" s="1098"/>
      <c r="KR311" s="1098"/>
      <c r="KS311" s="1098"/>
      <c r="KT311" s="1098"/>
      <c r="KU311" s="1098"/>
      <c r="KV311" s="1098"/>
      <c r="KW311" s="1098"/>
      <c r="KX311" s="1098"/>
      <c r="KY311" s="1098"/>
      <c r="KZ311" s="1098"/>
      <c r="LA311" s="1098"/>
      <c r="LB311" s="1098"/>
      <c r="LC311" s="1098"/>
      <c r="LD311" s="1098"/>
      <c r="LE311" s="1098"/>
      <c r="LF311" s="1098"/>
      <c r="LG311" s="1098"/>
      <c r="LH311" s="1098"/>
      <c r="LI311" s="1098"/>
      <c r="LJ311" s="1098"/>
      <c r="LK311" s="1098"/>
      <c r="LL311" s="1098"/>
      <c r="LM311" s="1098"/>
      <c r="LN311" s="1098"/>
      <c r="LO311" s="1098"/>
      <c r="LP311" s="1098"/>
      <c r="LQ311" s="1098"/>
      <c r="LR311" s="1098"/>
      <c r="LS311" s="1098"/>
      <c r="LT311" s="1098"/>
      <c r="LU311" s="1098"/>
      <c r="LV311" s="1098"/>
      <c r="LW311" s="1098"/>
      <c r="LX311" s="1098"/>
      <c r="LY311" s="1098"/>
      <c r="LZ311" s="1098"/>
      <c r="MA311" s="1098"/>
      <c r="MB311" s="1098"/>
      <c r="MC311" s="1098"/>
      <c r="MD311" s="1098"/>
      <c r="ME311" s="1098"/>
      <c r="MF311" s="1098"/>
      <c r="MG311" s="1098"/>
      <c r="MH311" s="1098"/>
      <c r="MI311" s="1098"/>
      <c r="MJ311" s="1098"/>
      <c r="MK311" s="1098"/>
      <c r="ML311" s="1098"/>
      <c r="MM311" s="1098"/>
      <c r="MN311" s="1098"/>
      <c r="MO311" s="1098"/>
      <c r="MP311" s="1098"/>
      <c r="MQ311" s="1098"/>
      <c r="MR311" s="1098"/>
      <c r="MS311" s="1098"/>
      <c r="MT311" s="1098"/>
      <c r="MU311" s="1098"/>
      <c r="MV311" s="1098"/>
      <c r="MW311" s="1098"/>
      <c r="MX311" s="1098"/>
      <c r="MY311" s="1098"/>
      <c r="MZ311" s="1098"/>
      <c r="NA311" s="1098"/>
      <c r="NB311" s="1098"/>
      <c r="NC311" s="1098"/>
      <c r="ND311" s="1098"/>
      <c r="NE311" s="1098"/>
      <c r="NF311" s="1098"/>
      <c r="NG311" s="1098"/>
      <c r="NH311" s="1098"/>
      <c r="NI311" s="1098"/>
      <c r="NJ311" s="1098"/>
      <c r="NK311" s="1098"/>
      <c r="NL311" s="1098"/>
      <c r="NM311" s="1098"/>
      <c r="NN311" s="1098"/>
      <c r="NO311" s="1098"/>
      <c r="NP311" s="1098"/>
      <c r="NQ311" s="1098"/>
      <c r="NR311" s="1098"/>
      <c r="NS311" s="1098"/>
      <c r="NT311" s="1098"/>
      <c r="NU311" s="1098"/>
      <c r="NV311" s="1098"/>
      <c r="NW311" s="1098"/>
      <c r="NX311" s="1098"/>
      <c r="NY311" s="1098"/>
      <c r="NZ311" s="1098"/>
      <c r="OA311" s="1098"/>
      <c r="OB311" s="1098"/>
      <c r="OC311" s="1098"/>
      <c r="OD311" s="1098"/>
      <c r="OE311" s="1098"/>
      <c r="OF311" s="1098"/>
      <c r="OG311" s="1098"/>
      <c r="OH311" s="1098"/>
      <c r="OI311" s="1098"/>
      <c r="OJ311" s="1098"/>
      <c r="OK311" s="1098"/>
      <c r="OL311" s="1098"/>
      <c r="OM311" s="1098"/>
      <c r="ON311" s="1098"/>
      <c r="OO311" s="1098"/>
      <c r="OP311" s="1098"/>
      <c r="OQ311" s="1098"/>
      <c r="OR311" s="1098"/>
      <c r="OS311" s="1098"/>
      <c r="OT311" s="1098"/>
      <c r="OU311" s="1098"/>
      <c r="OV311" s="1098"/>
      <c r="OW311" s="1098"/>
      <c r="OX311" s="1098"/>
      <c r="OY311" s="1098"/>
      <c r="OZ311" s="1098"/>
      <c r="PA311" s="1098"/>
      <c r="PB311" s="1098"/>
      <c r="PC311" s="1098"/>
      <c r="PD311" s="1098"/>
      <c r="PE311" s="1098"/>
      <c r="PF311" s="1098"/>
      <c r="PG311" s="1098"/>
      <c r="PH311" s="1098"/>
      <c r="PI311" s="1098"/>
      <c r="PJ311" s="1098"/>
      <c r="PK311" s="1098"/>
      <c r="PL311" s="1098"/>
      <c r="PM311" s="1098"/>
      <c r="PN311" s="1098"/>
      <c r="PO311" s="1098"/>
      <c r="PP311" s="1098"/>
      <c r="PQ311" s="1098"/>
      <c r="PR311" s="1098"/>
      <c r="PS311" s="1098"/>
      <c r="PT311" s="1098"/>
      <c r="PU311" s="1098"/>
      <c r="PV311" s="1098"/>
      <c r="PW311" s="1098"/>
      <c r="PX311" s="1098"/>
      <c r="PY311" s="1098"/>
      <c r="PZ311" s="1098"/>
      <c r="QA311" s="1098"/>
      <c r="QB311" s="1098"/>
      <c r="QC311" s="1098"/>
      <c r="QD311" s="1098"/>
      <c r="QE311" s="1098"/>
      <c r="QF311" s="1098"/>
      <c r="QG311" s="1098"/>
      <c r="QH311" s="1098"/>
      <c r="QI311" s="1098"/>
      <c r="QJ311" s="1098"/>
      <c r="QK311" s="1098"/>
      <c r="QL311" s="1098"/>
      <c r="QM311" s="1098"/>
      <c r="QN311" s="1098"/>
      <c r="QO311" s="1098"/>
      <c r="QP311" s="1098"/>
      <c r="QQ311" s="1098"/>
      <c r="QR311" s="1098"/>
      <c r="QS311" s="1098"/>
      <c r="QT311" s="1098"/>
      <c r="QU311" s="1098"/>
      <c r="QV311" s="1098"/>
      <c r="QW311" s="1098"/>
      <c r="QX311" s="1098"/>
      <c r="QY311" s="1098"/>
      <c r="QZ311" s="1098"/>
      <c r="RA311" s="1098"/>
      <c r="RB311" s="1098"/>
      <c r="RC311" s="1098"/>
      <c r="RD311" s="1098"/>
      <c r="RE311" s="1098"/>
      <c r="RF311" s="1098"/>
      <c r="RG311" s="1098"/>
      <c r="RH311" s="1098"/>
      <c r="RI311" s="1098"/>
      <c r="RJ311" s="1098"/>
      <c r="RK311" s="1098"/>
      <c r="RL311" s="1098"/>
      <c r="RM311" s="1098"/>
      <c r="RN311" s="1098"/>
      <c r="RO311" s="1098"/>
      <c r="RP311" s="1098"/>
      <c r="RQ311" s="1098"/>
      <c r="RR311" s="1098"/>
      <c r="RS311" s="1098"/>
      <c r="RT311" s="1098"/>
      <c r="RU311" s="1098"/>
      <c r="RV311" s="1098"/>
      <c r="RW311" s="1098"/>
      <c r="RX311" s="1098"/>
      <c r="RY311" s="1098"/>
      <c r="RZ311" s="1098"/>
      <c r="SA311" s="1098"/>
      <c r="SB311" s="1098"/>
      <c r="SC311" s="1098"/>
      <c r="SD311" s="1098"/>
      <c r="SE311" s="1098"/>
      <c r="SF311" s="1098"/>
      <c r="SG311" s="1098"/>
      <c r="SH311" s="1098"/>
      <c r="SI311" s="1098"/>
      <c r="SJ311" s="1098"/>
      <c r="SK311" s="1098"/>
      <c r="SL311" s="1098"/>
      <c r="SM311" s="1098"/>
      <c r="SN311" s="1098"/>
      <c r="SO311" s="1098"/>
      <c r="SP311" s="1098"/>
      <c r="SQ311" s="1098"/>
      <c r="SR311" s="1098"/>
      <c r="SS311" s="1098"/>
      <c r="ST311" s="1098"/>
      <c r="SU311" s="1098"/>
      <c r="SV311" s="1098"/>
      <c r="SW311" s="1098"/>
      <c r="SX311" s="1098"/>
      <c r="SY311" s="1098"/>
      <c r="SZ311" s="1098"/>
      <c r="TA311" s="1098"/>
      <c r="TB311" s="1098"/>
      <c r="TC311" s="1098"/>
      <c r="TD311" s="1098"/>
      <c r="TE311" s="1098"/>
      <c r="TF311" s="1098"/>
      <c r="TG311" s="1098"/>
      <c r="TH311" s="1098"/>
      <c r="TI311" s="1098"/>
      <c r="TJ311" s="1098"/>
      <c r="TK311" s="1098"/>
      <c r="TL311" s="1098"/>
      <c r="TM311" s="1098"/>
      <c r="TN311" s="1098"/>
      <c r="TO311" s="1098"/>
      <c r="TP311" s="1098"/>
      <c r="TQ311" s="1098"/>
      <c r="TR311" s="1098"/>
      <c r="TS311" s="1098"/>
      <c r="TT311" s="1098"/>
      <c r="TU311" s="1098"/>
      <c r="TV311" s="1098"/>
      <c r="TW311" s="1098"/>
      <c r="TX311" s="1098"/>
      <c r="TY311" s="1098"/>
      <c r="TZ311" s="1098"/>
      <c r="UA311" s="1098"/>
      <c r="UB311" s="1098"/>
      <c r="UC311" s="1098"/>
      <c r="UD311" s="1098"/>
      <c r="UE311" s="1098"/>
      <c r="UF311" s="1098"/>
      <c r="UG311" s="1098"/>
      <c r="UH311" s="1098"/>
      <c r="UI311" s="1098"/>
      <c r="UJ311" s="1098"/>
      <c r="UK311" s="1098"/>
      <c r="UL311" s="1098"/>
      <c r="UM311" s="1098"/>
      <c r="UN311" s="1098"/>
      <c r="UO311" s="1098"/>
      <c r="UP311" s="1098"/>
      <c r="UQ311" s="1098"/>
      <c r="UR311" s="1098"/>
      <c r="US311" s="1098"/>
      <c r="UT311" s="1098"/>
      <c r="UU311" s="1098"/>
      <c r="UV311" s="1098"/>
      <c r="UW311" s="1098"/>
      <c r="UX311" s="1098"/>
      <c r="UY311" s="1098"/>
      <c r="UZ311" s="1098"/>
      <c r="VA311" s="1098"/>
      <c r="VB311" s="1098"/>
      <c r="VC311" s="1098"/>
      <c r="VD311" s="1098"/>
      <c r="VE311" s="1098"/>
      <c r="VF311" s="1098"/>
      <c r="VG311" s="1098"/>
      <c r="VH311" s="1098"/>
      <c r="VI311" s="1098"/>
      <c r="VJ311" s="1098"/>
      <c r="VK311" s="1098"/>
      <c r="VL311" s="1098"/>
      <c r="VM311" s="1098"/>
      <c r="VN311" s="1098"/>
      <c r="VO311" s="1098"/>
      <c r="VP311" s="1098"/>
      <c r="VQ311" s="1098"/>
      <c r="VR311" s="1098"/>
      <c r="VS311" s="1098"/>
      <c r="VT311" s="1098"/>
      <c r="VU311" s="1098"/>
      <c r="VV311" s="1098"/>
      <c r="VW311" s="1098"/>
      <c r="VX311" s="1098"/>
      <c r="VY311" s="1098"/>
      <c r="VZ311" s="1098"/>
      <c r="WA311" s="1098"/>
      <c r="WB311" s="1098"/>
      <c r="WC311" s="1098"/>
      <c r="WD311" s="1098"/>
      <c r="WE311" s="1098"/>
      <c r="WF311" s="1098"/>
      <c r="WG311" s="1098"/>
      <c r="WH311" s="1098"/>
      <c r="WI311" s="1098"/>
      <c r="WJ311" s="1098"/>
      <c r="WK311" s="1098"/>
      <c r="WL311" s="1098"/>
      <c r="WM311" s="1098"/>
      <c r="WN311" s="1098"/>
      <c r="WO311" s="1098"/>
      <c r="WP311" s="1098"/>
      <c r="WQ311" s="1098"/>
      <c r="WR311" s="1098"/>
      <c r="WS311" s="1098"/>
      <c r="WT311" s="1098"/>
      <c r="WU311" s="1098"/>
      <c r="WV311" s="1098"/>
      <c r="WW311" s="1098"/>
      <c r="WX311" s="1098"/>
      <c r="WY311" s="1098"/>
      <c r="WZ311" s="1098"/>
      <c r="XA311" s="1098"/>
      <c r="XB311" s="1098"/>
      <c r="XC311" s="1098"/>
      <c r="XD311" s="1098"/>
      <c r="XE311" s="1098"/>
      <c r="XF311" s="1098"/>
      <c r="XG311" s="1098"/>
      <c r="XH311" s="1098"/>
      <c r="XI311" s="1098"/>
      <c r="XJ311" s="1098"/>
      <c r="XK311" s="1098"/>
      <c r="XL311" s="1098"/>
      <c r="XM311" s="1098"/>
      <c r="XN311" s="1098"/>
      <c r="XO311" s="1098"/>
      <c r="XP311" s="1098"/>
      <c r="XQ311" s="1098"/>
      <c r="XR311" s="1098"/>
      <c r="XS311" s="1098"/>
      <c r="XT311" s="1098"/>
      <c r="XU311" s="1098"/>
      <c r="XV311" s="1098"/>
      <c r="XW311" s="1098"/>
      <c r="XX311" s="1098"/>
      <c r="XY311" s="1098"/>
      <c r="XZ311" s="1098"/>
      <c r="YA311" s="1098"/>
      <c r="YB311" s="1098"/>
      <c r="YC311" s="1098"/>
      <c r="YD311" s="1098"/>
      <c r="YE311" s="1098"/>
      <c r="YF311" s="1098"/>
      <c r="YG311" s="1098"/>
      <c r="YH311" s="1098"/>
      <c r="YI311" s="1098"/>
      <c r="YJ311" s="1098"/>
      <c r="YK311" s="1098"/>
      <c r="YL311" s="1098"/>
      <c r="YM311" s="1098"/>
      <c r="YN311" s="1098"/>
      <c r="YO311" s="1098"/>
      <c r="YP311" s="1098"/>
      <c r="YQ311" s="1098"/>
      <c r="YR311" s="1098"/>
      <c r="YS311" s="1098"/>
      <c r="YT311" s="1098"/>
      <c r="YU311" s="1098"/>
      <c r="YV311" s="1098"/>
      <c r="YW311" s="1098"/>
      <c r="YX311" s="1098"/>
      <c r="YY311" s="1098"/>
      <c r="YZ311" s="1098"/>
      <c r="ZA311" s="1098"/>
      <c r="ZB311" s="1098"/>
      <c r="ZC311" s="1098"/>
      <c r="ZD311" s="1098"/>
      <c r="ZE311" s="1098"/>
      <c r="ZF311" s="1098"/>
      <c r="ZG311" s="1098"/>
      <c r="ZH311" s="1098"/>
      <c r="ZI311" s="1098"/>
      <c r="ZJ311" s="1098"/>
      <c r="ZK311" s="1098"/>
      <c r="ZL311" s="1098"/>
      <c r="ZM311" s="1098"/>
      <c r="ZN311" s="1098"/>
      <c r="ZO311" s="1098"/>
      <c r="ZP311" s="1098"/>
      <c r="ZQ311" s="1098"/>
      <c r="ZR311" s="1098"/>
      <c r="ZS311" s="1098"/>
      <c r="ZT311" s="1098"/>
      <c r="ZU311" s="1098"/>
      <c r="ZV311" s="1098"/>
      <c r="ZW311" s="1098"/>
      <c r="ZX311" s="1098"/>
      <c r="ZY311" s="1098"/>
      <c r="ZZ311" s="1098"/>
      <c r="AAA311" s="1098"/>
      <c r="AAB311" s="1098"/>
      <c r="AAC311" s="1098"/>
      <c r="AAD311" s="1098"/>
      <c r="AAE311" s="1098"/>
      <c r="AAF311" s="1098"/>
      <c r="AAG311" s="1098"/>
      <c r="AAH311" s="1098"/>
      <c r="AAI311" s="1098"/>
      <c r="AAJ311" s="1098"/>
      <c r="AAK311" s="1098"/>
      <c r="AAL311" s="1098"/>
      <c r="AAM311" s="1098"/>
      <c r="AAN311" s="1098"/>
      <c r="AAO311" s="1098"/>
      <c r="AAP311" s="1098"/>
      <c r="AAQ311" s="1098"/>
      <c r="AAR311" s="1098"/>
      <c r="AAS311" s="1098"/>
      <c r="AAT311" s="1098"/>
      <c r="AAU311" s="1098"/>
      <c r="AAV311" s="1098"/>
      <c r="AAW311" s="1098"/>
      <c r="AAX311" s="1098"/>
      <c r="AAY311" s="1098"/>
      <c r="AAZ311" s="1098"/>
      <c r="ABA311" s="1098"/>
      <c r="ABB311" s="1098"/>
      <c r="ABC311" s="1098"/>
      <c r="ABD311" s="1098"/>
      <c r="ABE311" s="1098"/>
      <c r="ABF311" s="1098"/>
      <c r="ABG311" s="1098"/>
      <c r="ABH311" s="1098"/>
      <c r="ABI311" s="1098"/>
      <c r="ABJ311" s="1098"/>
      <c r="ABK311" s="1098"/>
      <c r="ABL311" s="1098"/>
      <c r="ABM311" s="1098"/>
      <c r="ABN311" s="1098"/>
      <c r="ABO311" s="1098"/>
      <c r="ABP311" s="1098"/>
      <c r="ABQ311" s="1098"/>
      <c r="ABR311" s="1098"/>
      <c r="ABS311" s="1098"/>
      <c r="ABT311" s="1098"/>
      <c r="ABU311" s="1098"/>
      <c r="ABV311" s="1098"/>
      <c r="ABW311" s="1098"/>
      <c r="ABX311" s="1098"/>
      <c r="ABY311" s="1098"/>
      <c r="ABZ311" s="1098"/>
      <c r="ACA311" s="1098"/>
      <c r="ACB311" s="1098"/>
      <c r="ACC311" s="1098"/>
      <c r="ACD311" s="1098"/>
      <c r="ACE311" s="1098"/>
      <c r="ACF311" s="1098"/>
      <c r="ACG311" s="1098"/>
      <c r="ACH311" s="1098"/>
      <c r="ACI311" s="1098"/>
      <c r="ACJ311" s="1098"/>
      <c r="ACK311" s="1098"/>
      <c r="ACL311" s="1098"/>
      <c r="ACM311" s="1098"/>
      <c r="ACN311" s="1098"/>
      <c r="ACO311" s="1098"/>
      <c r="ACP311" s="1098"/>
      <c r="ACQ311" s="1098"/>
      <c r="ACR311" s="1098"/>
      <c r="ACS311" s="1098"/>
      <c r="ACT311" s="1098"/>
      <c r="ACU311" s="1098"/>
      <c r="ACV311" s="1098"/>
      <c r="ACW311" s="1098"/>
      <c r="ACX311" s="1098"/>
      <c r="ACY311" s="1098"/>
      <c r="ACZ311" s="1098"/>
      <c r="ADA311" s="1098"/>
      <c r="ADB311" s="1098"/>
      <c r="ADC311" s="1098"/>
      <c r="ADD311" s="1098"/>
      <c r="ADE311" s="1098"/>
      <c r="ADF311" s="1098"/>
      <c r="ADG311" s="1098"/>
      <c r="ADH311" s="1098"/>
      <c r="ADI311" s="1098"/>
      <c r="ADJ311" s="1098"/>
      <c r="ADK311" s="1098"/>
      <c r="ADL311" s="1098"/>
      <c r="ADM311" s="1098"/>
      <c r="ADN311" s="1098"/>
      <c r="ADO311" s="1098"/>
      <c r="ADP311" s="1098"/>
      <c r="ADQ311" s="1098"/>
      <c r="ADR311" s="1098"/>
      <c r="ADS311" s="1098"/>
      <c r="ADT311" s="1098"/>
      <c r="ADU311" s="1098"/>
      <c r="ADV311" s="1098"/>
      <c r="ADW311" s="1098"/>
      <c r="ADX311" s="1098"/>
      <c r="ADY311" s="1098"/>
      <c r="ADZ311" s="1098"/>
      <c r="AEA311" s="1098"/>
      <c r="AEB311" s="1098"/>
      <c r="AEC311" s="1098"/>
      <c r="AED311" s="1098"/>
      <c r="AEE311" s="1098"/>
      <c r="AEF311" s="1098"/>
      <c r="AEG311" s="1098"/>
      <c r="AEH311" s="1098"/>
      <c r="AEI311" s="1098"/>
      <c r="AEJ311" s="1098"/>
      <c r="AEK311" s="1098"/>
      <c r="AEL311" s="1098"/>
      <c r="AEM311" s="1098"/>
      <c r="AEN311" s="1098"/>
      <c r="AEO311" s="1098"/>
      <c r="AEP311" s="1098"/>
      <c r="AEQ311" s="1098"/>
      <c r="AER311" s="1098"/>
      <c r="AES311" s="1098"/>
      <c r="AET311" s="1098"/>
      <c r="AEU311" s="1098"/>
      <c r="AEV311" s="1098"/>
      <c r="AEW311" s="1098"/>
      <c r="AEX311" s="1098"/>
      <c r="AEY311" s="1098"/>
      <c r="AEZ311" s="1098"/>
      <c r="AFA311" s="1098"/>
      <c r="AFB311" s="1098"/>
      <c r="AFC311" s="1098"/>
      <c r="AFD311" s="1098"/>
      <c r="AFE311" s="1098"/>
      <c r="AFF311" s="1098"/>
      <c r="AFG311" s="1098"/>
      <c r="AFH311" s="1098"/>
      <c r="AFI311" s="1098"/>
      <c r="AFJ311" s="1098"/>
      <c r="AFK311" s="1098"/>
      <c r="AFL311" s="1098"/>
      <c r="AFM311" s="1098"/>
      <c r="AFN311" s="1098"/>
      <c r="AFO311" s="1098"/>
      <c r="AFP311" s="1098"/>
      <c r="AFQ311" s="1098"/>
      <c r="AFR311" s="1098"/>
      <c r="AFS311" s="1098"/>
      <c r="AFT311" s="1098"/>
      <c r="AFU311" s="1098"/>
      <c r="AFV311" s="1098"/>
      <c r="AFW311" s="1098"/>
      <c r="AFX311" s="1098"/>
      <c r="AFY311" s="1098"/>
      <c r="AFZ311" s="1098"/>
      <c r="AGA311" s="1098"/>
      <c r="AGB311" s="1098"/>
      <c r="AGC311" s="1098"/>
      <c r="AGD311" s="1098"/>
      <c r="AGE311" s="1098"/>
      <c r="AGF311" s="1098"/>
      <c r="AGG311" s="1098"/>
      <c r="AGH311" s="1098"/>
      <c r="AGI311" s="1098"/>
      <c r="AGJ311" s="1098"/>
      <c r="AGK311" s="1098"/>
      <c r="AGL311" s="1098"/>
      <c r="AGM311" s="1098"/>
      <c r="AGN311" s="1098"/>
      <c r="AGO311" s="1098"/>
      <c r="AGP311" s="1098"/>
      <c r="AGQ311" s="1098"/>
      <c r="AGR311" s="1098"/>
      <c r="AGS311" s="1098"/>
      <c r="AGT311" s="1098"/>
      <c r="AGU311" s="1098"/>
      <c r="AGV311" s="1098"/>
      <c r="AGW311" s="1098"/>
      <c r="AGX311" s="1098"/>
      <c r="AGY311" s="1098"/>
      <c r="AGZ311" s="1098"/>
      <c r="AHA311" s="1098"/>
      <c r="AHB311" s="1098"/>
      <c r="AHC311" s="1098"/>
      <c r="AHD311" s="1098"/>
      <c r="AHE311" s="1098"/>
      <c r="AHF311" s="1098"/>
      <c r="AHG311" s="1098"/>
      <c r="AHH311" s="1098"/>
      <c r="AHI311" s="1098"/>
      <c r="AHJ311" s="1098"/>
      <c r="AHK311" s="1098"/>
      <c r="AHL311" s="1098"/>
      <c r="AHM311" s="1098"/>
      <c r="AHN311" s="1098"/>
      <c r="AHO311" s="1098"/>
      <c r="AHP311" s="1098"/>
      <c r="AHQ311" s="1098"/>
      <c r="AHR311" s="1098"/>
      <c r="AHS311" s="1098"/>
      <c r="AHT311" s="1098"/>
      <c r="AHU311" s="1098"/>
      <c r="AHV311" s="1098"/>
      <c r="AHW311" s="1098"/>
      <c r="AHX311" s="1098"/>
      <c r="AHY311" s="1098"/>
      <c r="AHZ311" s="1098"/>
      <c r="AIA311" s="1098"/>
      <c r="AIB311" s="1098"/>
      <c r="AIC311" s="1098"/>
      <c r="AID311" s="1098"/>
      <c r="AIE311" s="1098"/>
      <c r="AIF311" s="1098"/>
      <c r="AIG311" s="1098"/>
      <c r="AIH311" s="1098"/>
      <c r="AII311" s="1098"/>
      <c r="AIJ311" s="1098"/>
      <c r="AIK311" s="1098"/>
      <c r="AIL311" s="1098"/>
      <c r="AIM311" s="1098"/>
      <c r="AIN311" s="1098"/>
      <c r="AIO311" s="1098"/>
      <c r="AIP311" s="1098"/>
      <c r="AIQ311" s="1098"/>
      <c r="AIR311" s="1098"/>
      <c r="AIS311" s="1098"/>
      <c r="AIT311" s="1098"/>
      <c r="AIU311" s="1098"/>
      <c r="AIV311" s="1098"/>
      <c r="AIW311" s="1098"/>
      <c r="AIX311" s="1098"/>
      <c r="AIY311" s="1098"/>
      <c r="AIZ311" s="1098"/>
      <c r="AJA311" s="1098"/>
      <c r="AJB311" s="1098"/>
      <c r="AJC311" s="1098"/>
      <c r="AJD311" s="1098"/>
      <c r="AJE311" s="1098"/>
      <c r="AJF311" s="1098"/>
      <c r="AJG311" s="1098"/>
      <c r="AJH311" s="1098"/>
      <c r="AJI311" s="1098"/>
      <c r="AJJ311" s="1098"/>
      <c r="AJK311" s="1098"/>
      <c r="AJL311" s="1098"/>
      <c r="AJM311" s="1098"/>
      <c r="AJN311" s="1098"/>
      <c r="AJO311" s="1098"/>
      <c r="AJP311" s="1098"/>
      <c r="AJQ311" s="1098"/>
      <c r="AJR311" s="1098"/>
      <c r="AJS311" s="1098"/>
      <c r="AJT311" s="1098"/>
      <c r="AJU311" s="1098"/>
      <c r="AJV311" s="1098"/>
      <c r="AJW311" s="1098"/>
      <c r="AJX311" s="1098"/>
      <c r="AJY311" s="1098"/>
      <c r="AJZ311" s="1098"/>
      <c r="AKA311" s="1098"/>
      <c r="AKB311" s="1098"/>
      <c r="AKC311" s="1098"/>
      <c r="AKD311" s="1098"/>
      <c r="AKE311" s="1098"/>
      <c r="AKF311" s="1098"/>
      <c r="AKG311" s="1098"/>
      <c r="AKH311" s="1098"/>
      <c r="AKI311" s="1098"/>
      <c r="AKJ311" s="1098"/>
      <c r="AKK311" s="1098"/>
      <c r="AKL311" s="1098"/>
      <c r="AKM311" s="1098"/>
      <c r="AKN311" s="1098"/>
      <c r="AKO311" s="1098"/>
      <c r="AKP311" s="1098"/>
      <c r="AKQ311" s="1098"/>
      <c r="AKR311" s="1098"/>
      <c r="AKS311" s="1098"/>
      <c r="AKT311" s="1098"/>
      <c r="AKU311" s="1098"/>
      <c r="AKV311" s="1098"/>
      <c r="AKW311" s="1098"/>
      <c r="AKX311" s="1098"/>
      <c r="AKY311" s="1098"/>
      <c r="AKZ311" s="1098"/>
      <c r="ALA311" s="1098"/>
      <c r="ALB311" s="1098"/>
      <c r="ALC311" s="1098"/>
      <c r="ALD311" s="1098"/>
      <c r="ALE311" s="1098"/>
      <c r="ALF311" s="1098"/>
      <c r="ALG311" s="1098"/>
      <c r="ALH311" s="1098"/>
      <c r="ALI311" s="1098"/>
      <c r="ALJ311" s="1098"/>
      <c r="ALK311" s="1098"/>
      <c r="ALL311" s="1098"/>
      <c r="ALM311" s="1098"/>
      <c r="ALN311" s="1098"/>
      <c r="ALO311" s="1098"/>
      <c r="ALP311" s="1098"/>
      <c r="ALQ311" s="1098"/>
      <c r="ALR311" s="1098"/>
      <c r="ALS311" s="1098"/>
      <c r="ALT311" s="1098"/>
      <c r="ALU311" s="1098"/>
      <c r="ALV311" s="1098"/>
      <c r="ALW311" s="1098"/>
      <c r="ALX311" s="1098"/>
      <c r="ALY311" s="1098"/>
      <c r="ALZ311" s="1098"/>
      <c r="AMA311" s="1098"/>
      <c r="AMB311" s="1098"/>
      <c r="AMC311" s="1098"/>
      <c r="AMD311" s="1098"/>
      <c r="AME311" s="1098"/>
      <c r="AMF311" s="1098"/>
      <c r="AMG311" s="1098"/>
      <c r="AMH311" s="1098"/>
      <c r="AMI311" s="1098"/>
      <c r="AMJ311" s="1098"/>
      <c r="AMK311" s="1098"/>
      <c r="AML311" s="1098"/>
      <c r="AMM311" s="1098"/>
      <c r="AMN311" s="1098"/>
      <c r="AMO311" s="1098"/>
      <c r="AMP311" s="1098"/>
      <c r="AMQ311" s="1098"/>
      <c r="AMR311" s="1098"/>
      <c r="AMS311" s="1098"/>
      <c r="AMT311" s="1098"/>
      <c r="AMU311" s="1098"/>
      <c r="AMV311" s="1098"/>
      <c r="AMW311" s="1098"/>
      <c r="AMX311" s="1098"/>
      <c r="AMY311" s="1098"/>
      <c r="AMZ311" s="1098"/>
      <c r="ANA311" s="1098"/>
      <c r="ANB311" s="1098"/>
      <c r="ANC311" s="1098"/>
      <c r="AND311" s="1098"/>
      <c r="ANE311" s="1098"/>
      <c r="ANF311" s="1098"/>
      <c r="ANG311" s="1098"/>
      <c r="ANH311" s="1098"/>
      <c r="ANI311" s="1098"/>
      <c r="ANJ311" s="1098"/>
      <c r="ANK311" s="1098"/>
      <c r="ANL311" s="1098"/>
      <c r="ANM311" s="1098"/>
      <c r="ANN311" s="1098"/>
      <c r="ANO311" s="1098"/>
      <c r="ANP311" s="1098"/>
      <c r="ANQ311" s="1098"/>
      <c r="ANR311" s="1098"/>
      <c r="ANS311" s="1098"/>
      <c r="ANT311" s="1098"/>
      <c r="ANU311" s="1098"/>
      <c r="ANV311" s="1098"/>
      <c r="ANW311" s="1098"/>
      <c r="ANX311" s="1098"/>
      <c r="ANY311" s="1098"/>
      <c r="ANZ311" s="1098"/>
      <c r="AOA311" s="1098"/>
      <c r="AOB311" s="1098"/>
      <c r="AOC311" s="1098"/>
      <c r="AOD311" s="1098"/>
      <c r="AOE311" s="1098"/>
      <c r="AOF311" s="1098"/>
      <c r="AOG311" s="1098"/>
      <c r="AOH311" s="1098"/>
      <c r="AOI311" s="1098"/>
      <c r="AOJ311" s="1098"/>
      <c r="AOK311" s="1098"/>
      <c r="AOL311" s="1098"/>
      <c r="AOM311" s="1098"/>
      <c r="AON311" s="1098"/>
      <c r="AOO311" s="1098"/>
      <c r="AOP311" s="1098"/>
      <c r="AOQ311" s="1098"/>
      <c r="AOR311" s="1098"/>
      <c r="AOS311" s="1098"/>
      <c r="AOT311" s="1098"/>
      <c r="AOU311" s="1098"/>
      <c r="AOV311" s="1098"/>
      <c r="AOW311" s="1098"/>
      <c r="AOX311" s="1098"/>
      <c r="AOY311" s="1098"/>
      <c r="AOZ311" s="1098"/>
      <c r="APA311" s="1098"/>
      <c r="APB311" s="1098"/>
      <c r="APC311" s="1098"/>
      <c r="APD311" s="1098"/>
      <c r="APE311" s="1098"/>
      <c r="APF311" s="1098"/>
      <c r="APG311" s="1098"/>
      <c r="APH311" s="1098"/>
      <c r="API311" s="1098"/>
      <c r="APJ311" s="1098"/>
      <c r="APK311" s="1098"/>
      <c r="APL311" s="1098"/>
      <c r="APM311" s="1098"/>
      <c r="APN311" s="1098"/>
      <c r="APO311" s="1098"/>
      <c r="APP311" s="1098"/>
      <c r="APQ311" s="1098"/>
      <c r="APR311" s="1098"/>
      <c r="APS311" s="1098"/>
      <c r="APT311" s="1098"/>
      <c r="APU311" s="1098"/>
      <c r="APV311" s="1098"/>
      <c r="APW311" s="1098"/>
      <c r="APX311" s="1098"/>
      <c r="APY311" s="1098"/>
      <c r="APZ311" s="1098"/>
      <c r="AQA311" s="1098"/>
      <c r="AQB311" s="1098"/>
      <c r="AQC311" s="1098"/>
      <c r="AQD311" s="1098"/>
      <c r="AQE311" s="1098"/>
      <c r="AQF311" s="1098"/>
      <c r="AQG311" s="1098"/>
      <c r="AQH311" s="1098"/>
      <c r="AQI311" s="1098"/>
      <c r="AQJ311" s="1098"/>
      <c r="AQK311" s="1098"/>
      <c r="AQL311" s="1098"/>
      <c r="AQM311" s="1098"/>
      <c r="AQN311" s="1098"/>
      <c r="AQO311" s="1098"/>
      <c r="AQP311" s="1098"/>
      <c r="AQQ311" s="1098"/>
      <c r="AQR311" s="1098"/>
      <c r="AQS311" s="1098"/>
      <c r="AQT311" s="1098"/>
      <c r="AQU311" s="1098"/>
      <c r="AQV311" s="1098"/>
      <c r="AQW311" s="1098"/>
      <c r="AQX311" s="1098"/>
      <c r="AQY311" s="1098"/>
      <c r="AQZ311" s="1098"/>
      <c r="ARA311" s="1098"/>
      <c r="ARB311" s="1098"/>
      <c r="ARC311" s="1098"/>
      <c r="ARD311" s="1098"/>
      <c r="ARE311" s="1098"/>
      <c r="ARF311" s="1098"/>
      <c r="ARG311" s="1098"/>
      <c r="ARH311" s="1098"/>
      <c r="ARI311" s="1098"/>
      <c r="ARJ311" s="1098"/>
      <c r="ARK311" s="1098"/>
      <c r="ARL311" s="1098"/>
      <c r="ARM311" s="1098"/>
      <c r="ARN311" s="1098"/>
      <c r="ARO311" s="1098"/>
      <c r="ARP311" s="1098"/>
      <c r="ARQ311" s="1098"/>
      <c r="ARR311" s="1098"/>
      <c r="ARS311" s="1098"/>
      <c r="ART311" s="1098"/>
      <c r="ARU311" s="1098"/>
      <c r="ARV311" s="1098"/>
      <c r="ARW311" s="1098"/>
      <c r="ARX311" s="1098"/>
      <c r="ARY311" s="1098"/>
      <c r="ARZ311" s="1098"/>
      <c r="ASA311" s="1098"/>
      <c r="ASB311" s="1098"/>
      <c r="ASC311" s="1098"/>
      <c r="ASD311" s="1098"/>
      <c r="ASE311" s="1098"/>
      <c r="ASF311" s="1098"/>
      <c r="ASG311" s="1098"/>
      <c r="ASH311" s="1098"/>
      <c r="ASI311" s="1098"/>
      <c r="ASJ311" s="1098"/>
      <c r="ASK311" s="1098"/>
      <c r="ASL311" s="1098"/>
      <c r="ASM311" s="1098"/>
      <c r="ASN311" s="1098"/>
      <c r="ASO311" s="1098"/>
      <c r="ASP311" s="1098"/>
      <c r="ASQ311" s="1098"/>
      <c r="ASR311" s="1098"/>
      <c r="ASS311" s="1098"/>
      <c r="AST311" s="1098"/>
      <c r="ASU311" s="1098"/>
      <c r="ASV311" s="1098"/>
      <c r="ASW311" s="1098"/>
      <c r="ASX311" s="1098"/>
      <c r="ASY311" s="1098"/>
      <c r="ASZ311" s="1098"/>
      <c r="ATA311" s="1098"/>
      <c r="ATB311" s="1098"/>
      <c r="ATC311" s="1098"/>
      <c r="ATD311" s="1098"/>
      <c r="ATE311" s="1098"/>
      <c r="ATF311" s="1098"/>
      <c r="ATG311" s="1098"/>
      <c r="ATH311" s="1098"/>
      <c r="ATI311" s="1098"/>
      <c r="ATJ311" s="1098"/>
      <c r="ATK311" s="1098"/>
      <c r="ATL311" s="1098"/>
      <c r="ATM311" s="1098"/>
      <c r="ATN311" s="1098"/>
      <c r="ATO311" s="1098"/>
      <c r="ATP311" s="1098"/>
      <c r="ATQ311" s="1098"/>
      <c r="ATR311" s="1098"/>
      <c r="ATS311" s="1098"/>
      <c r="ATT311" s="1098"/>
      <c r="ATU311" s="1098"/>
      <c r="ATV311" s="1098"/>
      <c r="ATW311" s="1098"/>
      <c r="ATX311" s="1098"/>
      <c r="ATY311" s="1098"/>
      <c r="ATZ311" s="1098"/>
      <c r="AUA311" s="1098"/>
      <c r="AUB311" s="1098"/>
      <c r="AUC311" s="1098"/>
      <c r="AUD311" s="1098"/>
      <c r="AUE311" s="1098"/>
      <c r="AUF311" s="1098"/>
      <c r="AUG311" s="1098"/>
      <c r="AUH311" s="1098"/>
      <c r="AUI311" s="1098"/>
      <c r="AUJ311" s="1098"/>
      <c r="AUK311" s="1098"/>
      <c r="AUL311" s="1098"/>
      <c r="AUM311" s="1098"/>
      <c r="AUN311" s="1098"/>
      <c r="AUO311" s="1098"/>
      <c r="AUP311" s="1098"/>
      <c r="AUQ311" s="1098"/>
      <c r="AUR311" s="1098"/>
      <c r="AUS311" s="1098"/>
      <c r="AUT311" s="1098"/>
      <c r="AUU311" s="1098"/>
      <c r="AUV311" s="1098"/>
      <c r="AUW311" s="1098"/>
      <c r="AUX311" s="1098"/>
      <c r="AUY311" s="1098"/>
      <c r="AUZ311" s="1098"/>
      <c r="AVA311" s="1098"/>
      <c r="AVB311" s="1098"/>
      <c r="AVC311" s="1098"/>
      <c r="AVD311" s="1098"/>
      <c r="AVE311" s="1098"/>
      <c r="AVF311" s="1098"/>
      <c r="AVG311" s="1098"/>
      <c r="AVH311" s="1098"/>
      <c r="AVI311" s="1098"/>
      <c r="AVJ311" s="1098"/>
      <c r="AVK311" s="1098"/>
      <c r="AVL311" s="1098"/>
      <c r="AVM311" s="1098"/>
      <c r="AVN311" s="1098"/>
      <c r="AVO311" s="1098"/>
      <c r="AVP311" s="1098"/>
      <c r="AVQ311" s="1098"/>
      <c r="AVR311" s="1098"/>
      <c r="AVS311" s="1098"/>
      <c r="AVT311" s="1098"/>
      <c r="AVU311" s="1098"/>
      <c r="AVV311" s="1098"/>
      <c r="AVW311" s="1098"/>
      <c r="AVX311" s="1098"/>
      <c r="AVY311" s="1098"/>
      <c r="AVZ311" s="1098"/>
      <c r="AWA311" s="1098"/>
      <c r="AWB311" s="1098"/>
      <c r="AWC311" s="1098"/>
      <c r="AWD311" s="1098"/>
      <c r="AWE311" s="1098"/>
      <c r="AWF311" s="1098"/>
      <c r="AWG311" s="1098"/>
      <c r="AWH311" s="1098"/>
      <c r="AWI311" s="1098"/>
      <c r="AWJ311" s="1098"/>
      <c r="AWK311" s="1098"/>
      <c r="AWL311" s="1098"/>
      <c r="AWM311" s="1098"/>
      <c r="AWN311" s="1098"/>
      <c r="AWO311" s="1098"/>
      <c r="AWP311" s="1098"/>
      <c r="AWQ311" s="1098"/>
      <c r="AWR311" s="1098"/>
      <c r="AWS311" s="1098"/>
      <c r="AWT311" s="1098"/>
      <c r="AWU311" s="1098"/>
      <c r="AWV311" s="1098"/>
      <c r="AWW311" s="1098"/>
      <c r="AWX311" s="1098"/>
      <c r="AWY311" s="1098"/>
      <c r="AWZ311" s="1098"/>
      <c r="AXA311" s="1098"/>
      <c r="AXB311" s="1098"/>
      <c r="AXC311" s="1098"/>
      <c r="AXD311" s="1098"/>
      <c r="AXE311" s="1098"/>
      <c r="AXF311" s="1098"/>
      <c r="AXG311" s="1098"/>
      <c r="AXH311" s="1098"/>
      <c r="AXI311" s="1098"/>
      <c r="AXJ311" s="1098"/>
      <c r="AXK311" s="1098"/>
      <c r="AXL311" s="1098"/>
      <c r="AXM311" s="1098"/>
      <c r="AXN311" s="1098"/>
      <c r="AXO311" s="1098"/>
      <c r="AXP311" s="1098"/>
      <c r="AXQ311" s="1098"/>
      <c r="AXR311" s="1098"/>
      <c r="AXS311" s="1098"/>
      <c r="AXT311" s="1098"/>
      <c r="AXU311" s="1098"/>
      <c r="AXV311" s="1098"/>
      <c r="AXW311" s="1098"/>
      <c r="AXX311" s="1098"/>
      <c r="AXY311" s="1098"/>
      <c r="AXZ311" s="1098"/>
      <c r="AYA311" s="1098"/>
      <c r="AYB311" s="1098"/>
      <c r="AYC311" s="1098"/>
      <c r="AYD311" s="1098"/>
      <c r="AYE311" s="1098"/>
      <c r="AYF311" s="1098"/>
      <c r="AYG311" s="1098"/>
      <c r="AYH311" s="1098"/>
      <c r="AYI311" s="1098"/>
      <c r="AYJ311" s="1098"/>
      <c r="AYK311" s="1098"/>
      <c r="AYL311" s="1098"/>
      <c r="AYM311" s="1098"/>
      <c r="AYN311" s="1098"/>
      <c r="AYO311" s="1098"/>
      <c r="AYP311" s="1098"/>
      <c r="AYQ311" s="1098"/>
      <c r="AYR311" s="1098"/>
      <c r="AYS311" s="1098"/>
      <c r="AYT311" s="1098"/>
      <c r="AYU311" s="1098"/>
      <c r="AYV311" s="1098"/>
      <c r="AYW311" s="1098"/>
    </row>
    <row r="312" spans="1:1349" s="1766" customFormat="1" ht="7.5" customHeight="1" x14ac:dyDescent="0.25">
      <c r="A312" s="3484"/>
      <c r="B312" s="1773"/>
      <c r="C312" s="1132"/>
      <c r="D312" s="1787"/>
      <c r="E312" s="1788"/>
      <c r="F312" s="1788"/>
      <c r="G312" s="1788"/>
      <c r="H312" s="1788"/>
      <c r="I312" s="1788"/>
      <c r="J312" s="1788"/>
      <c r="K312" s="1788"/>
      <c r="L312" s="1788"/>
      <c r="M312" s="1788"/>
      <c r="N312" s="1788"/>
      <c r="O312" s="1788"/>
      <c r="P312" s="1789"/>
      <c r="Q312" s="1785"/>
      <c r="R312" s="3574"/>
      <c r="S312" s="1098"/>
      <c r="T312" s="1098"/>
      <c r="U312" s="1098"/>
      <c r="V312" s="1098"/>
      <c r="W312" s="1098"/>
      <c r="X312" s="1098"/>
      <c r="Y312" s="1098"/>
      <c r="Z312" s="1098"/>
      <c r="AA312" s="1098"/>
      <c r="AB312" s="1098"/>
      <c r="AC312" s="1098"/>
      <c r="AD312" s="1098"/>
      <c r="AE312" s="1098"/>
      <c r="AF312" s="1098"/>
      <c r="AG312" s="1098"/>
      <c r="AH312" s="1098"/>
      <c r="AI312" s="1098"/>
      <c r="AJ312" s="1098"/>
      <c r="AK312" s="1098"/>
      <c r="AL312" s="1098"/>
      <c r="AM312" s="1098"/>
      <c r="AN312" s="1098"/>
      <c r="AO312" s="1098"/>
      <c r="AP312" s="1098"/>
      <c r="AQ312" s="1098"/>
      <c r="AR312" s="1098"/>
      <c r="AS312" s="1098"/>
      <c r="AT312" s="1098"/>
      <c r="AU312" s="1098"/>
      <c r="AV312" s="1098"/>
      <c r="AW312" s="1098"/>
      <c r="AX312" s="1098"/>
      <c r="AY312" s="1098"/>
      <c r="AZ312" s="1098"/>
      <c r="BA312" s="1098"/>
      <c r="BB312" s="1098"/>
      <c r="BC312" s="1098"/>
      <c r="BD312" s="1098"/>
      <c r="BE312" s="1098"/>
      <c r="BF312" s="1098"/>
      <c r="BG312" s="1098"/>
      <c r="BH312" s="1098"/>
      <c r="BI312" s="1098"/>
      <c r="BJ312" s="1098"/>
      <c r="BK312" s="1098"/>
      <c r="BL312" s="1098"/>
      <c r="BM312" s="1098"/>
      <c r="BN312" s="1098"/>
      <c r="BO312" s="1098"/>
      <c r="BP312" s="1098"/>
      <c r="BQ312" s="1098"/>
      <c r="BR312" s="1098"/>
      <c r="BS312" s="1098"/>
      <c r="BT312" s="1098"/>
      <c r="BU312" s="1098"/>
      <c r="BV312" s="1098"/>
      <c r="BW312" s="1098"/>
      <c r="BX312" s="1098"/>
      <c r="BY312" s="1098"/>
      <c r="BZ312" s="1098"/>
      <c r="CA312" s="1098"/>
      <c r="CB312" s="1098"/>
      <c r="CC312" s="1098"/>
      <c r="CD312" s="1098"/>
      <c r="CE312" s="1098"/>
      <c r="CF312" s="1098"/>
      <c r="CG312" s="1098"/>
      <c r="CH312" s="1098"/>
      <c r="CI312" s="1098"/>
      <c r="CJ312" s="1098"/>
      <c r="CK312" s="1098"/>
      <c r="CL312" s="1098"/>
      <c r="CM312" s="1098"/>
      <c r="CN312" s="1098"/>
      <c r="CO312" s="1098"/>
      <c r="CP312" s="1098"/>
      <c r="CQ312" s="1098"/>
      <c r="CR312" s="1098"/>
      <c r="CS312" s="1098"/>
      <c r="CT312" s="1098"/>
      <c r="CU312" s="1098"/>
      <c r="CV312" s="1098"/>
      <c r="CW312" s="1098"/>
      <c r="CX312" s="1098"/>
      <c r="CY312" s="1098"/>
      <c r="CZ312" s="1098"/>
      <c r="DA312" s="1098"/>
      <c r="DB312" s="1098"/>
      <c r="DC312" s="1098"/>
      <c r="DD312" s="1098"/>
      <c r="DE312" s="1098"/>
      <c r="DF312" s="1098"/>
      <c r="DG312" s="1098"/>
      <c r="DH312" s="1098"/>
      <c r="DI312" s="1098"/>
      <c r="DJ312" s="1098"/>
      <c r="DK312" s="1098"/>
      <c r="DL312" s="1098"/>
      <c r="DM312" s="1098"/>
      <c r="DN312" s="1098"/>
      <c r="DO312" s="1098"/>
      <c r="DP312" s="1098"/>
      <c r="DQ312" s="1098"/>
      <c r="DR312" s="1098"/>
      <c r="DS312" s="1098"/>
      <c r="DT312" s="1098"/>
      <c r="DU312" s="1098"/>
      <c r="DV312" s="1098"/>
      <c r="DW312" s="1098"/>
      <c r="DX312" s="1098"/>
      <c r="DY312" s="1098"/>
      <c r="DZ312" s="1098"/>
      <c r="EA312" s="1098"/>
      <c r="EB312" s="1098"/>
      <c r="EC312" s="1098"/>
      <c r="ED312" s="1098"/>
      <c r="EE312" s="1098"/>
      <c r="EF312" s="1098"/>
      <c r="EG312" s="1098"/>
      <c r="EH312" s="1098"/>
      <c r="EI312" s="1098"/>
      <c r="EJ312" s="1098"/>
      <c r="EK312" s="1098"/>
      <c r="EL312" s="1098"/>
      <c r="EM312" s="1098"/>
      <c r="EN312" s="1098"/>
      <c r="EO312" s="1098"/>
      <c r="EP312" s="1098"/>
      <c r="EQ312" s="1098"/>
      <c r="ER312" s="1098"/>
      <c r="ES312" s="1098"/>
      <c r="ET312" s="1098"/>
      <c r="EU312" s="1098"/>
      <c r="EV312" s="1098"/>
      <c r="EW312" s="1098"/>
      <c r="EX312" s="1098"/>
      <c r="EY312" s="1098"/>
      <c r="EZ312" s="1098"/>
      <c r="FA312" s="1098"/>
      <c r="FB312" s="1098"/>
      <c r="FC312" s="1098"/>
      <c r="FD312" s="1098"/>
      <c r="FE312" s="1098"/>
      <c r="FF312" s="1098"/>
      <c r="FG312" s="1098"/>
      <c r="FH312" s="1098"/>
      <c r="FI312" s="1098"/>
      <c r="FJ312" s="1098"/>
      <c r="FK312" s="1098"/>
      <c r="FL312" s="1098"/>
      <c r="FM312" s="1098"/>
      <c r="FN312" s="1098"/>
      <c r="FO312" s="1098"/>
      <c r="FP312" s="1098"/>
      <c r="FQ312" s="1098"/>
      <c r="FR312" s="1098"/>
      <c r="FS312" s="1098"/>
      <c r="FT312" s="1098"/>
      <c r="FU312" s="1098"/>
      <c r="FV312" s="1098"/>
      <c r="FW312" s="1098"/>
      <c r="FX312" s="1098"/>
      <c r="FY312" s="1098"/>
      <c r="FZ312" s="1098"/>
      <c r="GA312" s="1098"/>
      <c r="GB312" s="1098"/>
      <c r="GC312" s="1098"/>
      <c r="GD312" s="1098"/>
      <c r="GE312" s="1098"/>
      <c r="GF312" s="1098"/>
      <c r="GG312" s="1098"/>
      <c r="GH312" s="1098"/>
      <c r="GI312" s="1098"/>
      <c r="GJ312" s="1098"/>
      <c r="GK312" s="1098"/>
      <c r="GL312" s="1098"/>
      <c r="GM312" s="1098"/>
      <c r="GN312" s="1098"/>
      <c r="GO312" s="1098"/>
      <c r="GP312" s="1098"/>
      <c r="GQ312" s="1098"/>
      <c r="GR312" s="1098"/>
      <c r="GS312" s="1098"/>
      <c r="GT312" s="1098"/>
      <c r="GU312" s="1098"/>
      <c r="GV312" s="1098"/>
      <c r="GW312" s="1098"/>
      <c r="GX312" s="1098"/>
      <c r="GY312" s="1098"/>
      <c r="GZ312" s="1098"/>
      <c r="HA312" s="1098"/>
      <c r="HB312" s="1098"/>
      <c r="HC312" s="1098"/>
      <c r="HD312" s="1098"/>
      <c r="HE312" s="1098"/>
      <c r="HF312" s="1098"/>
      <c r="HG312" s="1098"/>
      <c r="HH312" s="1098"/>
      <c r="HI312" s="1098"/>
      <c r="HJ312" s="1098"/>
      <c r="HK312" s="1098"/>
      <c r="HL312" s="1098"/>
      <c r="HM312" s="1098"/>
      <c r="HN312" s="1098"/>
      <c r="HO312" s="1098"/>
      <c r="HP312" s="1098"/>
      <c r="HQ312" s="1098"/>
      <c r="HR312" s="1098"/>
      <c r="HS312" s="1098"/>
      <c r="HT312" s="1098"/>
      <c r="HU312" s="1098"/>
      <c r="HV312" s="1098"/>
      <c r="HW312" s="1098"/>
      <c r="HX312" s="1098"/>
      <c r="HY312" s="1098"/>
      <c r="HZ312" s="1098"/>
      <c r="IA312" s="1098"/>
      <c r="IB312" s="1098"/>
      <c r="IC312" s="1098"/>
      <c r="ID312" s="1098"/>
      <c r="IE312" s="1098"/>
      <c r="IF312" s="1098"/>
      <c r="IG312" s="1098"/>
      <c r="IH312" s="1098"/>
      <c r="II312" s="1098"/>
      <c r="IJ312" s="1098"/>
      <c r="IK312" s="1098"/>
      <c r="IL312" s="1098"/>
      <c r="IM312" s="1098"/>
      <c r="IN312" s="1098"/>
      <c r="IO312" s="1098"/>
      <c r="IP312" s="1098"/>
      <c r="IQ312" s="1098"/>
      <c r="IR312" s="1098"/>
      <c r="IS312" s="1098"/>
      <c r="IT312" s="1098"/>
      <c r="IU312" s="1098"/>
      <c r="IV312" s="1098"/>
      <c r="IW312" s="1098"/>
      <c r="IX312" s="1098"/>
      <c r="IY312" s="1098"/>
      <c r="IZ312" s="1098"/>
      <c r="JA312" s="1098"/>
      <c r="JB312" s="1098"/>
      <c r="JC312" s="1098"/>
      <c r="JD312" s="1098"/>
      <c r="JE312" s="1098"/>
      <c r="JF312" s="1098"/>
      <c r="JG312" s="1098"/>
      <c r="JH312" s="1098"/>
      <c r="JI312" s="1098"/>
      <c r="JJ312" s="1098"/>
      <c r="JK312" s="1098"/>
      <c r="JL312" s="1098"/>
      <c r="JM312" s="1098"/>
      <c r="JN312" s="1098"/>
      <c r="JO312" s="1098"/>
      <c r="JP312" s="1098"/>
      <c r="JQ312" s="1098"/>
      <c r="JR312" s="1098"/>
      <c r="JS312" s="1098"/>
      <c r="JT312" s="1098"/>
      <c r="JU312" s="1098"/>
      <c r="JV312" s="1098"/>
      <c r="JW312" s="1098"/>
      <c r="JX312" s="1098"/>
      <c r="JY312" s="1098"/>
      <c r="JZ312" s="1098"/>
      <c r="KA312" s="1098"/>
      <c r="KB312" s="1098"/>
      <c r="KC312" s="1098"/>
      <c r="KD312" s="1098"/>
      <c r="KE312" s="1098"/>
      <c r="KF312" s="1098"/>
      <c r="KG312" s="1098"/>
      <c r="KH312" s="1098"/>
      <c r="KI312" s="1098"/>
      <c r="KJ312" s="1098"/>
      <c r="KK312" s="1098"/>
      <c r="KL312" s="1098"/>
      <c r="KM312" s="1098"/>
      <c r="KN312" s="1098"/>
      <c r="KO312" s="1098"/>
      <c r="KP312" s="1098"/>
      <c r="KQ312" s="1098"/>
      <c r="KR312" s="1098"/>
      <c r="KS312" s="1098"/>
      <c r="KT312" s="1098"/>
      <c r="KU312" s="1098"/>
      <c r="KV312" s="1098"/>
      <c r="KW312" s="1098"/>
      <c r="KX312" s="1098"/>
      <c r="KY312" s="1098"/>
      <c r="KZ312" s="1098"/>
      <c r="LA312" s="1098"/>
      <c r="LB312" s="1098"/>
      <c r="LC312" s="1098"/>
      <c r="LD312" s="1098"/>
      <c r="LE312" s="1098"/>
      <c r="LF312" s="1098"/>
      <c r="LG312" s="1098"/>
      <c r="LH312" s="1098"/>
      <c r="LI312" s="1098"/>
      <c r="LJ312" s="1098"/>
      <c r="LK312" s="1098"/>
      <c r="LL312" s="1098"/>
      <c r="LM312" s="1098"/>
      <c r="LN312" s="1098"/>
      <c r="LO312" s="1098"/>
      <c r="LP312" s="1098"/>
      <c r="LQ312" s="1098"/>
      <c r="LR312" s="1098"/>
      <c r="LS312" s="1098"/>
      <c r="LT312" s="1098"/>
      <c r="LU312" s="1098"/>
      <c r="LV312" s="1098"/>
      <c r="LW312" s="1098"/>
      <c r="LX312" s="1098"/>
      <c r="LY312" s="1098"/>
      <c r="LZ312" s="1098"/>
      <c r="MA312" s="1098"/>
      <c r="MB312" s="1098"/>
      <c r="MC312" s="1098"/>
      <c r="MD312" s="1098"/>
      <c r="ME312" s="1098"/>
      <c r="MF312" s="1098"/>
      <c r="MG312" s="1098"/>
      <c r="MH312" s="1098"/>
      <c r="MI312" s="1098"/>
      <c r="MJ312" s="1098"/>
      <c r="MK312" s="1098"/>
      <c r="ML312" s="1098"/>
      <c r="MM312" s="1098"/>
      <c r="MN312" s="1098"/>
      <c r="MO312" s="1098"/>
      <c r="MP312" s="1098"/>
      <c r="MQ312" s="1098"/>
      <c r="MR312" s="1098"/>
      <c r="MS312" s="1098"/>
      <c r="MT312" s="1098"/>
      <c r="MU312" s="1098"/>
      <c r="MV312" s="1098"/>
      <c r="MW312" s="1098"/>
      <c r="MX312" s="1098"/>
      <c r="MY312" s="1098"/>
      <c r="MZ312" s="1098"/>
      <c r="NA312" s="1098"/>
      <c r="NB312" s="1098"/>
      <c r="NC312" s="1098"/>
      <c r="ND312" s="1098"/>
      <c r="NE312" s="1098"/>
      <c r="NF312" s="1098"/>
      <c r="NG312" s="1098"/>
      <c r="NH312" s="1098"/>
      <c r="NI312" s="1098"/>
      <c r="NJ312" s="1098"/>
      <c r="NK312" s="1098"/>
      <c r="NL312" s="1098"/>
      <c r="NM312" s="1098"/>
      <c r="NN312" s="1098"/>
      <c r="NO312" s="1098"/>
      <c r="NP312" s="1098"/>
      <c r="NQ312" s="1098"/>
      <c r="NR312" s="1098"/>
      <c r="NS312" s="1098"/>
      <c r="NT312" s="1098"/>
      <c r="NU312" s="1098"/>
      <c r="NV312" s="1098"/>
      <c r="NW312" s="1098"/>
      <c r="NX312" s="1098"/>
      <c r="NY312" s="1098"/>
      <c r="NZ312" s="1098"/>
      <c r="OA312" s="1098"/>
      <c r="OB312" s="1098"/>
      <c r="OC312" s="1098"/>
      <c r="OD312" s="1098"/>
      <c r="OE312" s="1098"/>
      <c r="OF312" s="1098"/>
      <c r="OG312" s="1098"/>
      <c r="OH312" s="1098"/>
      <c r="OI312" s="1098"/>
      <c r="OJ312" s="1098"/>
      <c r="OK312" s="1098"/>
      <c r="OL312" s="1098"/>
      <c r="OM312" s="1098"/>
      <c r="ON312" s="1098"/>
      <c r="OO312" s="1098"/>
      <c r="OP312" s="1098"/>
      <c r="OQ312" s="1098"/>
      <c r="OR312" s="1098"/>
      <c r="OS312" s="1098"/>
      <c r="OT312" s="1098"/>
      <c r="OU312" s="1098"/>
      <c r="OV312" s="1098"/>
      <c r="OW312" s="1098"/>
      <c r="OX312" s="1098"/>
      <c r="OY312" s="1098"/>
      <c r="OZ312" s="1098"/>
      <c r="PA312" s="1098"/>
      <c r="PB312" s="1098"/>
      <c r="PC312" s="1098"/>
      <c r="PD312" s="1098"/>
      <c r="PE312" s="1098"/>
      <c r="PF312" s="1098"/>
      <c r="PG312" s="1098"/>
      <c r="PH312" s="1098"/>
      <c r="PI312" s="1098"/>
      <c r="PJ312" s="1098"/>
      <c r="PK312" s="1098"/>
      <c r="PL312" s="1098"/>
      <c r="PM312" s="1098"/>
      <c r="PN312" s="1098"/>
      <c r="PO312" s="1098"/>
      <c r="PP312" s="1098"/>
      <c r="PQ312" s="1098"/>
      <c r="PR312" s="1098"/>
      <c r="PS312" s="1098"/>
      <c r="PT312" s="1098"/>
      <c r="PU312" s="1098"/>
      <c r="PV312" s="1098"/>
      <c r="PW312" s="1098"/>
      <c r="PX312" s="1098"/>
      <c r="PY312" s="1098"/>
      <c r="PZ312" s="1098"/>
      <c r="QA312" s="1098"/>
      <c r="QB312" s="1098"/>
      <c r="QC312" s="1098"/>
      <c r="QD312" s="1098"/>
      <c r="QE312" s="1098"/>
      <c r="QF312" s="1098"/>
      <c r="QG312" s="1098"/>
      <c r="QH312" s="1098"/>
      <c r="QI312" s="1098"/>
      <c r="QJ312" s="1098"/>
      <c r="QK312" s="1098"/>
      <c r="QL312" s="1098"/>
      <c r="QM312" s="1098"/>
      <c r="QN312" s="1098"/>
      <c r="QO312" s="1098"/>
      <c r="QP312" s="1098"/>
      <c r="QQ312" s="1098"/>
      <c r="QR312" s="1098"/>
      <c r="QS312" s="1098"/>
      <c r="QT312" s="1098"/>
      <c r="QU312" s="1098"/>
      <c r="QV312" s="1098"/>
      <c r="QW312" s="1098"/>
      <c r="QX312" s="1098"/>
      <c r="QY312" s="1098"/>
      <c r="QZ312" s="1098"/>
      <c r="RA312" s="1098"/>
      <c r="RB312" s="1098"/>
      <c r="RC312" s="1098"/>
      <c r="RD312" s="1098"/>
      <c r="RE312" s="1098"/>
      <c r="RF312" s="1098"/>
      <c r="RG312" s="1098"/>
      <c r="RH312" s="1098"/>
      <c r="RI312" s="1098"/>
      <c r="RJ312" s="1098"/>
      <c r="RK312" s="1098"/>
      <c r="RL312" s="1098"/>
      <c r="RM312" s="1098"/>
      <c r="RN312" s="1098"/>
      <c r="RO312" s="1098"/>
      <c r="RP312" s="1098"/>
      <c r="RQ312" s="1098"/>
      <c r="RR312" s="1098"/>
      <c r="RS312" s="1098"/>
      <c r="RT312" s="1098"/>
      <c r="RU312" s="1098"/>
      <c r="RV312" s="1098"/>
      <c r="RW312" s="1098"/>
      <c r="RX312" s="1098"/>
      <c r="RY312" s="1098"/>
      <c r="RZ312" s="1098"/>
      <c r="SA312" s="1098"/>
      <c r="SB312" s="1098"/>
      <c r="SC312" s="1098"/>
      <c r="SD312" s="1098"/>
      <c r="SE312" s="1098"/>
      <c r="SF312" s="1098"/>
      <c r="SG312" s="1098"/>
      <c r="SH312" s="1098"/>
      <c r="SI312" s="1098"/>
      <c r="SJ312" s="1098"/>
      <c r="SK312" s="1098"/>
      <c r="SL312" s="1098"/>
      <c r="SM312" s="1098"/>
      <c r="SN312" s="1098"/>
      <c r="SO312" s="1098"/>
      <c r="SP312" s="1098"/>
      <c r="SQ312" s="1098"/>
      <c r="SR312" s="1098"/>
      <c r="SS312" s="1098"/>
      <c r="ST312" s="1098"/>
      <c r="SU312" s="1098"/>
      <c r="SV312" s="1098"/>
      <c r="SW312" s="1098"/>
      <c r="SX312" s="1098"/>
      <c r="SY312" s="1098"/>
      <c r="SZ312" s="1098"/>
      <c r="TA312" s="1098"/>
      <c r="TB312" s="1098"/>
      <c r="TC312" s="1098"/>
      <c r="TD312" s="1098"/>
      <c r="TE312" s="1098"/>
      <c r="TF312" s="1098"/>
      <c r="TG312" s="1098"/>
      <c r="TH312" s="1098"/>
      <c r="TI312" s="1098"/>
      <c r="TJ312" s="1098"/>
      <c r="TK312" s="1098"/>
      <c r="TL312" s="1098"/>
      <c r="TM312" s="1098"/>
      <c r="TN312" s="1098"/>
      <c r="TO312" s="1098"/>
      <c r="TP312" s="1098"/>
      <c r="TQ312" s="1098"/>
      <c r="TR312" s="1098"/>
      <c r="TS312" s="1098"/>
      <c r="TT312" s="1098"/>
      <c r="TU312" s="1098"/>
      <c r="TV312" s="1098"/>
      <c r="TW312" s="1098"/>
      <c r="TX312" s="1098"/>
      <c r="TY312" s="1098"/>
      <c r="TZ312" s="1098"/>
      <c r="UA312" s="1098"/>
      <c r="UB312" s="1098"/>
      <c r="UC312" s="1098"/>
      <c r="UD312" s="1098"/>
      <c r="UE312" s="1098"/>
      <c r="UF312" s="1098"/>
      <c r="UG312" s="1098"/>
      <c r="UH312" s="1098"/>
      <c r="UI312" s="1098"/>
      <c r="UJ312" s="1098"/>
      <c r="UK312" s="1098"/>
      <c r="UL312" s="1098"/>
      <c r="UM312" s="1098"/>
      <c r="UN312" s="1098"/>
      <c r="UO312" s="1098"/>
      <c r="UP312" s="1098"/>
      <c r="UQ312" s="1098"/>
      <c r="UR312" s="1098"/>
      <c r="US312" s="1098"/>
      <c r="UT312" s="1098"/>
      <c r="UU312" s="1098"/>
      <c r="UV312" s="1098"/>
      <c r="UW312" s="1098"/>
      <c r="UX312" s="1098"/>
      <c r="UY312" s="1098"/>
      <c r="UZ312" s="1098"/>
      <c r="VA312" s="1098"/>
      <c r="VB312" s="1098"/>
      <c r="VC312" s="1098"/>
      <c r="VD312" s="1098"/>
      <c r="VE312" s="1098"/>
      <c r="VF312" s="1098"/>
      <c r="VG312" s="1098"/>
      <c r="VH312" s="1098"/>
      <c r="VI312" s="1098"/>
      <c r="VJ312" s="1098"/>
      <c r="VK312" s="1098"/>
      <c r="VL312" s="1098"/>
      <c r="VM312" s="1098"/>
      <c r="VN312" s="1098"/>
      <c r="VO312" s="1098"/>
      <c r="VP312" s="1098"/>
      <c r="VQ312" s="1098"/>
      <c r="VR312" s="1098"/>
      <c r="VS312" s="1098"/>
      <c r="VT312" s="1098"/>
      <c r="VU312" s="1098"/>
      <c r="VV312" s="1098"/>
      <c r="VW312" s="1098"/>
      <c r="VX312" s="1098"/>
      <c r="VY312" s="1098"/>
      <c r="VZ312" s="1098"/>
      <c r="WA312" s="1098"/>
      <c r="WB312" s="1098"/>
      <c r="WC312" s="1098"/>
      <c r="WD312" s="1098"/>
      <c r="WE312" s="1098"/>
      <c r="WF312" s="1098"/>
      <c r="WG312" s="1098"/>
      <c r="WH312" s="1098"/>
      <c r="WI312" s="1098"/>
      <c r="WJ312" s="1098"/>
      <c r="WK312" s="1098"/>
      <c r="WL312" s="1098"/>
      <c r="WM312" s="1098"/>
      <c r="WN312" s="1098"/>
      <c r="WO312" s="1098"/>
      <c r="WP312" s="1098"/>
      <c r="WQ312" s="1098"/>
      <c r="WR312" s="1098"/>
      <c r="WS312" s="1098"/>
      <c r="WT312" s="1098"/>
      <c r="WU312" s="1098"/>
      <c r="WV312" s="1098"/>
      <c r="WW312" s="1098"/>
      <c r="WX312" s="1098"/>
      <c r="WY312" s="1098"/>
      <c r="WZ312" s="1098"/>
      <c r="XA312" s="1098"/>
      <c r="XB312" s="1098"/>
      <c r="XC312" s="1098"/>
      <c r="XD312" s="1098"/>
      <c r="XE312" s="1098"/>
      <c r="XF312" s="1098"/>
      <c r="XG312" s="1098"/>
      <c r="XH312" s="1098"/>
      <c r="XI312" s="1098"/>
      <c r="XJ312" s="1098"/>
      <c r="XK312" s="1098"/>
      <c r="XL312" s="1098"/>
      <c r="XM312" s="1098"/>
      <c r="XN312" s="1098"/>
      <c r="XO312" s="1098"/>
      <c r="XP312" s="1098"/>
      <c r="XQ312" s="1098"/>
      <c r="XR312" s="1098"/>
      <c r="XS312" s="1098"/>
      <c r="XT312" s="1098"/>
      <c r="XU312" s="1098"/>
      <c r="XV312" s="1098"/>
      <c r="XW312" s="1098"/>
      <c r="XX312" s="1098"/>
      <c r="XY312" s="1098"/>
      <c r="XZ312" s="1098"/>
      <c r="YA312" s="1098"/>
      <c r="YB312" s="1098"/>
      <c r="YC312" s="1098"/>
      <c r="YD312" s="1098"/>
      <c r="YE312" s="1098"/>
      <c r="YF312" s="1098"/>
      <c r="YG312" s="1098"/>
      <c r="YH312" s="1098"/>
      <c r="YI312" s="1098"/>
      <c r="YJ312" s="1098"/>
      <c r="YK312" s="1098"/>
      <c r="YL312" s="1098"/>
      <c r="YM312" s="1098"/>
      <c r="YN312" s="1098"/>
      <c r="YO312" s="1098"/>
      <c r="YP312" s="1098"/>
      <c r="YQ312" s="1098"/>
      <c r="YR312" s="1098"/>
      <c r="YS312" s="1098"/>
      <c r="YT312" s="1098"/>
      <c r="YU312" s="1098"/>
      <c r="YV312" s="1098"/>
      <c r="YW312" s="1098"/>
      <c r="YX312" s="1098"/>
      <c r="YY312" s="1098"/>
      <c r="YZ312" s="1098"/>
      <c r="ZA312" s="1098"/>
      <c r="ZB312" s="1098"/>
      <c r="ZC312" s="1098"/>
      <c r="ZD312" s="1098"/>
      <c r="ZE312" s="1098"/>
      <c r="ZF312" s="1098"/>
      <c r="ZG312" s="1098"/>
      <c r="ZH312" s="1098"/>
      <c r="ZI312" s="1098"/>
      <c r="ZJ312" s="1098"/>
      <c r="ZK312" s="1098"/>
      <c r="ZL312" s="1098"/>
      <c r="ZM312" s="1098"/>
      <c r="ZN312" s="1098"/>
      <c r="ZO312" s="1098"/>
      <c r="ZP312" s="1098"/>
      <c r="ZQ312" s="1098"/>
      <c r="ZR312" s="1098"/>
      <c r="ZS312" s="1098"/>
      <c r="ZT312" s="1098"/>
      <c r="ZU312" s="1098"/>
      <c r="ZV312" s="1098"/>
      <c r="ZW312" s="1098"/>
      <c r="ZX312" s="1098"/>
      <c r="ZY312" s="1098"/>
      <c r="ZZ312" s="1098"/>
      <c r="AAA312" s="1098"/>
      <c r="AAB312" s="1098"/>
      <c r="AAC312" s="1098"/>
      <c r="AAD312" s="1098"/>
      <c r="AAE312" s="1098"/>
      <c r="AAF312" s="1098"/>
      <c r="AAG312" s="1098"/>
      <c r="AAH312" s="1098"/>
      <c r="AAI312" s="1098"/>
      <c r="AAJ312" s="1098"/>
      <c r="AAK312" s="1098"/>
      <c r="AAL312" s="1098"/>
      <c r="AAM312" s="1098"/>
      <c r="AAN312" s="1098"/>
      <c r="AAO312" s="1098"/>
      <c r="AAP312" s="1098"/>
      <c r="AAQ312" s="1098"/>
      <c r="AAR312" s="1098"/>
      <c r="AAS312" s="1098"/>
      <c r="AAT312" s="1098"/>
      <c r="AAU312" s="1098"/>
      <c r="AAV312" s="1098"/>
      <c r="AAW312" s="1098"/>
      <c r="AAX312" s="1098"/>
      <c r="AAY312" s="1098"/>
      <c r="AAZ312" s="1098"/>
      <c r="ABA312" s="1098"/>
      <c r="ABB312" s="1098"/>
      <c r="ABC312" s="1098"/>
      <c r="ABD312" s="1098"/>
      <c r="ABE312" s="1098"/>
      <c r="ABF312" s="1098"/>
      <c r="ABG312" s="1098"/>
      <c r="ABH312" s="1098"/>
      <c r="ABI312" s="1098"/>
      <c r="ABJ312" s="1098"/>
      <c r="ABK312" s="1098"/>
      <c r="ABL312" s="1098"/>
      <c r="ABM312" s="1098"/>
      <c r="ABN312" s="1098"/>
      <c r="ABO312" s="1098"/>
      <c r="ABP312" s="1098"/>
      <c r="ABQ312" s="1098"/>
      <c r="ABR312" s="1098"/>
      <c r="ABS312" s="1098"/>
      <c r="ABT312" s="1098"/>
      <c r="ABU312" s="1098"/>
      <c r="ABV312" s="1098"/>
      <c r="ABW312" s="1098"/>
      <c r="ABX312" s="1098"/>
      <c r="ABY312" s="1098"/>
      <c r="ABZ312" s="1098"/>
      <c r="ACA312" s="1098"/>
      <c r="ACB312" s="1098"/>
      <c r="ACC312" s="1098"/>
      <c r="ACD312" s="1098"/>
      <c r="ACE312" s="1098"/>
      <c r="ACF312" s="1098"/>
      <c r="ACG312" s="1098"/>
      <c r="ACH312" s="1098"/>
      <c r="ACI312" s="1098"/>
      <c r="ACJ312" s="1098"/>
      <c r="ACK312" s="1098"/>
      <c r="ACL312" s="1098"/>
      <c r="ACM312" s="1098"/>
      <c r="ACN312" s="1098"/>
      <c r="ACO312" s="1098"/>
      <c r="ACP312" s="1098"/>
      <c r="ACQ312" s="1098"/>
      <c r="ACR312" s="1098"/>
      <c r="ACS312" s="1098"/>
      <c r="ACT312" s="1098"/>
      <c r="ACU312" s="1098"/>
      <c r="ACV312" s="1098"/>
      <c r="ACW312" s="1098"/>
      <c r="ACX312" s="1098"/>
      <c r="ACY312" s="1098"/>
      <c r="ACZ312" s="1098"/>
      <c r="ADA312" s="1098"/>
      <c r="ADB312" s="1098"/>
      <c r="ADC312" s="1098"/>
      <c r="ADD312" s="1098"/>
      <c r="ADE312" s="1098"/>
      <c r="ADF312" s="1098"/>
      <c r="ADG312" s="1098"/>
      <c r="ADH312" s="1098"/>
      <c r="ADI312" s="1098"/>
      <c r="ADJ312" s="1098"/>
      <c r="ADK312" s="1098"/>
      <c r="ADL312" s="1098"/>
      <c r="ADM312" s="1098"/>
      <c r="ADN312" s="1098"/>
      <c r="ADO312" s="1098"/>
      <c r="ADP312" s="1098"/>
      <c r="ADQ312" s="1098"/>
      <c r="ADR312" s="1098"/>
      <c r="ADS312" s="1098"/>
      <c r="ADT312" s="1098"/>
      <c r="ADU312" s="1098"/>
      <c r="ADV312" s="1098"/>
      <c r="ADW312" s="1098"/>
      <c r="ADX312" s="1098"/>
      <c r="ADY312" s="1098"/>
      <c r="ADZ312" s="1098"/>
      <c r="AEA312" s="1098"/>
      <c r="AEB312" s="1098"/>
      <c r="AEC312" s="1098"/>
      <c r="AED312" s="1098"/>
      <c r="AEE312" s="1098"/>
      <c r="AEF312" s="1098"/>
      <c r="AEG312" s="1098"/>
      <c r="AEH312" s="1098"/>
      <c r="AEI312" s="1098"/>
      <c r="AEJ312" s="1098"/>
      <c r="AEK312" s="1098"/>
      <c r="AEL312" s="1098"/>
      <c r="AEM312" s="1098"/>
      <c r="AEN312" s="1098"/>
      <c r="AEO312" s="1098"/>
      <c r="AEP312" s="1098"/>
      <c r="AEQ312" s="1098"/>
      <c r="AER312" s="1098"/>
      <c r="AES312" s="1098"/>
      <c r="AET312" s="1098"/>
      <c r="AEU312" s="1098"/>
      <c r="AEV312" s="1098"/>
      <c r="AEW312" s="1098"/>
      <c r="AEX312" s="1098"/>
      <c r="AEY312" s="1098"/>
      <c r="AEZ312" s="1098"/>
      <c r="AFA312" s="1098"/>
      <c r="AFB312" s="1098"/>
      <c r="AFC312" s="1098"/>
      <c r="AFD312" s="1098"/>
      <c r="AFE312" s="1098"/>
      <c r="AFF312" s="1098"/>
      <c r="AFG312" s="1098"/>
      <c r="AFH312" s="1098"/>
      <c r="AFI312" s="1098"/>
      <c r="AFJ312" s="1098"/>
      <c r="AFK312" s="1098"/>
      <c r="AFL312" s="1098"/>
      <c r="AFM312" s="1098"/>
      <c r="AFN312" s="1098"/>
      <c r="AFO312" s="1098"/>
      <c r="AFP312" s="1098"/>
      <c r="AFQ312" s="1098"/>
      <c r="AFR312" s="1098"/>
      <c r="AFS312" s="1098"/>
      <c r="AFT312" s="1098"/>
      <c r="AFU312" s="1098"/>
      <c r="AFV312" s="1098"/>
      <c r="AFW312" s="1098"/>
      <c r="AFX312" s="1098"/>
      <c r="AFY312" s="1098"/>
      <c r="AFZ312" s="1098"/>
      <c r="AGA312" s="1098"/>
      <c r="AGB312" s="1098"/>
      <c r="AGC312" s="1098"/>
      <c r="AGD312" s="1098"/>
      <c r="AGE312" s="1098"/>
      <c r="AGF312" s="1098"/>
      <c r="AGG312" s="1098"/>
      <c r="AGH312" s="1098"/>
      <c r="AGI312" s="1098"/>
      <c r="AGJ312" s="1098"/>
      <c r="AGK312" s="1098"/>
      <c r="AGL312" s="1098"/>
      <c r="AGM312" s="1098"/>
      <c r="AGN312" s="1098"/>
      <c r="AGO312" s="1098"/>
      <c r="AGP312" s="1098"/>
      <c r="AGQ312" s="1098"/>
      <c r="AGR312" s="1098"/>
      <c r="AGS312" s="1098"/>
      <c r="AGT312" s="1098"/>
      <c r="AGU312" s="1098"/>
      <c r="AGV312" s="1098"/>
      <c r="AGW312" s="1098"/>
      <c r="AGX312" s="1098"/>
      <c r="AGY312" s="1098"/>
      <c r="AGZ312" s="1098"/>
      <c r="AHA312" s="1098"/>
      <c r="AHB312" s="1098"/>
      <c r="AHC312" s="1098"/>
      <c r="AHD312" s="1098"/>
      <c r="AHE312" s="1098"/>
      <c r="AHF312" s="1098"/>
      <c r="AHG312" s="1098"/>
      <c r="AHH312" s="1098"/>
      <c r="AHI312" s="1098"/>
      <c r="AHJ312" s="1098"/>
      <c r="AHK312" s="1098"/>
      <c r="AHL312" s="1098"/>
      <c r="AHM312" s="1098"/>
      <c r="AHN312" s="1098"/>
      <c r="AHO312" s="1098"/>
      <c r="AHP312" s="1098"/>
      <c r="AHQ312" s="1098"/>
      <c r="AHR312" s="1098"/>
      <c r="AHS312" s="1098"/>
      <c r="AHT312" s="1098"/>
      <c r="AHU312" s="1098"/>
      <c r="AHV312" s="1098"/>
      <c r="AHW312" s="1098"/>
      <c r="AHX312" s="1098"/>
      <c r="AHY312" s="1098"/>
      <c r="AHZ312" s="1098"/>
      <c r="AIA312" s="1098"/>
      <c r="AIB312" s="1098"/>
      <c r="AIC312" s="1098"/>
      <c r="AID312" s="1098"/>
      <c r="AIE312" s="1098"/>
      <c r="AIF312" s="1098"/>
      <c r="AIG312" s="1098"/>
      <c r="AIH312" s="1098"/>
      <c r="AII312" s="1098"/>
      <c r="AIJ312" s="1098"/>
      <c r="AIK312" s="1098"/>
      <c r="AIL312" s="1098"/>
      <c r="AIM312" s="1098"/>
      <c r="AIN312" s="1098"/>
      <c r="AIO312" s="1098"/>
      <c r="AIP312" s="1098"/>
      <c r="AIQ312" s="1098"/>
      <c r="AIR312" s="1098"/>
      <c r="AIS312" s="1098"/>
      <c r="AIT312" s="1098"/>
      <c r="AIU312" s="1098"/>
      <c r="AIV312" s="1098"/>
      <c r="AIW312" s="1098"/>
      <c r="AIX312" s="1098"/>
      <c r="AIY312" s="1098"/>
      <c r="AIZ312" s="1098"/>
      <c r="AJA312" s="1098"/>
      <c r="AJB312" s="1098"/>
      <c r="AJC312" s="1098"/>
      <c r="AJD312" s="1098"/>
      <c r="AJE312" s="1098"/>
      <c r="AJF312" s="1098"/>
      <c r="AJG312" s="1098"/>
      <c r="AJH312" s="1098"/>
      <c r="AJI312" s="1098"/>
      <c r="AJJ312" s="1098"/>
      <c r="AJK312" s="1098"/>
      <c r="AJL312" s="1098"/>
      <c r="AJM312" s="1098"/>
      <c r="AJN312" s="1098"/>
      <c r="AJO312" s="1098"/>
      <c r="AJP312" s="1098"/>
      <c r="AJQ312" s="1098"/>
      <c r="AJR312" s="1098"/>
      <c r="AJS312" s="1098"/>
      <c r="AJT312" s="1098"/>
      <c r="AJU312" s="1098"/>
      <c r="AJV312" s="1098"/>
      <c r="AJW312" s="1098"/>
      <c r="AJX312" s="1098"/>
      <c r="AJY312" s="1098"/>
      <c r="AJZ312" s="1098"/>
      <c r="AKA312" s="1098"/>
      <c r="AKB312" s="1098"/>
      <c r="AKC312" s="1098"/>
      <c r="AKD312" s="1098"/>
      <c r="AKE312" s="1098"/>
      <c r="AKF312" s="1098"/>
      <c r="AKG312" s="1098"/>
      <c r="AKH312" s="1098"/>
      <c r="AKI312" s="1098"/>
      <c r="AKJ312" s="1098"/>
      <c r="AKK312" s="1098"/>
      <c r="AKL312" s="1098"/>
      <c r="AKM312" s="1098"/>
      <c r="AKN312" s="1098"/>
      <c r="AKO312" s="1098"/>
      <c r="AKP312" s="1098"/>
      <c r="AKQ312" s="1098"/>
      <c r="AKR312" s="1098"/>
      <c r="AKS312" s="1098"/>
      <c r="AKT312" s="1098"/>
      <c r="AKU312" s="1098"/>
      <c r="AKV312" s="1098"/>
      <c r="AKW312" s="1098"/>
      <c r="AKX312" s="1098"/>
      <c r="AKY312" s="1098"/>
      <c r="AKZ312" s="1098"/>
      <c r="ALA312" s="1098"/>
      <c r="ALB312" s="1098"/>
      <c r="ALC312" s="1098"/>
      <c r="ALD312" s="1098"/>
      <c r="ALE312" s="1098"/>
      <c r="ALF312" s="1098"/>
      <c r="ALG312" s="1098"/>
      <c r="ALH312" s="1098"/>
      <c r="ALI312" s="1098"/>
      <c r="ALJ312" s="1098"/>
      <c r="ALK312" s="1098"/>
      <c r="ALL312" s="1098"/>
      <c r="ALM312" s="1098"/>
      <c r="ALN312" s="1098"/>
      <c r="ALO312" s="1098"/>
      <c r="ALP312" s="1098"/>
      <c r="ALQ312" s="1098"/>
      <c r="ALR312" s="1098"/>
      <c r="ALS312" s="1098"/>
      <c r="ALT312" s="1098"/>
      <c r="ALU312" s="1098"/>
      <c r="ALV312" s="1098"/>
      <c r="ALW312" s="1098"/>
      <c r="ALX312" s="1098"/>
      <c r="ALY312" s="1098"/>
      <c r="ALZ312" s="1098"/>
      <c r="AMA312" s="1098"/>
      <c r="AMB312" s="1098"/>
      <c r="AMC312" s="1098"/>
      <c r="AMD312" s="1098"/>
      <c r="AME312" s="1098"/>
      <c r="AMF312" s="1098"/>
      <c r="AMG312" s="1098"/>
      <c r="AMH312" s="1098"/>
      <c r="AMI312" s="1098"/>
      <c r="AMJ312" s="1098"/>
      <c r="AMK312" s="1098"/>
      <c r="AML312" s="1098"/>
      <c r="AMM312" s="1098"/>
      <c r="AMN312" s="1098"/>
      <c r="AMO312" s="1098"/>
      <c r="AMP312" s="1098"/>
      <c r="AMQ312" s="1098"/>
      <c r="AMR312" s="1098"/>
      <c r="AMS312" s="1098"/>
      <c r="AMT312" s="1098"/>
      <c r="AMU312" s="1098"/>
      <c r="AMV312" s="1098"/>
      <c r="AMW312" s="1098"/>
      <c r="AMX312" s="1098"/>
      <c r="AMY312" s="1098"/>
      <c r="AMZ312" s="1098"/>
      <c r="ANA312" s="1098"/>
      <c r="ANB312" s="1098"/>
      <c r="ANC312" s="1098"/>
      <c r="AND312" s="1098"/>
      <c r="ANE312" s="1098"/>
      <c r="ANF312" s="1098"/>
      <c r="ANG312" s="1098"/>
      <c r="ANH312" s="1098"/>
      <c r="ANI312" s="1098"/>
      <c r="ANJ312" s="1098"/>
      <c r="ANK312" s="1098"/>
      <c r="ANL312" s="1098"/>
      <c r="ANM312" s="1098"/>
      <c r="ANN312" s="1098"/>
      <c r="ANO312" s="1098"/>
      <c r="ANP312" s="1098"/>
      <c r="ANQ312" s="1098"/>
      <c r="ANR312" s="1098"/>
      <c r="ANS312" s="1098"/>
      <c r="ANT312" s="1098"/>
      <c r="ANU312" s="1098"/>
      <c r="ANV312" s="1098"/>
      <c r="ANW312" s="1098"/>
      <c r="ANX312" s="1098"/>
      <c r="ANY312" s="1098"/>
      <c r="ANZ312" s="1098"/>
      <c r="AOA312" s="1098"/>
      <c r="AOB312" s="1098"/>
      <c r="AOC312" s="1098"/>
      <c r="AOD312" s="1098"/>
      <c r="AOE312" s="1098"/>
      <c r="AOF312" s="1098"/>
      <c r="AOG312" s="1098"/>
      <c r="AOH312" s="1098"/>
      <c r="AOI312" s="1098"/>
      <c r="AOJ312" s="1098"/>
      <c r="AOK312" s="1098"/>
      <c r="AOL312" s="1098"/>
      <c r="AOM312" s="1098"/>
      <c r="AON312" s="1098"/>
      <c r="AOO312" s="1098"/>
      <c r="AOP312" s="1098"/>
      <c r="AOQ312" s="1098"/>
      <c r="AOR312" s="1098"/>
      <c r="AOS312" s="1098"/>
      <c r="AOT312" s="1098"/>
      <c r="AOU312" s="1098"/>
      <c r="AOV312" s="1098"/>
      <c r="AOW312" s="1098"/>
      <c r="AOX312" s="1098"/>
      <c r="AOY312" s="1098"/>
      <c r="AOZ312" s="1098"/>
      <c r="APA312" s="1098"/>
      <c r="APB312" s="1098"/>
      <c r="APC312" s="1098"/>
      <c r="APD312" s="1098"/>
      <c r="APE312" s="1098"/>
      <c r="APF312" s="1098"/>
      <c r="APG312" s="1098"/>
      <c r="APH312" s="1098"/>
      <c r="API312" s="1098"/>
      <c r="APJ312" s="1098"/>
      <c r="APK312" s="1098"/>
      <c r="APL312" s="1098"/>
      <c r="APM312" s="1098"/>
      <c r="APN312" s="1098"/>
      <c r="APO312" s="1098"/>
      <c r="APP312" s="1098"/>
      <c r="APQ312" s="1098"/>
      <c r="APR312" s="1098"/>
      <c r="APS312" s="1098"/>
      <c r="APT312" s="1098"/>
      <c r="APU312" s="1098"/>
      <c r="APV312" s="1098"/>
      <c r="APW312" s="1098"/>
      <c r="APX312" s="1098"/>
      <c r="APY312" s="1098"/>
      <c r="APZ312" s="1098"/>
      <c r="AQA312" s="1098"/>
      <c r="AQB312" s="1098"/>
      <c r="AQC312" s="1098"/>
      <c r="AQD312" s="1098"/>
      <c r="AQE312" s="1098"/>
      <c r="AQF312" s="1098"/>
      <c r="AQG312" s="1098"/>
      <c r="AQH312" s="1098"/>
      <c r="AQI312" s="1098"/>
      <c r="AQJ312" s="1098"/>
      <c r="AQK312" s="1098"/>
      <c r="AQL312" s="1098"/>
      <c r="AQM312" s="1098"/>
      <c r="AQN312" s="1098"/>
      <c r="AQO312" s="1098"/>
      <c r="AQP312" s="1098"/>
      <c r="AQQ312" s="1098"/>
      <c r="AQR312" s="1098"/>
      <c r="AQS312" s="1098"/>
      <c r="AQT312" s="1098"/>
      <c r="AQU312" s="1098"/>
      <c r="AQV312" s="1098"/>
      <c r="AQW312" s="1098"/>
      <c r="AQX312" s="1098"/>
      <c r="AQY312" s="1098"/>
      <c r="AQZ312" s="1098"/>
      <c r="ARA312" s="1098"/>
      <c r="ARB312" s="1098"/>
      <c r="ARC312" s="1098"/>
      <c r="ARD312" s="1098"/>
      <c r="ARE312" s="1098"/>
      <c r="ARF312" s="1098"/>
      <c r="ARG312" s="1098"/>
      <c r="ARH312" s="1098"/>
      <c r="ARI312" s="1098"/>
      <c r="ARJ312" s="1098"/>
      <c r="ARK312" s="1098"/>
      <c r="ARL312" s="1098"/>
      <c r="ARM312" s="1098"/>
      <c r="ARN312" s="1098"/>
      <c r="ARO312" s="1098"/>
      <c r="ARP312" s="1098"/>
      <c r="ARQ312" s="1098"/>
      <c r="ARR312" s="1098"/>
      <c r="ARS312" s="1098"/>
      <c r="ART312" s="1098"/>
      <c r="ARU312" s="1098"/>
      <c r="ARV312" s="1098"/>
      <c r="ARW312" s="1098"/>
      <c r="ARX312" s="1098"/>
      <c r="ARY312" s="1098"/>
      <c r="ARZ312" s="1098"/>
      <c r="ASA312" s="1098"/>
      <c r="ASB312" s="1098"/>
      <c r="ASC312" s="1098"/>
      <c r="ASD312" s="1098"/>
      <c r="ASE312" s="1098"/>
      <c r="ASF312" s="1098"/>
      <c r="ASG312" s="1098"/>
      <c r="ASH312" s="1098"/>
      <c r="ASI312" s="1098"/>
      <c r="ASJ312" s="1098"/>
      <c r="ASK312" s="1098"/>
      <c r="ASL312" s="1098"/>
      <c r="ASM312" s="1098"/>
      <c r="ASN312" s="1098"/>
      <c r="ASO312" s="1098"/>
      <c r="ASP312" s="1098"/>
      <c r="ASQ312" s="1098"/>
      <c r="ASR312" s="1098"/>
      <c r="ASS312" s="1098"/>
      <c r="AST312" s="1098"/>
      <c r="ASU312" s="1098"/>
      <c r="ASV312" s="1098"/>
      <c r="ASW312" s="1098"/>
      <c r="ASX312" s="1098"/>
      <c r="ASY312" s="1098"/>
      <c r="ASZ312" s="1098"/>
      <c r="ATA312" s="1098"/>
      <c r="ATB312" s="1098"/>
      <c r="ATC312" s="1098"/>
      <c r="ATD312" s="1098"/>
      <c r="ATE312" s="1098"/>
      <c r="ATF312" s="1098"/>
      <c r="ATG312" s="1098"/>
      <c r="ATH312" s="1098"/>
      <c r="ATI312" s="1098"/>
      <c r="ATJ312" s="1098"/>
      <c r="ATK312" s="1098"/>
      <c r="ATL312" s="1098"/>
      <c r="ATM312" s="1098"/>
      <c r="ATN312" s="1098"/>
      <c r="ATO312" s="1098"/>
      <c r="ATP312" s="1098"/>
      <c r="ATQ312" s="1098"/>
      <c r="ATR312" s="1098"/>
      <c r="ATS312" s="1098"/>
      <c r="ATT312" s="1098"/>
      <c r="ATU312" s="1098"/>
      <c r="ATV312" s="1098"/>
      <c r="ATW312" s="1098"/>
      <c r="ATX312" s="1098"/>
      <c r="ATY312" s="1098"/>
      <c r="ATZ312" s="1098"/>
      <c r="AUA312" s="1098"/>
      <c r="AUB312" s="1098"/>
      <c r="AUC312" s="1098"/>
      <c r="AUD312" s="1098"/>
      <c r="AUE312" s="1098"/>
      <c r="AUF312" s="1098"/>
      <c r="AUG312" s="1098"/>
      <c r="AUH312" s="1098"/>
      <c r="AUI312" s="1098"/>
      <c r="AUJ312" s="1098"/>
      <c r="AUK312" s="1098"/>
      <c r="AUL312" s="1098"/>
      <c r="AUM312" s="1098"/>
      <c r="AUN312" s="1098"/>
      <c r="AUO312" s="1098"/>
      <c r="AUP312" s="1098"/>
      <c r="AUQ312" s="1098"/>
      <c r="AUR312" s="1098"/>
      <c r="AUS312" s="1098"/>
      <c r="AUT312" s="1098"/>
      <c r="AUU312" s="1098"/>
      <c r="AUV312" s="1098"/>
      <c r="AUW312" s="1098"/>
      <c r="AUX312" s="1098"/>
      <c r="AUY312" s="1098"/>
      <c r="AUZ312" s="1098"/>
      <c r="AVA312" s="1098"/>
      <c r="AVB312" s="1098"/>
      <c r="AVC312" s="1098"/>
      <c r="AVD312" s="1098"/>
      <c r="AVE312" s="1098"/>
      <c r="AVF312" s="1098"/>
      <c r="AVG312" s="1098"/>
      <c r="AVH312" s="1098"/>
      <c r="AVI312" s="1098"/>
      <c r="AVJ312" s="1098"/>
      <c r="AVK312" s="1098"/>
      <c r="AVL312" s="1098"/>
      <c r="AVM312" s="1098"/>
      <c r="AVN312" s="1098"/>
      <c r="AVO312" s="1098"/>
      <c r="AVP312" s="1098"/>
      <c r="AVQ312" s="1098"/>
      <c r="AVR312" s="1098"/>
      <c r="AVS312" s="1098"/>
      <c r="AVT312" s="1098"/>
      <c r="AVU312" s="1098"/>
      <c r="AVV312" s="1098"/>
      <c r="AVW312" s="1098"/>
      <c r="AVX312" s="1098"/>
      <c r="AVY312" s="1098"/>
      <c r="AVZ312" s="1098"/>
      <c r="AWA312" s="1098"/>
      <c r="AWB312" s="1098"/>
      <c r="AWC312" s="1098"/>
      <c r="AWD312" s="1098"/>
      <c r="AWE312" s="1098"/>
      <c r="AWF312" s="1098"/>
      <c r="AWG312" s="1098"/>
      <c r="AWH312" s="1098"/>
      <c r="AWI312" s="1098"/>
      <c r="AWJ312" s="1098"/>
      <c r="AWK312" s="1098"/>
      <c r="AWL312" s="1098"/>
      <c r="AWM312" s="1098"/>
      <c r="AWN312" s="1098"/>
      <c r="AWO312" s="1098"/>
      <c r="AWP312" s="1098"/>
      <c r="AWQ312" s="1098"/>
      <c r="AWR312" s="1098"/>
      <c r="AWS312" s="1098"/>
      <c r="AWT312" s="1098"/>
      <c r="AWU312" s="1098"/>
      <c r="AWV312" s="1098"/>
      <c r="AWW312" s="1098"/>
      <c r="AWX312" s="1098"/>
      <c r="AWY312" s="1098"/>
      <c r="AWZ312" s="1098"/>
      <c r="AXA312" s="1098"/>
      <c r="AXB312" s="1098"/>
      <c r="AXC312" s="1098"/>
      <c r="AXD312" s="1098"/>
      <c r="AXE312" s="1098"/>
      <c r="AXF312" s="1098"/>
      <c r="AXG312" s="1098"/>
      <c r="AXH312" s="1098"/>
      <c r="AXI312" s="1098"/>
      <c r="AXJ312" s="1098"/>
      <c r="AXK312" s="1098"/>
      <c r="AXL312" s="1098"/>
      <c r="AXM312" s="1098"/>
      <c r="AXN312" s="1098"/>
      <c r="AXO312" s="1098"/>
      <c r="AXP312" s="1098"/>
      <c r="AXQ312" s="1098"/>
      <c r="AXR312" s="1098"/>
      <c r="AXS312" s="1098"/>
      <c r="AXT312" s="1098"/>
      <c r="AXU312" s="1098"/>
      <c r="AXV312" s="1098"/>
      <c r="AXW312" s="1098"/>
      <c r="AXX312" s="1098"/>
      <c r="AXY312" s="1098"/>
      <c r="AXZ312" s="1098"/>
      <c r="AYA312" s="1098"/>
      <c r="AYB312" s="1098"/>
      <c r="AYC312" s="1098"/>
      <c r="AYD312" s="1098"/>
      <c r="AYE312" s="1098"/>
      <c r="AYF312" s="1098"/>
      <c r="AYG312" s="1098"/>
      <c r="AYH312" s="1098"/>
      <c r="AYI312" s="1098"/>
      <c r="AYJ312" s="1098"/>
      <c r="AYK312" s="1098"/>
      <c r="AYL312" s="1098"/>
      <c r="AYM312" s="1098"/>
      <c r="AYN312" s="1098"/>
      <c r="AYO312" s="1098"/>
      <c r="AYP312" s="1098"/>
      <c r="AYQ312" s="1098"/>
      <c r="AYR312" s="1098"/>
      <c r="AYS312" s="1098"/>
      <c r="AYT312" s="1098"/>
      <c r="AYU312" s="1098"/>
      <c r="AYV312" s="1098"/>
      <c r="AYW312" s="1098"/>
    </row>
    <row r="313" spans="1:1349" s="1766" customFormat="1" ht="18" customHeight="1" x14ac:dyDescent="0.2">
      <c r="A313" s="3484"/>
      <c r="B313" s="1773"/>
      <c r="C313" s="1132"/>
      <c r="D313" s="1783" t="s">
        <v>986</v>
      </c>
      <c r="E313" s="3493">
        <f>(((E297/2)*(E297/2)*PI()*E296))</f>
        <v>122.7184630308513</v>
      </c>
      <c r="F313" s="3493"/>
      <c r="G313" s="3493"/>
      <c r="H313" s="1592"/>
      <c r="I313" s="3494">
        <f>(((I297/2)*(I297/2)*PI()*I296))</f>
        <v>314.15926535897933</v>
      </c>
      <c r="J313" s="3494"/>
      <c r="K313" s="3494"/>
      <c r="L313" s="1790"/>
      <c r="M313" s="3495">
        <f>(((M297/2)*(M297/2)*PI()*M296))</f>
        <v>314.15926535897933</v>
      </c>
      <c r="N313" s="3495"/>
      <c r="O313" s="3495"/>
      <c r="P313" s="1784" t="s">
        <v>986</v>
      </c>
      <c r="Q313" s="1785"/>
      <c r="R313" s="3574"/>
      <c r="S313" s="1098"/>
      <c r="T313" s="1098"/>
      <c r="U313" s="1098"/>
      <c r="V313" s="1098"/>
      <c r="W313" s="1098"/>
      <c r="X313" s="1098"/>
      <c r="Y313" s="1098"/>
      <c r="Z313" s="1098"/>
      <c r="AA313" s="1098"/>
      <c r="AB313" s="1098"/>
      <c r="AC313" s="1098"/>
      <c r="AD313" s="1098"/>
      <c r="AE313" s="1098"/>
      <c r="AF313" s="1098"/>
      <c r="AG313" s="1098"/>
      <c r="AH313" s="1098"/>
      <c r="AI313" s="1098"/>
      <c r="AJ313" s="1098"/>
      <c r="AK313" s="1098"/>
      <c r="AL313" s="1098"/>
      <c r="AM313" s="1098"/>
      <c r="AN313" s="1098"/>
      <c r="AO313" s="1098"/>
      <c r="AP313" s="1098"/>
      <c r="AQ313" s="1098"/>
      <c r="AR313" s="1098"/>
      <c r="AS313" s="1098"/>
      <c r="AT313" s="1098"/>
      <c r="AU313" s="1098"/>
      <c r="AV313" s="1098"/>
      <c r="AW313" s="1098"/>
      <c r="AX313" s="1098"/>
      <c r="AY313" s="1098"/>
      <c r="AZ313" s="1098"/>
      <c r="BA313" s="1098"/>
      <c r="BB313" s="1098"/>
      <c r="BC313" s="1098"/>
      <c r="BD313" s="1098"/>
      <c r="BE313" s="1098"/>
      <c r="BF313" s="1098"/>
      <c r="BG313" s="1098"/>
      <c r="BH313" s="1098"/>
      <c r="BI313" s="1098"/>
      <c r="BJ313" s="1098"/>
      <c r="BK313" s="1098"/>
      <c r="BL313" s="1098"/>
      <c r="BM313" s="1098"/>
      <c r="BN313" s="1098"/>
      <c r="BO313" s="1098"/>
      <c r="BP313" s="1098"/>
      <c r="BQ313" s="1098"/>
      <c r="BR313" s="1098"/>
      <c r="BS313" s="1098"/>
      <c r="BT313" s="1098"/>
      <c r="BU313" s="1098"/>
      <c r="BV313" s="1098"/>
      <c r="BW313" s="1098"/>
      <c r="BX313" s="1098"/>
      <c r="BY313" s="1098"/>
      <c r="BZ313" s="1098"/>
      <c r="CA313" s="1098"/>
      <c r="CB313" s="1098"/>
      <c r="CC313" s="1098"/>
      <c r="CD313" s="1098"/>
      <c r="CE313" s="1098"/>
      <c r="CF313" s="1098"/>
      <c r="CG313" s="1098"/>
      <c r="CH313" s="1098"/>
      <c r="CI313" s="1098"/>
      <c r="CJ313" s="1098"/>
      <c r="CK313" s="1098"/>
      <c r="CL313" s="1098"/>
      <c r="CM313" s="1098"/>
      <c r="CN313" s="1098"/>
      <c r="CO313" s="1098"/>
      <c r="CP313" s="1098"/>
      <c r="CQ313" s="1098"/>
      <c r="CR313" s="1098"/>
      <c r="CS313" s="1098"/>
      <c r="CT313" s="1098"/>
      <c r="CU313" s="1098"/>
      <c r="CV313" s="1098"/>
      <c r="CW313" s="1098"/>
      <c r="CX313" s="1098"/>
      <c r="CY313" s="1098"/>
      <c r="CZ313" s="1098"/>
      <c r="DA313" s="1098"/>
      <c r="DB313" s="1098"/>
      <c r="DC313" s="1098"/>
      <c r="DD313" s="1098"/>
      <c r="DE313" s="1098"/>
      <c r="DF313" s="1098"/>
      <c r="DG313" s="1098"/>
      <c r="DH313" s="1098"/>
      <c r="DI313" s="1098"/>
      <c r="DJ313" s="1098"/>
      <c r="DK313" s="1098"/>
      <c r="DL313" s="1098"/>
      <c r="DM313" s="1098"/>
      <c r="DN313" s="1098"/>
      <c r="DO313" s="1098"/>
      <c r="DP313" s="1098"/>
      <c r="DQ313" s="1098"/>
      <c r="DR313" s="1098"/>
      <c r="DS313" s="1098"/>
      <c r="DT313" s="1098"/>
      <c r="DU313" s="1098"/>
      <c r="DV313" s="1098"/>
      <c r="DW313" s="1098"/>
      <c r="DX313" s="1098"/>
      <c r="DY313" s="1098"/>
      <c r="DZ313" s="1098"/>
      <c r="EA313" s="1098"/>
      <c r="EB313" s="1098"/>
      <c r="EC313" s="1098"/>
      <c r="ED313" s="1098"/>
      <c r="EE313" s="1098"/>
      <c r="EF313" s="1098"/>
      <c r="EG313" s="1098"/>
      <c r="EH313" s="1098"/>
      <c r="EI313" s="1098"/>
      <c r="EJ313" s="1098"/>
      <c r="EK313" s="1098"/>
      <c r="EL313" s="1098"/>
      <c r="EM313" s="1098"/>
      <c r="EN313" s="1098"/>
      <c r="EO313" s="1098"/>
      <c r="EP313" s="1098"/>
      <c r="EQ313" s="1098"/>
      <c r="ER313" s="1098"/>
      <c r="ES313" s="1098"/>
      <c r="ET313" s="1098"/>
      <c r="EU313" s="1098"/>
      <c r="EV313" s="1098"/>
      <c r="EW313" s="1098"/>
      <c r="EX313" s="1098"/>
      <c r="EY313" s="1098"/>
      <c r="EZ313" s="1098"/>
      <c r="FA313" s="1098"/>
      <c r="FB313" s="1098"/>
      <c r="FC313" s="1098"/>
      <c r="FD313" s="1098"/>
      <c r="FE313" s="1098"/>
      <c r="FF313" s="1098"/>
      <c r="FG313" s="1098"/>
      <c r="FH313" s="1098"/>
      <c r="FI313" s="1098"/>
      <c r="FJ313" s="1098"/>
      <c r="FK313" s="1098"/>
      <c r="FL313" s="1098"/>
      <c r="FM313" s="1098"/>
      <c r="FN313" s="1098"/>
      <c r="FO313" s="1098"/>
      <c r="FP313" s="1098"/>
      <c r="FQ313" s="1098"/>
      <c r="FR313" s="1098"/>
      <c r="FS313" s="1098"/>
      <c r="FT313" s="1098"/>
      <c r="FU313" s="1098"/>
      <c r="FV313" s="1098"/>
      <c r="FW313" s="1098"/>
      <c r="FX313" s="1098"/>
      <c r="FY313" s="1098"/>
      <c r="FZ313" s="1098"/>
      <c r="GA313" s="1098"/>
      <c r="GB313" s="1098"/>
      <c r="GC313" s="1098"/>
      <c r="GD313" s="1098"/>
      <c r="GE313" s="1098"/>
      <c r="GF313" s="1098"/>
      <c r="GG313" s="1098"/>
      <c r="GH313" s="1098"/>
      <c r="GI313" s="1098"/>
      <c r="GJ313" s="1098"/>
      <c r="GK313" s="1098"/>
      <c r="GL313" s="1098"/>
      <c r="GM313" s="1098"/>
      <c r="GN313" s="1098"/>
      <c r="GO313" s="1098"/>
      <c r="GP313" s="1098"/>
      <c r="GQ313" s="1098"/>
      <c r="GR313" s="1098"/>
      <c r="GS313" s="1098"/>
      <c r="GT313" s="1098"/>
      <c r="GU313" s="1098"/>
      <c r="GV313" s="1098"/>
      <c r="GW313" s="1098"/>
      <c r="GX313" s="1098"/>
      <c r="GY313" s="1098"/>
      <c r="GZ313" s="1098"/>
      <c r="HA313" s="1098"/>
      <c r="HB313" s="1098"/>
      <c r="HC313" s="1098"/>
      <c r="HD313" s="1098"/>
      <c r="HE313" s="1098"/>
      <c r="HF313" s="1098"/>
      <c r="HG313" s="1098"/>
      <c r="HH313" s="1098"/>
      <c r="HI313" s="1098"/>
      <c r="HJ313" s="1098"/>
      <c r="HK313" s="1098"/>
      <c r="HL313" s="1098"/>
      <c r="HM313" s="1098"/>
      <c r="HN313" s="1098"/>
      <c r="HO313" s="1098"/>
      <c r="HP313" s="1098"/>
      <c r="HQ313" s="1098"/>
      <c r="HR313" s="1098"/>
      <c r="HS313" s="1098"/>
      <c r="HT313" s="1098"/>
      <c r="HU313" s="1098"/>
      <c r="HV313" s="1098"/>
      <c r="HW313" s="1098"/>
      <c r="HX313" s="1098"/>
      <c r="HY313" s="1098"/>
      <c r="HZ313" s="1098"/>
      <c r="IA313" s="1098"/>
      <c r="IB313" s="1098"/>
      <c r="IC313" s="1098"/>
      <c r="ID313" s="1098"/>
      <c r="IE313" s="1098"/>
      <c r="IF313" s="1098"/>
      <c r="IG313" s="1098"/>
      <c r="IH313" s="1098"/>
      <c r="II313" s="1098"/>
      <c r="IJ313" s="1098"/>
      <c r="IK313" s="1098"/>
      <c r="IL313" s="1098"/>
      <c r="IM313" s="1098"/>
      <c r="IN313" s="1098"/>
      <c r="IO313" s="1098"/>
      <c r="IP313" s="1098"/>
      <c r="IQ313" s="1098"/>
      <c r="IR313" s="1098"/>
      <c r="IS313" s="1098"/>
      <c r="IT313" s="1098"/>
      <c r="IU313" s="1098"/>
      <c r="IV313" s="1098"/>
      <c r="IW313" s="1098"/>
      <c r="IX313" s="1098"/>
      <c r="IY313" s="1098"/>
      <c r="IZ313" s="1098"/>
      <c r="JA313" s="1098"/>
      <c r="JB313" s="1098"/>
      <c r="JC313" s="1098"/>
      <c r="JD313" s="1098"/>
      <c r="JE313" s="1098"/>
      <c r="JF313" s="1098"/>
      <c r="JG313" s="1098"/>
      <c r="JH313" s="1098"/>
      <c r="JI313" s="1098"/>
      <c r="JJ313" s="1098"/>
      <c r="JK313" s="1098"/>
      <c r="JL313" s="1098"/>
      <c r="JM313" s="1098"/>
      <c r="JN313" s="1098"/>
      <c r="JO313" s="1098"/>
      <c r="JP313" s="1098"/>
      <c r="JQ313" s="1098"/>
      <c r="JR313" s="1098"/>
      <c r="JS313" s="1098"/>
      <c r="JT313" s="1098"/>
      <c r="JU313" s="1098"/>
      <c r="JV313" s="1098"/>
      <c r="JW313" s="1098"/>
      <c r="JX313" s="1098"/>
      <c r="JY313" s="1098"/>
      <c r="JZ313" s="1098"/>
      <c r="KA313" s="1098"/>
      <c r="KB313" s="1098"/>
      <c r="KC313" s="1098"/>
      <c r="KD313" s="1098"/>
      <c r="KE313" s="1098"/>
      <c r="KF313" s="1098"/>
      <c r="KG313" s="1098"/>
      <c r="KH313" s="1098"/>
      <c r="KI313" s="1098"/>
      <c r="KJ313" s="1098"/>
      <c r="KK313" s="1098"/>
      <c r="KL313" s="1098"/>
      <c r="KM313" s="1098"/>
      <c r="KN313" s="1098"/>
      <c r="KO313" s="1098"/>
      <c r="KP313" s="1098"/>
      <c r="KQ313" s="1098"/>
      <c r="KR313" s="1098"/>
      <c r="KS313" s="1098"/>
      <c r="KT313" s="1098"/>
      <c r="KU313" s="1098"/>
      <c r="KV313" s="1098"/>
      <c r="KW313" s="1098"/>
      <c r="KX313" s="1098"/>
      <c r="KY313" s="1098"/>
      <c r="KZ313" s="1098"/>
      <c r="LA313" s="1098"/>
      <c r="LB313" s="1098"/>
      <c r="LC313" s="1098"/>
      <c r="LD313" s="1098"/>
      <c r="LE313" s="1098"/>
      <c r="LF313" s="1098"/>
      <c r="LG313" s="1098"/>
      <c r="LH313" s="1098"/>
      <c r="LI313" s="1098"/>
      <c r="LJ313" s="1098"/>
      <c r="LK313" s="1098"/>
      <c r="LL313" s="1098"/>
      <c r="LM313" s="1098"/>
      <c r="LN313" s="1098"/>
      <c r="LO313" s="1098"/>
      <c r="LP313" s="1098"/>
      <c r="LQ313" s="1098"/>
      <c r="LR313" s="1098"/>
      <c r="LS313" s="1098"/>
      <c r="LT313" s="1098"/>
      <c r="LU313" s="1098"/>
      <c r="LV313" s="1098"/>
      <c r="LW313" s="1098"/>
      <c r="LX313" s="1098"/>
      <c r="LY313" s="1098"/>
      <c r="LZ313" s="1098"/>
      <c r="MA313" s="1098"/>
      <c r="MB313" s="1098"/>
      <c r="MC313" s="1098"/>
      <c r="MD313" s="1098"/>
      <c r="ME313" s="1098"/>
      <c r="MF313" s="1098"/>
      <c r="MG313" s="1098"/>
      <c r="MH313" s="1098"/>
      <c r="MI313" s="1098"/>
      <c r="MJ313" s="1098"/>
      <c r="MK313" s="1098"/>
      <c r="ML313" s="1098"/>
      <c r="MM313" s="1098"/>
      <c r="MN313" s="1098"/>
      <c r="MO313" s="1098"/>
      <c r="MP313" s="1098"/>
      <c r="MQ313" s="1098"/>
      <c r="MR313" s="1098"/>
      <c r="MS313" s="1098"/>
      <c r="MT313" s="1098"/>
      <c r="MU313" s="1098"/>
      <c r="MV313" s="1098"/>
      <c r="MW313" s="1098"/>
      <c r="MX313" s="1098"/>
      <c r="MY313" s="1098"/>
      <c r="MZ313" s="1098"/>
      <c r="NA313" s="1098"/>
      <c r="NB313" s="1098"/>
      <c r="NC313" s="1098"/>
      <c r="ND313" s="1098"/>
      <c r="NE313" s="1098"/>
      <c r="NF313" s="1098"/>
      <c r="NG313" s="1098"/>
      <c r="NH313" s="1098"/>
      <c r="NI313" s="1098"/>
      <c r="NJ313" s="1098"/>
      <c r="NK313" s="1098"/>
      <c r="NL313" s="1098"/>
      <c r="NM313" s="1098"/>
      <c r="NN313" s="1098"/>
      <c r="NO313" s="1098"/>
      <c r="NP313" s="1098"/>
      <c r="NQ313" s="1098"/>
      <c r="NR313" s="1098"/>
      <c r="NS313" s="1098"/>
      <c r="NT313" s="1098"/>
      <c r="NU313" s="1098"/>
      <c r="NV313" s="1098"/>
      <c r="NW313" s="1098"/>
      <c r="NX313" s="1098"/>
      <c r="NY313" s="1098"/>
      <c r="NZ313" s="1098"/>
      <c r="OA313" s="1098"/>
      <c r="OB313" s="1098"/>
      <c r="OC313" s="1098"/>
      <c r="OD313" s="1098"/>
      <c r="OE313" s="1098"/>
      <c r="OF313" s="1098"/>
      <c r="OG313" s="1098"/>
      <c r="OH313" s="1098"/>
      <c r="OI313" s="1098"/>
      <c r="OJ313" s="1098"/>
      <c r="OK313" s="1098"/>
      <c r="OL313" s="1098"/>
      <c r="OM313" s="1098"/>
      <c r="ON313" s="1098"/>
      <c r="OO313" s="1098"/>
      <c r="OP313" s="1098"/>
      <c r="OQ313" s="1098"/>
      <c r="OR313" s="1098"/>
      <c r="OS313" s="1098"/>
      <c r="OT313" s="1098"/>
      <c r="OU313" s="1098"/>
      <c r="OV313" s="1098"/>
      <c r="OW313" s="1098"/>
      <c r="OX313" s="1098"/>
      <c r="OY313" s="1098"/>
      <c r="OZ313" s="1098"/>
      <c r="PA313" s="1098"/>
      <c r="PB313" s="1098"/>
      <c r="PC313" s="1098"/>
      <c r="PD313" s="1098"/>
      <c r="PE313" s="1098"/>
      <c r="PF313" s="1098"/>
      <c r="PG313" s="1098"/>
      <c r="PH313" s="1098"/>
      <c r="PI313" s="1098"/>
      <c r="PJ313" s="1098"/>
      <c r="PK313" s="1098"/>
      <c r="PL313" s="1098"/>
      <c r="PM313" s="1098"/>
      <c r="PN313" s="1098"/>
      <c r="PO313" s="1098"/>
      <c r="PP313" s="1098"/>
      <c r="PQ313" s="1098"/>
      <c r="PR313" s="1098"/>
      <c r="PS313" s="1098"/>
      <c r="PT313" s="1098"/>
      <c r="PU313" s="1098"/>
      <c r="PV313" s="1098"/>
      <c r="PW313" s="1098"/>
      <c r="PX313" s="1098"/>
      <c r="PY313" s="1098"/>
      <c r="PZ313" s="1098"/>
      <c r="QA313" s="1098"/>
      <c r="QB313" s="1098"/>
      <c r="QC313" s="1098"/>
      <c r="QD313" s="1098"/>
      <c r="QE313" s="1098"/>
      <c r="QF313" s="1098"/>
      <c r="QG313" s="1098"/>
      <c r="QH313" s="1098"/>
      <c r="QI313" s="1098"/>
      <c r="QJ313" s="1098"/>
      <c r="QK313" s="1098"/>
      <c r="QL313" s="1098"/>
      <c r="QM313" s="1098"/>
      <c r="QN313" s="1098"/>
      <c r="QO313" s="1098"/>
      <c r="QP313" s="1098"/>
      <c r="QQ313" s="1098"/>
      <c r="QR313" s="1098"/>
      <c r="QS313" s="1098"/>
      <c r="QT313" s="1098"/>
      <c r="QU313" s="1098"/>
      <c r="QV313" s="1098"/>
      <c r="QW313" s="1098"/>
      <c r="QX313" s="1098"/>
      <c r="QY313" s="1098"/>
      <c r="QZ313" s="1098"/>
      <c r="RA313" s="1098"/>
      <c r="RB313" s="1098"/>
      <c r="RC313" s="1098"/>
      <c r="RD313" s="1098"/>
      <c r="RE313" s="1098"/>
      <c r="RF313" s="1098"/>
      <c r="RG313" s="1098"/>
      <c r="RH313" s="1098"/>
      <c r="RI313" s="1098"/>
      <c r="RJ313" s="1098"/>
      <c r="RK313" s="1098"/>
      <c r="RL313" s="1098"/>
      <c r="RM313" s="1098"/>
      <c r="RN313" s="1098"/>
      <c r="RO313" s="1098"/>
      <c r="RP313" s="1098"/>
      <c r="RQ313" s="1098"/>
      <c r="RR313" s="1098"/>
      <c r="RS313" s="1098"/>
      <c r="RT313" s="1098"/>
      <c r="RU313" s="1098"/>
      <c r="RV313" s="1098"/>
      <c r="RW313" s="1098"/>
      <c r="RX313" s="1098"/>
      <c r="RY313" s="1098"/>
      <c r="RZ313" s="1098"/>
      <c r="SA313" s="1098"/>
      <c r="SB313" s="1098"/>
      <c r="SC313" s="1098"/>
      <c r="SD313" s="1098"/>
      <c r="SE313" s="1098"/>
      <c r="SF313" s="1098"/>
      <c r="SG313" s="1098"/>
      <c r="SH313" s="1098"/>
      <c r="SI313" s="1098"/>
      <c r="SJ313" s="1098"/>
      <c r="SK313" s="1098"/>
      <c r="SL313" s="1098"/>
      <c r="SM313" s="1098"/>
      <c r="SN313" s="1098"/>
      <c r="SO313" s="1098"/>
      <c r="SP313" s="1098"/>
      <c r="SQ313" s="1098"/>
      <c r="SR313" s="1098"/>
      <c r="SS313" s="1098"/>
      <c r="ST313" s="1098"/>
      <c r="SU313" s="1098"/>
      <c r="SV313" s="1098"/>
      <c r="SW313" s="1098"/>
      <c r="SX313" s="1098"/>
      <c r="SY313" s="1098"/>
      <c r="SZ313" s="1098"/>
      <c r="TA313" s="1098"/>
      <c r="TB313" s="1098"/>
      <c r="TC313" s="1098"/>
      <c r="TD313" s="1098"/>
      <c r="TE313" s="1098"/>
      <c r="TF313" s="1098"/>
      <c r="TG313" s="1098"/>
      <c r="TH313" s="1098"/>
      <c r="TI313" s="1098"/>
      <c r="TJ313" s="1098"/>
      <c r="TK313" s="1098"/>
      <c r="TL313" s="1098"/>
      <c r="TM313" s="1098"/>
      <c r="TN313" s="1098"/>
      <c r="TO313" s="1098"/>
      <c r="TP313" s="1098"/>
      <c r="TQ313" s="1098"/>
      <c r="TR313" s="1098"/>
      <c r="TS313" s="1098"/>
      <c r="TT313" s="1098"/>
      <c r="TU313" s="1098"/>
      <c r="TV313" s="1098"/>
      <c r="TW313" s="1098"/>
      <c r="TX313" s="1098"/>
      <c r="TY313" s="1098"/>
      <c r="TZ313" s="1098"/>
      <c r="UA313" s="1098"/>
      <c r="UB313" s="1098"/>
      <c r="UC313" s="1098"/>
      <c r="UD313" s="1098"/>
      <c r="UE313" s="1098"/>
      <c r="UF313" s="1098"/>
      <c r="UG313" s="1098"/>
      <c r="UH313" s="1098"/>
      <c r="UI313" s="1098"/>
      <c r="UJ313" s="1098"/>
      <c r="UK313" s="1098"/>
      <c r="UL313" s="1098"/>
      <c r="UM313" s="1098"/>
      <c r="UN313" s="1098"/>
      <c r="UO313" s="1098"/>
      <c r="UP313" s="1098"/>
      <c r="UQ313" s="1098"/>
      <c r="UR313" s="1098"/>
      <c r="US313" s="1098"/>
      <c r="UT313" s="1098"/>
      <c r="UU313" s="1098"/>
      <c r="UV313" s="1098"/>
      <c r="UW313" s="1098"/>
      <c r="UX313" s="1098"/>
      <c r="UY313" s="1098"/>
      <c r="UZ313" s="1098"/>
      <c r="VA313" s="1098"/>
      <c r="VB313" s="1098"/>
      <c r="VC313" s="1098"/>
      <c r="VD313" s="1098"/>
      <c r="VE313" s="1098"/>
      <c r="VF313" s="1098"/>
      <c r="VG313" s="1098"/>
      <c r="VH313" s="1098"/>
      <c r="VI313" s="1098"/>
      <c r="VJ313" s="1098"/>
      <c r="VK313" s="1098"/>
      <c r="VL313" s="1098"/>
      <c r="VM313" s="1098"/>
      <c r="VN313" s="1098"/>
      <c r="VO313" s="1098"/>
      <c r="VP313" s="1098"/>
      <c r="VQ313" s="1098"/>
      <c r="VR313" s="1098"/>
      <c r="VS313" s="1098"/>
      <c r="VT313" s="1098"/>
      <c r="VU313" s="1098"/>
      <c r="VV313" s="1098"/>
      <c r="VW313" s="1098"/>
      <c r="VX313" s="1098"/>
      <c r="VY313" s="1098"/>
      <c r="VZ313" s="1098"/>
      <c r="WA313" s="1098"/>
      <c r="WB313" s="1098"/>
      <c r="WC313" s="1098"/>
      <c r="WD313" s="1098"/>
      <c r="WE313" s="1098"/>
      <c r="WF313" s="1098"/>
      <c r="WG313" s="1098"/>
      <c r="WH313" s="1098"/>
      <c r="WI313" s="1098"/>
      <c r="WJ313" s="1098"/>
      <c r="WK313" s="1098"/>
      <c r="WL313" s="1098"/>
      <c r="WM313" s="1098"/>
      <c r="WN313" s="1098"/>
      <c r="WO313" s="1098"/>
      <c r="WP313" s="1098"/>
      <c r="WQ313" s="1098"/>
      <c r="WR313" s="1098"/>
      <c r="WS313" s="1098"/>
      <c r="WT313" s="1098"/>
      <c r="WU313" s="1098"/>
      <c r="WV313" s="1098"/>
      <c r="WW313" s="1098"/>
      <c r="WX313" s="1098"/>
      <c r="WY313" s="1098"/>
      <c r="WZ313" s="1098"/>
      <c r="XA313" s="1098"/>
      <c r="XB313" s="1098"/>
      <c r="XC313" s="1098"/>
      <c r="XD313" s="1098"/>
      <c r="XE313" s="1098"/>
      <c r="XF313" s="1098"/>
      <c r="XG313" s="1098"/>
      <c r="XH313" s="1098"/>
      <c r="XI313" s="1098"/>
      <c r="XJ313" s="1098"/>
      <c r="XK313" s="1098"/>
      <c r="XL313" s="1098"/>
      <c r="XM313" s="1098"/>
      <c r="XN313" s="1098"/>
      <c r="XO313" s="1098"/>
      <c r="XP313" s="1098"/>
      <c r="XQ313" s="1098"/>
      <c r="XR313" s="1098"/>
      <c r="XS313" s="1098"/>
      <c r="XT313" s="1098"/>
      <c r="XU313" s="1098"/>
      <c r="XV313" s="1098"/>
      <c r="XW313" s="1098"/>
      <c r="XX313" s="1098"/>
      <c r="XY313" s="1098"/>
      <c r="XZ313" s="1098"/>
      <c r="YA313" s="1098"/>
      <c r="YB313" s="1098"/>
      <c r="YC313" s="1098"/>
      <c r="YD313" s="1098"/>
      <c r="YE313" s="1098"/>
      <c r="YF313" s="1098"/>
      <c r="YG313" s="1098"/>
      <c r="YH313" s="1098"/>
      <c r="YI313" s="1098"/>
      <c r="YJ313" s="1098"/>
      <c r="YK313" s="1098"/>
      <c r="YL313" s="1098"/>
      <c r="YM313" s="1098"/>
      <c r="YN313" s="1098"/>
      <c r="YO313" s="1098"/>
      <c r="YP313" s="1098"/>
      <c r="YQ313" s="1098"/>
      <c r="YR313" s="1098"/>
      <c r="YS313" s="1098"/>
      <c r="YT313" s="1098"/>
      <c r="YU313" s="1098"/>
      <c r="YV313" s="1098"/>
      <c r="YW313" s="1098"/>
      <c r="YX313" s="1098"/>
      <c r="YY313" s="1098"/>
      <c r="YZ313" s="1098"/>
      <c r="ZA313" s="1098"/>
      <c r="ZB313" s="1098"/>
      <c r="ZC313" s="1098"/>
      <c r="ZD313" s="1098"/>
      <c r="ZE313" s="1098"/>
      <c r="ZF313" s="1098"/>
      <c r="ZG313" s="1098"/>
      <c r="ZH313" s="1098"/>
      <c r="ZI313" s="1098"/>
      <c r="ZJ313" s="1098"/>
      <c r="ZK313" s="1098"/>
      <c r="ZL313" s="1098"/>
      <c r="ZM313" s="1098"/>
      <c r="ZN313" s="1098"/>
      <c r="ZO313" s="1098"/>
      <c r="ZP313" s="1098"/>
      <c r="ZQ313" s="1098"/>
      <c r="ZR313" s="1098"/>
      <c r="ZS313" s="1098"/>
      <c r="ZT313" s="1098"/>
      <c r="ZU313" s="1098"/>
      <c r="ZV313" s="1098"/>
      <c r="ZW313" s="1098"/>
      <c r="ZX313" s="1098"/>
      <c r="ZY313" s="1098"/>
      <c r="ZZ313" s="1098"/>
      <c r="AAA313" s="1098"/>
      <c r="AAB313" s="1098"/>
      <c r="AAC313" s="1098"/>
      <c r="AAD313" s="1098"/>
      <c r="AAE313" s="1098"/>
      <c r="AAF313" s="1098"/>
      <c r="AAG313" s="1098"/>
      <c r="AAH313" s="1098"/>
      <c r="AAI313" s="1098"/>
      <c r="AAJ313" s="1098"/>
      <c r="AAK313" s="1098"/>
      <c r="AAL313" s="1098"/>
      <c r="AAM313" s="1098"/>
      <c r="AAN313" s="1098"/>
      <c r="AAO313" s="1098"/>
      <c r="AAP313" s="1098"/>
      <c r="AAQ313" s="1098"/>
      <c r="AAR313" s="1098"/>
      <c r="AAS313" s="1098"/>
      <c r="AAT313" s="1098"/>
      <c r="AAU313" s="1098"/>
      <c r="AAV313" s="1098"/>
      <c r="AAW313" s="1098"/>
      <c r="AAX313" s="1098"/>
      <c r="AAY313" s="1098"/>
      <c r="AAZ313" s="1098"/>
      <c r="ABA313" s="1098"/>
      <c r="ABB313" s="1098"/>
      <c r="ABC313" s="1098"/>
      <c r="ABD313" s="1098"/>
      <c r="ABE313" s="1098"/>
      <c r="ABF313" s="1098"/>
      <c r="ABG313" s="1098"/>
      <c r="ABH313" s="1098"/>
      <c r="ABI313" s="1098"/>
      <c r="ABJ313" s="1098"/>
      <c r="ABK313" s="1098"/>
      <c r="ABL313" s="1098"/>
      <c r="ABM313" s="1098"/>
      <c r="ABN313" s="1098"/>
      <c r="ABO313" s="1098"/>
      <c r="ABP313" s="1098"/>
      <c r="ABQ313" s="1098"/>
      <c r="ABR313" s="1098"/>
      <c r="ABS313" s="1098"/>
      <c r="ABT313" s="1098"/>
      <c r="ABU313" s="1098"/>
      <c r="ABV313" s="1098"/>
      <c r="ABW313" s="1098"/>
      <c r="ABX313" s="1098"/>
      <c r="ABY313" s="1098"/>
      <c r="ABZ313" s="1098"/>
      <c r="ACA313" s="1098"/>
      <c r="ACB313" s="1098"/>
      <c r="ACC313" s="1098"/>
      <c r="ACD313" s="1098"/>
      <c r="ACE313" s="1098"/>
      <c r="ACF313" s="1098"/>
      <c r="ACG313" s="1098"/>
      <c r="ACH313" s="1098"/>
      <c r="ACI313" s="1098"/>
      <c r="ACJ313" s="1098"/>
      <c r="ACK313" s="1098"/>
      <c r="ACL313" s="1098"/>
      <c r="ACM313" s="1098"/>
      <c r="ACN313" s="1098"/>
      <c r="ACO313" s="1098"/>
      <c r="ACP313" s="1098"/>
      <c r="ACQ313" s="1098"/>
      <c r="ACR313" s="1098"/>
      <c r="ACS313" s="1098"/>
      <c r="ACT313" s="1098"/>
      <c r="ACU313" s="1098"/>
      <c r="ACV313" s="1098"/>
      <c r="ACW313" s="1098"/>
      <c r="ACX313" s="1098"/>
      <c r="ACY313" s="1098"/>
      <c r="ACZ313" s="1098"/>
      <c r="ADA313" s="1098"/>
      <c r="ADB313" s="1098"/>
      <c r="ADC313" s="1098"/>
      <c r="ADD313" s="1098"/>
      <c r="ADE313" s="1098"/>
      <c r="ADF313" s="1098"/>
      <c r="ADG313" s="1098"/>
      <c r="ADH313" s="1098"/>
      <c r="ADI313" s="1098"/>
      <c r="ADJ313" s="1098"/>
      <c r="ADK313" s="1098"/>
      <c r="ADL313" s="1098"/>
      <c r="ADM313" s="1098"/>
      <c r="ADN313" s="1098"/>
      <c r="ADO313" s="1098"/>
      <c r="ADP313" s="1098"/>
      <c r="ADQ313" s="1098"/>
      <c r="ADR313" s="1098"/>
      <c r="ADS313" s="1098"/>
      <c r="ADT313" s="1098"/>
      <c r="ADU313" s="1098"/>
      <c r="ADV313" s="1098"/>
      <c r="ADW313" s="1098"/>
      <c r="ADX313" s="1098"/>
      <c r="ADY313" s="1098"/>
      <c r="ADZ313" s="1098"/>
      <c r="AEA313" s="1098"/>
      <c r="AEB313" s="1098"/>
      <c r="AEC313" s="1098"/>
      <c r="AED313" s="1098"/>
      <c r="AEE313" s="1098"/>
      <c r="AEF313" s="1098"/>
      <c r="AEG313" s="1098"/>
      <c r="AEH313" s="1098"/>
      <c r="AEI313" s="1098"/>
      <c r="AEJ313" s="1098"/>
      <c r="AEK313" s="1098"/>
      <c r="AEL313" s="1098"/>
      <c r="AEM313" s="1098"/>
      <c r="AEN313" s="1098"/>
      <c r="AEO313" s="1098"/>
      <c r="AEP313" s="1098"/>
      <c r="AEQ313" s="1098"/>
      <c r="AER313" s="1098"/>
      <c r="AES313" s="1098"/>
      <c r="AET313" s="1098"/>
      <c r="AEU313" s="1098"/>
      <c r="AEV313" s="1098"/>
      <c r="AEW313" s="1098"/>
      <c r="AEX313" s="1098"/>
      <c r="AEY313" s="1098"/>
      <c r="AEZ313" s="1098"/>
      <c r="AFA313" s="1098"/>
      <c r="AFB313" s="1098"/>
      <c r="AFC313" s="1098"/>
      <c r="AFD313" s="1098"/>
      <c r="AFE313" s="1098"/>
      <c r="AFF313" s="1098"/>
      <c r="AFG313" s="1098"/>
      <c r="AFH313" s="1098"/>
      <c r="AFI313" s="1098"/>
      <c r="AFJ313" s="1098"/>
      <c r="AFK313" s="1098"/>
      <c r="AFL313" s="1098"/>
      <c r="AFM313" s="1098"/>
      <c r="AFN313" s="1098"/>
      <c r="AFO313" s="1098"/>
      <c r="AFP313" s="1098"/>
      <c r="AFQ313" s="1098"/>
      <c r="AFR313" s="1098"/>
      <c r="AFS313" s="1098"/>
      <c r="AFT313" s="1098"/>
      <c r="AFU313" s="1098"/>
      <c r="AFV313" s="1098"/>
      <c r="AFW313" s="1098"/>
      <c r="AFX313" s="1098"/>
      <c r="AFY313" s="1098"/>
      <c r="AFZ313" s="1098"/>
      <c r="AGA313" s="1098"/>
      <c r="AGB313" s="1098"/>
      <c r="AGC313" s="1098"/>
      <c r="AGD313" s="1098"/>
      <c r="AGE313" s="1098"/>
      <c r="AGF313" s="1098"/>
      <c r="AGG313" s="1098"/>
      <c r="AGH313" s="1098"/>
      <c r="AGI313" s="1098"/>
      <c r="AGJ313" s="1098"/>
      <c r="AGK313" s="1098"/>
      <c r="AGL313" s="1098"/>
      <c r="AGM313" s="1098"/>
      <c r="AGN313" s="1098"/>
      <c r="AGO313" s="1098"/>
      <c r="AGP313" s="1098"/>
      <c r="AGQ313" s="1098"/>
      <c r="AGR313" s="1098"/>
      <c r="AGS313" s="1098"/>
      <c r="AGT313" s="1098"/>
      <c r="AGU313" s="1098"/>
      <c r="AGV313" s="1098"/>
      <c r="AGW313" s="1098"/>
      <c r="AGX313" s="1098"/>
      <c r="AGY313" s="1098"/>
      <c r="AGZ313" s="1098"/>
      <c r="AHA313" s="1098"/>
      <c r="AHB313" s="1098"/>
      <c r="AHC313" s="1098"/>
      <c r="AHD313" s="1098"/>
      <c r="AHE313" s="1098"/>
      <c r="AHF313" s="1098"/>
      <c r="AHG313" s="1098"/>
      <c r="AHH313" s="1098"/>
      <c r="AHI313" s="1098"/>
      <c r="AHJ313" s="1098"/>
      <c r="AHK313" s="1098"/>
      <c r="AHL313" s="1098"/>
      <c r="AHM313" s="1098"/>
      <c r="AHN313" s="1098"/>
      <c r="AHO313" s="1098"/>
      <c r="AHP313" s="1098"/>
      <c r="AHQ313" s="1098"/>
      <c r="AHR313" s="1098"/>
      <c r="AHS313" s="1098"/>
      <c r="AHT313" s="1098"/>
      <c r="AHU313" s="1098"/>
      <c r="AHV313" s="1098"/>
      <c r="AHW313" s="1098"/>
      <c r="AHX313" s="1098"/>
      <c r="AHY313" s="1098"/>
      <c r="AHZ313" s="1098"/>
      <c r="AIA313" s="1098"/>
      <c r="AIB313" s="1098"/>
      <c r="AIC313" s="1098"/>
      <c r="AID313" s="1098"/>
      <c r="AIE313" s="1098"/>
      <c r="AIF313" s="1098"/>
      <c r="AIG313" s="1098"/>
      <c r="AIH313" s="1098"/>
      <c r="AII313" s="1098"/>
      <c r="AIJ313" s="1098"/>
      <c r="AIK313" s="1098"/>
      <c r="AIL313" s="1098"/>
      <c r="AIM313" s="1098"/>
      <c r="AIN313" s="1098"/>
      <c r="AIO313" s="1098"/>
      <c r="AIP313" s="1098"/>
      <c r="AIQ313" s="1098"/>
      <c r="AIR313" s="1098"/>
      <c r="AIS313" s="1098"/>
      <c r="AIT313" s="1098"/>
      <c r="AIU313" s="1098"/>
      <c r="AIV313" s="1098"/>
      <c r="AIW313" s="1098"/>
      <c r="AIX313" s="1098"/>
      <c r="AIY313" s="1098"/>
      <c r="AIZ313" s="1098"/>
      <c r="AJA313" s="1098"/>
      <c r="AJB313" s="1098"/>
      <c r="AJC313" s="1098"/>
      <c r="AJD313" s="1098"/>
      <c r="AJE313" s="1098"/>
      <c r="AJF313" s="1098"/>
      <c r="AJG313" s="1098"/>
      <c r="AJH313" s="1098"/>
      <c r="AJI313" s="1098"/>
      <c r="AJJ313" s="1098"/>
      <c r="AJK313" s="1098"/>
      <c r="AJL313" s="1098"/>
      <c r="AJM313" s="1098"/>
      <c r="AJN313" s="1098"/>
      <c r="AJO313" s="1098"/>
      <c r="AJP313" s="1098"/>
      <c r="AJQ313" s="1098"/>
      <c r="AJR313" s="1098"/>
      <c r="AJS313" s="1098"/>
      <c r="AJT313" s="1098"/>
      <c r="AJU313" s="1098"/>
      <c r="AJV313" s="1098"/>
      <c r="AJW313" s="1098"/>
      <c r="AJX313" s="1098"/>
      <c r="AJY313" s="1098"/>
      <c r="AJZ313" s="1098"/>
      <c r="AKA313" s="1098"/>
      <c r="AKB313" s="1098"/>
      <c r="AKC313" s="1098"/>
      <c r="AKD313" s="1098"/>
      <c r="AKE313" s="1098"/>
      <c r="AKF313" s="1098"/>
      <c r="AKG313" s="1098"/>
      <c r="AKH313" s="1098"/>
      <c r="AKI313" s="1098"/>
      <c r="AKJ313" s="1098"/>
      <c r="AKK313" s="1098"/>
      <c r="AKL313" s="1098"/>
      <c r="AKM313" s="1098"/>
      <c r="AKN313" s="1098"/>
      <c r="AKO313" s="1098"/>
      <c r="AKP313" s="1098"/>
      <c r="AKQ313" s="1098"/>
      <c r="AKR313" s="1098"/>
      <c r="AKS313" s="1098"/>
      <c r="AKT313" s="1098"/>
      <c r="AKU313" s="1098"/>
      <c r="AKV313" s="1098"/>
      <c r="AKW313" s="1098"/>
      <c r="AKX313" s="1098"/>
      <c r="AKY313" s="1098"/>
      <c r="AKZ313" s="1098"/>
      <c r="ALA313" s="1098"/>
      <c r="ALB313" s="1098"/>
      <c r="ALC313" s="1098"/>
      <c r="ALD313" s="1098"/>
      <c r="ALE313" s="1098"/>
      <c r="ALF313" s="1098"/>
      <c r="ALG313" s="1098"/>
      <c r="ALH313" s="1098"/>
      <c r="ALI313" s="1098"/>
      <c r="ALJ313" s="1098"/>
      <c r="ALK313" s="1098"/>
      <c r="ALL313" s="1098"/>
      <c r="ALM313" s="1098"/>
      <c r="ALN313" s="1098"/>
      <c r="ALO313" s="1098"/>
      <c r="ALP313" s="1098"/>
      <c r="ALQ313" s="1098"/>
      <c r="ALR313" s="1098"/>
      <c r="ALS313" s="1098"/>
      <c r="ALT313" s="1098"/>
      <c r="ALU313" s="1098"/>
      <c r="ALV313" s="1098"/>
      <c r="ALW313" s="1098"/>
      <c r="ALX313" s="1098"/>
      <c r="ALY313" s="1098"/>
      <c r="ALZ313" s="1098"/>
      <c r="AMA313" s="1098"/>
      <c r="AMB313" s="1098"/>
      <c r="AMC313" s="1098"/>
      <c r="AMD313" s="1098"/>
      <c r="AME313" s="1098"/>
      <c r="AMF313" s="1098"/>
      <c r="AMG313" s="1098"/>
      <c r="AMH313" s="1098"/>
      <c r="AMI313" s="1098"/>
      <c r="AMJ313" s="1098"/>
      <c r="AMK313" s="1098"/>
      <c r="AML313" s="1098"/>
      <c r="AMM313" s="1098"/>
      <c r="AMN313" s="1098"/>
      <c r="AMO313" s="1098"/>
      <c r="AMP313" s="1098"/>
      <c r="AMQ313" s="1098"/>
      <c r="AMR313" s="1098"/>
      <c r="AMS313" s="1098"/>
      <c r="AMT313" s="1098"/>
      <c r="AMU313" s="1098"/>
      <c r="AMV313" s="1098"/>
      <c r="AMW313" s="1098"/>
      <c r="AMX313" s="1098"/>
      <c r="AMY313" s="1098"/>
      <c r="AMZ313" s="1098"/>
      <c r="ANA313" s="1098"/>
      <c r="ANB313" s="1098"/>
      <c r="ANC313" s="1098"/>
      <c r="AND313" s="1098"/>
      <c r="ANE313" s="1098"/>
      <c r="ANF313" s="1098"/>
      <c r="ANG313" s="1098"/>
      <c r="ANH313" s="1098"/>
      <c r="ANI313" s="1098"/>
      <c r="ANJ313" s="1098"/>
      <c r="ANK313" s="1098"/>
      <c r="ANL313" s="1098"/>
      <c r="ANM313" s="1098"/>
      <c r="ANN313" s="1098"/>
      <c r="ANO313" s="1098"/>
      <c r="ANP313" s="1098"/>
      <c r="ANQ313" s="1098"/>
      <c r="ANR313" s="1098"/>
      <c r="ANS313" s="1098"/>
      <c r="ANT313" s="1098"/>
      <c r="ANU313" s="1098"/>
      <c r="ANV313" s="1098"/>
      <c r="ANW313" s="1098"/>
      <c r="ANX313" s="1098"/>
      <c r="ANY313" s="1098"/>
      <c r="ANZ313" s="1098"/>
      <c r="AOA313" s="1098"/>
      <c r="AOB313" s="1098"/>
      <c r="AOC313" s="1098"/>
      <c r="AOD313" s="1098"/>
      <c r="AOE313" s="1098"/>
      <c r="AOF313" s="1098"/>
      <c r="AOG313" s="1098"/>
      <c r="AOH313" s="1098"/>
      <c r="AOI313" s="1098"/>
      <c r="AOJ313" s="1098"/>
      <c r="AOK313" s="1098"/>
      <c r="AOL313" s="1098"/>
      <c r="AOM313" s="1098"/>
      <c r="AON313" s="1098"/>
      <c r="AOO313" s="1098"/>
      <c r="AOP313" s="1098"/>
      <c r="AOQ313" s="1098"/>
      <c r="AOR313" s="1098"/>
      <c r="AOS313" s="1098"/>
      <c r="AOT313" s="1098"/>
      <c r="AOU313" s="1098"/>
      <c r="AOV313" s="1098"/>
      <c r="AOW313" s="1098"/>
      <c r="AOX313" s="1098"/>
      <c r="AOY313" s="1098"/>
      <c r="AOZ313" s="1098"/>
      <c r="APA313" s="1098"/>
      <c r="APB313" s="1098"/>
      <c r="APC313" s="1098"/>
      <c r="APD313" s="1098"/>
      <c r="APE313" s="1098"/>
      <c r="APF313" s="1098"/>
      <c r="APG313" s="1098"/>
      <c r="APH313" s="1098"/>
      <c r="API313" s="1098"/>
      <c r="APJ313" s="1098"/>
      <c r="APK313" s="1098"/>
      <c r="APL313" s="1098"/>
      <c r="APM313" s="1098"/>
      <c r="APN313" s="1098"/>
      <c r="APO313" s="1098"/>
      <c r="APP313" s="1098"/>
      <c r="APQ313" s="1098"/>
      <c r="APR313" s="1098"/>
      <c r="APS313" s="1098"/>
      <c r="APT313" s="1098"/>
      <c r="APU313" s="1098"/>
      <c r="APV313" s="1098"/>
      <c r="APW313" s="1098"/>
      <c r="APX313" s="1098"/>
      <c r="APY313" s="1098"/>
      <c r="APZ313" s="1098"/>
      <c r="AQA313" s="1098"/>
      <c r="AQB313" s="1098"/>
      <c r="AQC313" s="1098"/>
      <c r="AQD313" s="1098"/>
      <c r="AQE313" s="1098"/>
      <c r="AQF313" s="1098"/>
      <c r="AQG313" s="1098"/>
      <c r="AQH313" s="1098"/>
      <c r="AQI313" s="1098"/>
      <c r="AQJ313" s="1098"/>
      <c r="AQK313" s="1098"/>
      <c r="AQL313" s="1098"/>
      <c r="AQM313" s="1098"/>
      <c r="AQN313" s="1098"/>
      <c r="AQO313" s="1098"/>
      <c r="AQP313" s="1098"/>
      <c r="AQQ313" s="1098"/>
      <c r="AQR313" s="1098"/>
      <c r="AQS313" s="1098"/>
      <c r="AQT313" s="1098"/>
      <c r="AQU313" s="1098"/>
      <c r="AQV313" s="1098"/>
      <c r="AQW313" s="1098"/>
      <c r="AQX313" s="1098"/>
      <c r="AQY313" s="1098"/>
      <c r="AQZ313" s="1098"/>
      <c r="ARA313" s="1098"/>
      <c r="ARB313" s="1098"/>
      <c r="ARC313" s="1098"/>
      <c r="ARD313" s="1098"/>
      <c r="ARE313" s="1098"/>
      <c r="ARF313" s="1098"/>
      <c r="ARG313" s="1098"/>
      <c r="ARH313" s="1098"/>
      <c r="ARI313" s="1098"/>
      <c r="ARJ313" s="1098"/>
      <c r="ARK313" s="1098"/>
      <c r="ARL313" s="1098"/>
      <c r="ARM313" s="1098"/>
      <c r="ARN313" s="1098"/>
      <c r="ARO313" s="1098"/>
      <c r="ARP313" s="1098"/>
      <c r="ARQ313" s="1098"/>
      <c r="ARR313" s="1098"/>
      <c r="ARS313" s="1098"/>
      <c r="ART313" s="1098"/>
      <c r="ARU313" s="1098"/>
      <c r="ARV313" s="1098"/>
      <c r="ARW313" s="1098"/>
      <c r="ARX313" s="1098"/>
      <c r="ARY313" s="1098"/>
      <c r="ARZ313" s="1098"/>
      <c r="ASA313" s="1098"/>
      <c r="ASB313" s="1098"/>
      <c r="ASC313" s="1098"/>
      <c r="ASD313" s="1098"/>
      <c r="ASE313" s="1098"/>
      <c r="ASF313" s="1098"/>
      <c r="ASG313" s="1098"/>
      <c r="ASH313" s="1098"/>
      <c r="ASI313" s="1098"/>
      <c r="ASJ313" s="1098"/>
      <c r="ASK313" s="1098"/>
      <c r="ASL313" s="1098"/>
      <c r="ASM313" s="1098"/>
      <c r="ASN313" s="1098"/>
      <c r="ASO313" s="1098"/>
      <c r="ASP313" s="1098"/>
      <c r="ASQ313" s="1098"/>
      <c r="ASR313" s="1098"/>
      <c r="ASS313" s="1098"/>
      <c r="AST313" s="1098"/>
      <c r="ASU313" s="1098"/>
      <c r="ASV313" s="1098"/>
      <c r="ASW313" s="1098"/>
      <c r="ASX313" s="1098"/>
      <c r="ASY313" s="1098"/>
      <c r="ASZ313" s="1098"/>
      <c r="ATA313" s="1098"/>
      <c r="ATB313" s="1098"/>
      <c r="ATC313" s="1098"/>
      <c r="ATD313" s="1098"/>
      <c r="ATE313" s="1098"/>
      <c r="ATF313" s="1098"/>
      <c r="ATG313" s="1098"/>
      <c r="ATH313" s="1098"/>
      <c r="ATI313" s="1098"/>
      <c r="ATJ313" s="1098"/>
      <c r="ATK313" s="1098"/>
      <c r="ATL313" s="1098"/>
      <c r="ATM313" s="1098"/>
      <c r="ATN313" s="1098"/>
      <c r="ATO313" s="1098"/>
      <c r="ATP313" s="1098"/>
      <c r="ATQ313" s="1098"/>
      <c r="ATR313" s="1098"/>
      <c r="ATS313" s="1098"/>
      <c r="ATT313" s="1098"/>
      <c r="ATU313" s="1098"/>
      <c r="ATV313" s="1098"/>
      <c r="ATW313" s="1098"/>
      <c r="ATX313" s="1098"/>
      <c r="ATY313" s="1098"/>
      <c r="ATZ313" s="1098"/>
      <c r="AUA313" s="1098"/>
      <c r="AUB313" s="1098"/>
      <c r="AUC313" s="1098"/>
      <c r="AUD313" s="1098"/>
      <c r="AUE313" s="1098"/>
      <c r="AUF313" s="1098"/>
      <c r="AUG313" s="1098"/>
      <c r="AUH313" s="1098"/>
      <c r="AUI313" s="1098"/>
      <c r="AUJ313" s="1098"/>
      <c r="AUK313" s="1098"/>
      <c r="AUL313" s="1098"/>
      <c r="AUM313" s="1098"/>
      <c r="AUN313" s="1098"/>
      <c r="AUO313" s="1098"/>
      <c r="AUP313" s="1098"/>
      <c r="AUQ313" s="1098"/>
      <c r="AUR313" s="1098"/>
      <c r="AUS313" s="1098"/>
      <c r="AUT313" s="1098"/>
      <c r="AUU313" s="1098"/>
      <c r="AUV313" s="1098"/>
      <c r="AUW313" s="1098"/>
      <c r="AUX313" s="1098"/>
      <c r="AUY313" s="1098"/>
      <c r="AUZ313" s="1098"/>
      <c r="AVA313" s="1098"/>
      <c r="AVB313" s="1098"/>
      <c r="AVC313" s="1098"/>
      <c r="AVD313" s="1098"/>
      <c r="AVE313" s="1098"/>
      <c r="AVF313" s="1098"/>
      <c r="AVG313" s="1098"/>
      <c r="AVH313" s="1098"/>
      <c r="AVI313" s="1098"/>
      <c r="AVJ313" s="1098"/>
      <c r="AVK313" s="1098"/>
      <c r="AVL313" s="1098"/>
      <c r="AVM313" s="1098"/>
      <c r="AVN313" s="1098"/>
      <c r="AVO313" s="1098"/>
      <c r="AVP313" s="1098"/>
      <c r="AVQ313" s="1098"/>
      <c r="AVR313" s="1098"/>
      <c r="AVS313" s="1098"/>
      <c r="AVT313" s="1098"/>
      <c r="AVU313" s="1098"/>
      <c r="AVV313" s="1098"/>
      <c r="AVW313" s="1098"/>
      <c r="AVX313" s="1098"/>
      <c r="AVY313" s="1098"/>
      <c r="AVZ313" s="1098"/>
      <c r="AWA313" s="1098"/>
      <c r="AWB313" s="1098"/>
      <c r="AWC313" s="1098"/>
      <c r="AWD313" s="1098"/>
      <c r="AWE313" s="1098"/>
      <c r="AWF313" s="1098"/>
      <c r="AWG313" s="1098"/>
      <c r="AWH313" s="1098"/>
      <c r="AWI313" s="1098"/>
      <c r="AWJ313" s="1098"/>
      <c r="AWK313" s="1098"/>
      <c r="AWL313" s="1098"/>
      <c r="AWM313" s="1098"/>
      <c r="AWN313" s="1098"/>
      <c r="AWO313" s="1098"/>
      <c r="AWP313" s="1098"/>
      <c r="AWQ313" s="1098"/>
      <c r="AWR313" s="1098"/>
      <c r="AWS313" s="1098"/>
      <c r="AWT313" s="1098"/>
      <c r="AWU313" s="1098"/>
      <c r="AWV313" s="1098"/>
      <c r="AWW313" s="1098"/>
      <c r="AWX313" s="1098"/>
      <c r="AWY313" s="1098"/>
      <c r="AWZ313" s="1098"/>
      <c r="AXA313" s="1098"/>
      <c r="AXB313" s="1098"/>
      <c r="AXC313" s="1098"/>
      <c r="AXD313" s="1098"/>
      <c r="AXE313" s="1098"/>
      <c r="AXF313" s="1098"/>
      <c r="AXG313" s="1098"/>
      <c r="AXH313" s="1098"/>
      <c r="AXI313" s="1098"/>
      <c r="AXJ313" s="1098"/>
      <c r="AXK313" s="1098"/>
      <c r="AXL313" s="1098"/>
      <c r="AXM313" s="1098"/>
      <c r="AXN313" s="1098"/>
      <c r="AXO313" s="1098"/>
      <c r="AXP313" s="1098"/>
      <c r="AXQ313" s="1098"/>
      <c r="AXR313" s="1098"/>
      <c r="AXS313" s="1098"/>
      <c r="AXT313" s="1098"/>
      <c r="AXU313" s="1098"/>
      <c r="AXV313" s="1098"/>
      <c r="AXW313" s="1098"/>
      <c r="AXX313" s="1098"/>
      <c r="AXY313" s="1098"/>
      <c r="AXZ313" s="1098"/>
      <c r="AYA313" s="1098"/>
      <c r="AYB313" s="1098"/>
      <c r="AYC313" s="1098"/>
      <c r="AYD313" s="1098"/>
      <c r="AYE313" s="1098"/>
      <c r="AYF313" s="1098"/>
      <c r="AYG313" s="1098"/>
      <c r="AYH313" s="1098"/>
      <c r="AYI313" s="1098"/>
      <c r="AYJ313" s="1098"/>
      <c r="AYK313" s="1098"/>
      <c r="AYL313" s="1098"/>
      <c r="AYM313" s="1098"/>
      <c r="AYN313" s="1098"/>
      <c r="AYO313" s="1098"/>
      <c r="AYP313" s="1098"/>
      <c r="AYQ313" s="1098"/>
      <c r="AYR313" s="1098"/>
      <c r="AYS313" s="1098"/>
      <c r="AYT313" s="1098"/>
      <c r="AYU313" s="1098"/>
      <c r="AYV313" s="1098"/>
      <c r="AYW313" s="1098"/>
    </row>
    <row r="314" spans="1:1349" s="1766" customFormat="1" ht="18" customHeight="1" x14ac:dyDescent="0.2">
      <c r="A314" s="3484"/>
      <c r="B314" s="1773"/>
      <c r="C314" s="1132"/>
      <c r="D314" s="1783" t="s">
        <v>987</v>
      </c>
      <c r="E314" s="3501">
        <f>(((E297/2)*(E297/2)*PI()*E298)*E296)</f>
        <v>552.23308363883086</v>
      </c>
      <c r="F314" s="3501"/>
      <c r="G314" s="3501"/>
      <c r="H314" s="1592"/>
      <c r="I314" s="3502">
        <f>(((I297/2)*(I297/2)*PI()*I298)*I296)</f>
        <v>314.15926535897933</v>
      </c>
      <c r="J314" s="3502"/>
      <c r="K314" s="3502"/>
      <c r="L314" s="1790"/>
      <c r="M314" s="3503">
        <f>(((M297/2)*(M297/2)*PI()*M298)*M296)</f>
        <v>314.15926535897933</v>
      </c>
      <c r="N314" s="3503"/>
      <c r="O314" s="3503"/>
      <c r="P314" s="1784" t="s">
        <v>987</v>
      </c>
      <c r="Q314" s="1785"/>
      <c r="R314" s="3574"/>
      <c r="S314" s="1098"/>
      <c r="T314" s="1098"/>
      <c r="U314" s="1098"/>
      <c r="V314" s="1098"/>
      <c r="W314" s="1098"/>
      <c r="X314" s="1098"/>
      <c r="Y314" s="1098"/>
      <c r="Z314" s="1098"/>
      <c r="AA314" s="1098"/>
      <c r="AB314" s="1098"/>
      <c r="AC314" s="1098"/>
      <c r="AD314" s="1098"/>
      <c r="AE314" s="1098"/>
      <c r="AF314" s="1098"/>
      <c r="AG314" s="1098"/>
      <c r="AH314" s="1098"/>
      <c r="AI314" s="1098"/>
      <c r="AJ314" s="1098"/>
      <c r="AK314" s="1098"/>
      <c r="AL314" s="1098"/>
      <c r="AM314" s="1098"/>
      <c r="AN314" s="1098"/>
      <c r="AO314" s="1098"/>
      <c r="AP314" s="1098"/>
      <c r="AQ314" s="1098"/>
      <c r="AR314" s="1098"/>
      <c r="AS314" s="1098"/>
      <c r="AT314" s="1098"/>
      <c r="AU314" s="1098"/>
      <c r="AV314" s="1098"/>
      <c r="AW314" s="1098"/>
      <c r="AX314" s="1098"/>
      <c r="AY314" s="1098"/>
      <c r="AZ314" s="1098"/>
      <c r="BA314" s="1098"/>
      <c r="BB314" s="1098"/>
      <c r="BC314" s="1098"/>
      <c r="BD314" s="1098"/>
      <c r="BE314" s="1098"/>
      <c r="BF314" s="1098"/>
      <c r="BG314" s="1098"/>
      <c r="BH314" s="1098"/>
      <c r="BI314" s="1098"/>
      <c r="BJ314" s="1098"/>
      <c r="BK314" s="1098"/>
      <c r="BL314" s="1098"/>
      <c r="BM314" s="1098"/>
      <c r="BN314" s="1098"/>
      <c r="BO314" s="1098"/>
      <c r="BP314" s="1098"/>
      <c r="BQ314" s="1098"/>
      <c r="BR314" s="1098"/>
      <c r="BS314" s="1098"/>
      <c r="BT314" s="1098"/>
      <c r="BU314" s="1098"/>
      <c r="BV314" s="1098"/>
      <c r="BW314" s="1098"/>
      <c r="BX314" s="1098"/>
      <c r="BY314" s="1098"/>
      <c r="BZ314" s="1098"/>
      <c r="CA314" s="1098"/>
      <c r="CB314" s="1098"/>
      <c r="CC314" s="1098"/>
      <c r="CD314" s="1098"/>
      <c r="CE314" s="1098"/>
      <c r="CF314" s="1098"/>
      <c r="CG314" s="1098"/>
      <c r="CH314" s="1098"/>
      <c r="CI314" s="1098"/>
      <c r="CJ314" s="1098"/>
      <c r="CK314" s="1098"/>
      <c r="CL314" s="1098"/>
      <c r="CM314" s="1098"/>
      <c r="CN314" s="1098"/>
      <c r="CO314" s="1098"/>
      <c r="CP314" s="1098"/>
      <c r="CQ314" s="1098"/>
      <c r="CR314" s="1098"/>
      <c r="CS314" s="1098"/>
      <c r="CT314" s="1098"/>
      <c r="CU314" s="1098"/>
      <c r="CV314" s="1098"/>
      <c r="CW314" s="1098"/>
      <c r="CX314" s="1098"/>
      <c r="CY314" s="1098"/>
      <c r="CZ314" s="1098"/>
      <c r="DA314" s="1098"/>
      <c r="DB314" s="1098"/>
      <c r="DC314" s="1098"/>
      <c r="DD314" s="1098"/>
      <c r="DE314" s="1098"/>
      <c r="DF314" s="1098"/>
      <c r="DG314" s="1098"/>
      <c r="DH314" s="1098"/>
      <c r="DI314" s="1098"/>
      <c r="DJ314" s="1098"/>
      <c r="DK314" s="1098"/>
      <c r="DL314" s="1098"/>
      <c r="DM314" s="1098"/>
      <c r="DN314" s="1098"/>
      <c r="DO314" s="1098"/>
      <c r="DP314" s="1098"/>
      <c r="DQ314" s="1098"/>
      <c r="DR314" s="1098"/>
      <c r="DS314" s="1098"/>
      <c r="DT314" s="1098"/>
      <c r="DU314" s="1098"/>
      <c r="DV314" s="1098"/>
      <c r="DW314" s="1098"/>
      <c r="DX314" s="1098"/>
      <c r="DY314" s="1098"/>
      <c r="DZ314" s="1098"/>
      <c r="EA314" s="1098"/>
      <c r="EB314" s="1098"/>
      <c r="EC314" s="1098"/>
      <c r="ED314" s="1098"/>
      <c r="EE314" s="1098"/>
      <c r="EF314" s="1098"/>
      <c r="EG314" s="1098"/>
      <c r="EH314" s="1098"/>
      <c r="EI314" s="1098"/>
      <c r="EJ314" s="1098"/>
      <c r="EK314" s="1098"/>
      <c r="EL314" s="1098"/>
      <c r="EM314" s="1098"/>
      <c r="EN314" s="1098"/>
      <c r="EO314" s="1098"/>
      <c r="EP314" s="1098"/>
      <c r="EQ314" s="1098"/>
      <c r="ER314" s="1098"/>
      <c r="ES314" s="1098"/>
      <c r="ET314" s="1098"/>
      <c r="EU314" s="1098"/>
      <c r="EV314" s="1098"/>
      <c r="EW314" s="1098"/>
      <c r="EX314" s="1098"/>
      <c r="EY314" s="1098"/>
      <c r="EZ314" s="1098"/>
      <c r="FA314" s="1098"/>
      <c r="FB314" s="1098"/>
      <c r="FC314" s="1098"/>
      <c r="FD314" s="1098"/>
      <c r="FE314" s="1098"/>
      <c r="FF314" s="1098"/>
      <c r="FG314" s="1098"/>
      <c r="FH314" s="1098"/>
      <c r="FI314" s="1098"/>
      <c r="FJ314" s="1098"/>
      <c r="FK314" s="1098"/>
      <c r="FL314" s="1098"/>
      <c r="FM314" s="1098"/>
      <c r="FN314" s="1098"/>
      <c r="FO314" s="1098"/>
      <c r="FP314" s="1098"/>
      <c r="FQ314" s="1098"/>
      <c r="FR314" s="1098"/>
      <c r="FS314" s="1098"/>
      <c r="FT314" s="1098"/>
      <c r="FU314" s="1098"/>
      <c r="FV314" s="1098"/>
      <c r="FW314" s="1098"/>
      <c r="FX314" s="1098"/>
      <c r="FY314" s="1098"/>
      <c r="FZ314" s="1098"/>
      <c r="GA314" s="1098"/>
      <c r="GB314" s="1098"/>
      <c r="GC314" s="1098"/>
      <c r="GD314" s="1098"/>
      <c r="GE314" s="1098"/>
      <c r="GF314" s="1098"/>
      <c r="GG314" s="1098"/>
      <c r="GH314" s="1098"/>
      <c r="GI314" s="1098"/>
      <c r="GJ314" s="1098"/>
      <c r="GK314" s="1098"/>
      <c r="GL314" s="1098"/>
      <c r="GM314" s="1098"/>
      <c r="GN314" s="1098"/>
      <c r="GO314" s="1098"/>
      <c r="GP314" s="1098"/>
      <c r="GQ314" s="1098"/>
      <c r="GR314" s="1098"/>
      <c r="GS314" s="1098"/>
      <c r="GT314" s="1098"/>
      <c r="GU314" s="1098"/>
      <c r="GV314" s="1098"/>
      <c r="GW314" s="1098"/>
      <c r="GX314" s="1098"/>
      <c r="GY314" s="1098"/>
      <c r="GZ314" s="1098"/>
      <c r="HA314" s="1098"/>
      <c r="HB314" s="1098"/>
      <c r="HC314" s="1098"/>
      <c r="HD314" s="1098"/>
      <c r="HE314" s="1098"/>
      <c r="HF314" s="1098"/>
      <c r="HG314" s="1098"/>
      <c r="HH314" s="1098"/>
      <c r="HI314" s="1098"/>
      <c r="HJ314" s="1098"/>
      <c r="HK314" s="1098"/>
      <c r="HL314" s="1098"/>
      <c r="HM314" s="1098"/>
      <c r="HN314" s="1098"/>
      <c r="HO314" s="1098"/>
      <c r="HP314" s="1098"/>
      <c r="HQ314" s="1098"/>
      <c r="HR314" s="1098"/>
      <c r="HS314" s="1098"/>
      <c r="HT314" s="1098"/>
      <c r="HU314" s="1098"/>
      <c r="HV314" s="1098"/>
      <c r="HW314" s="1098"/>
      <c r="HX314" s="1098"/>
      <c r="HY314" s="1098"/>
      <c r="HZ314" s="1098"/>
      <c r="IA314" s="1098"/>
      <c r="IB314" s="1098"/>
      <c r="IC314" s="1098"/>
      <c r="ID314" s="1098"/>
      <c r="IE314" s="1098"/>
      <c r="IF314" s="1098"/>
      <c r="IG314" s="1098"/>
      <c r="IH314" s="1098"/>
      <c r="II314" s="1098"/>
      <c r="IJ314" s="1098"/>
      <c r="IK314" s="1098"/>
      <c r="IL314" s="1098"/>
      <c r="IM314" s="1098"/>
      <c r="IN314" s="1098"/>
      <c r="IO314" s="1098"/>
      <c r="IP314" s="1098"/>
      <c r="IQ314" s="1098"/>
      <c r="IR314" s="1098"/>
      <c r="IS314" s="1098"/>
      <c r="IT314" s="1098"/>
      <c r="IU314" s="1098"/>
      <c r="IV314" s="1098"/>
      <c r="IW314" s="1098"/>
      <c r="IX314" s="1098"/>
      <c r="IY314" s="1098"/>
      <c r="IZ314" s="1098"/>
      <c r="JA314" s="1098"/>
      <c r="JB314" s="1098"/>
      <c r="JC314" s="1098"/>
      <c r="JD314" s="1098"/>
      <c r="JE314" s="1098"/>
      <c r="JF314" s="1098"/>
      <c r="JG314" s="1098"/>
      <c r="JH314" s="1098"/>
      <c r="JI314" s="1098"/>
      <c r="JJ314" s="1098"/>
      <c r="JK314" s="1098"/>
      <c r="JL314" s="1098"/>
      <c r="JM314" s="1098"/>
      <c r="JN314" s="1098"/>
      <c r="JO314" s="1098"/>
      <c r="JP314" s="1098"/>
      <c r="JQ314" s="1098"/>
      <c r="JR314" s="1098"/>
      <c r="JS314" s="1098"/>
      <c r="JT314" s="1098"/>
      <c r="JU314" s="1098"/>
      <c r="JV314" s="1098"/>
      <c r="JW314" s="1098"/>
      <c r="JX314" s="1098"/>
      <c r="JY314" s="1098"/>
      <c r="JZ314" s="1098"/>
      <c r="KA314" s="1098"/>
      <c r="KB314" s="1098"/>
      <c r="KC314" s="1098"/>
      <c r="KD314" s="1098"/>
      <c r="KE314" s="1098"/>
      <c r="KF314" s="1098"/>
      <c r="KG314" s="1098"/>
      <c r="KH314" s="1098"/>
      <c r="KI314" s="1098"/>
      <c r="KJ314" s="1098"/>
      <c r="KK314" s="1098"/>
      <c r="KL314" s="1098"/>
      <c r="KM314" s="1098"/>
      <c r="KN314" s="1098"/>
      <c r="KO314" s="1098"/>
      <c r="KP314" s="1098"/>
      <c r="KQ314" s="1098"/>
      <c r="KR314" s="1098"/>
      <c r="KS314" s="1098"/>
      <c r="KT314" s="1098"/>
      <c r="KU314" s="1098"/>
      <c r="KV314" s="1098"/>
      <c r="KW314" s="1098"/>
      <c r="KX314" s="1098"/>
      <c r="KY314" s="1098"/>
      <c r="KZ314" s="1098"/>
      <c r="LA314" s="1098"/>
      <c r="LB314" s="1098"/>
      <c r="LC314" s="1098"/>
      <c r="LD314" s="1098"/>
      <c r="LE314" s="1098"/>
      <c r="LF314" s="1098"/>
      <c r="LG314" s="1098"/>
      <c r="LH314" s="1098"/>
      <c r="LI314" s="1098"/>
      <c r="LJ314" s="1098"/>
      <c r="LK314" s="1098"/>
      <c r="LL314" s="1098"/>
      <c r="LM314" s="1098"/>
      <c r="LN314" s="1098"/>
      <c r="LO314" s="1098"/>
      <c r="LP314" s="1098"/>
      <c r="LQ314" s="1098"/>
      <c r="LR314" s="1098"/>
      <c r="LS314" s="1098"/>
      <c r="LT314" s="1098"/>
      <c r="LU314" s="1098"/>
      <c r="LV314" s="1098"/>
      <c r="LW314" s="1098"/>
      <c r="LX314" s="1098"/>
      <c r="LY314" s="1098"/>
      <c r="LZ314" s="1098"/>
      <c r="MA314" s="1098"/>
      <c r="MB314" s="1098"/>
      <c r="MC314" s="1098"/>
      <c r="MD314" s="1098"/>
      <c r="ME314" s="1098"/>
      <c r="MF314" s="1098"/>
      <c r="MG314" s="1098"/>
      <c r="MH314" s="1098"/>
      <c r="MI314" s="1098"/>
      <c r="MJ314" s="1098"/>
      <c r="MK314" s="1098"/>
      <c r="ML314" s="1098"/>
      <c r="MM314" s="1098"/>
      <c r="MN314" s="1098"/>
      <c r="MO314" s="1098"/>
      <c r="MP314" s="1098"/>
      <c r="MQ314" s="1098"/>
      <c r="MR314" s="1098"/>
      <c r="MS314" s="1098"/>
      <c r="MT314" s="1098"/>
      <c r="MU314" s="1098"/>
      <c r="MV314" s="1098"/>
      <c r="MW314" s="1098"/>
      <c r="MX314" s="1098"/>
      <c r="MY314" s="1098"/>
      <c r="MZ314" s="1098"/>
      <c r="NA314" s="1098"/>
      <c r="NB314" s="1098"/>
      <c r="NC314" s="1098"/>
      <c r="ND314" s="1098"/>
      <c r="NE314" s="1098"/>
      <c r="NF314" s="1098"/>
      <c r="NG314" s="1098"/>
      <c r="NH314" s="1098"/>
      <c r="NI314" s="1098"/>
      <c r="NJ314" s="1098"/>
      <c r="NK314" s="1098"/>
      <c r="NL314" s="1098"/>
      <c r="NM314" s="1098"/>
      <c r="NN314" s="1098"/>
      <c r="NO314" s="1098"/>
      <c r="NP314" s="1098"/>
      <c r="NQ314" s="1098"/>
      <c r="NR314" s="1098"/>
      <c r="NS314" s="1098"/>
      <c r="NT314" s="1098"/>
      <c r="NU314" s="1098"/>
      <c r="NV314" s="1098"/>
      <c r="NW314" s="1098"/>
      <c r="NX314" s="1098"/>
      <c r="NY314" s="1098"/>
      <c r="NZ314" s="1098"/>
      <c r="OA314" s="1098"/>
      <c r="OB314" s="1098"/>
      <c r="OC314" s="1098"/>
      <c r="OD314" s="1098"/>
      <c r="OE314" s="1098"/>
      <c r="OF314" s="1098"/>
      <c r="OG314" s="1098"/>
      <c r="OH314" s="1098"/>
      <c r="OI314" s="1098"/>
      <c r="OJ314" s="1098"/>
      <c r="OK314" s="1098"/>
      <c r="OL314" s="1098"/>
      <c r="OM314" s="1098"/>
      <c r="ON314" s="1098"/>
      <c r="OO314" s="1098"/>
      <c r="OP314" s="1098"/>
      <c r="OQ314" s="1098"/>
      <c r="OR314" s="1098"/>
      <c r="OS314" s="1098"/>
      <c r="OT314" s="1098"/>
      <c r="OU314" s="1098"/>
      <c r="OV314" s="1098"/>
      <c r="OW314" s="1098"/>
      <c r="OX314" s="1098"/>
      <c r="OY314" s="1098"/>
      <c r="OZ314" s="1098"/>
      <c r="PA314" s="1098"/>
      <c r="PB314" s="1098"/>
      <c r="PC314" s="1098"/>
      <c r="PD314" s="1098"/>
      <c r="PE314" s="1098"/>
      <c r="PF314" s="1098"/>
      <c r="PG314" s="1098"/>
      <c r="PH314" s="1098"/>
      <c r="PI314" s="1098"/>
      <c r="PJ314" s="1098"/>
      <c r="PK314" s="1098"/>
      <c r="PL314" s="1098"/>
      <c r="PM314" s="1098"/>
      <c r="PN314" s="1098"/>
      <c r="PO314" s="1098"/>
      <c r="PP314" s="1098"/>
      <c r="PQ314" s="1098"/>
      <c r="PR314" s="1098"/>
      <c r="PS314" s="1098"/>
      <c r="PT314" s="1098"/>
      <c r="PU314" s="1098"/>
      <c r="PV314" s="1098"/>
      <c r="PW314" s="1098"/>
      <c r="PX314" s="1098"/>
      <c r="PY314" s="1098"/>
      <c r="PZ314" s="1098"/>
      <c r="QA314" s="1098"/>
      <c r="QB314" s="1098"/>
      <c r="QC314" s="1098"/>
      <c r="QD314" s="1098"/>
      <c r="QE314" s="1098"/>
      <c r="QF314" s="1098"/>
      <c r="QG314" s="1098"/>
      <c r="QH314" s="1098"/>
      <c r="QI314" s="1098"/>
      <c r="QJ314" s="1098"/>
      <c r="QK314" s="1098"/>
      <c r="QL314" s="1098"/>
      <c r="QM314" s="1098"/>
      <c r="QN314" s="1098"/>
      <c r="QO314" s="1098"/>
      <c r="QP314" s="1098"/>
      <c r="QQ314" s="1098"/>
      <c r="QR314" s="1098"/>
      <c r="QS314" s="1098"/>
      <c r="QT314" s="1098"/>
      <c r="QU314" s="1098"/>
      <c r="QV314" s="1098"/>
      <c r="QW314" s="1098"/>
      <c r="QX314" s="1098"/>
      <c r="QY314" s="1098"/>
      <c r="QZ314" s="1098"/>
      <c r="RA314" s="1098"/>
      <c r="RB314" s="1098"/>
      <c r="RC314" s="1098"/>
      <c r="RD314" s="1098"/>
      <c r="RE314" s="1098"/>
      <c r="RF314" s="1098"/>
      <c r="RG314" s="1098"/>
      <c r="RH314" s="1098"/>
      <c r="RI314" s="1098"/>
      <c r="RJ314" s="1098"/>
      <c r="RK314" s="1098"/>
      <c r="RL314" s="1098"/>
      <c r="RM314" s="1098"/>
      <c r="RN314" s="1098"/>
      <c r="RO314" s="1098"/>
      <c r="RP314" s="1098"/>
      <c r="RQ314" s="1098"/>
      <c r="RR314" s="1098"/>
      <c r="RS314" s="1098"/>
      <c r="RT314" s="1098"/>
      <c r="RU314" s="1098"/>
      <c r="RV314" s="1098"/>
      <c r="RW314" s="1098"/>
      <c r="RX314" s="1098"/>
      <c r="RY314" s="1098"/>
      <c r="RZ314" s="1098"/>
      <c r="SA314" s="1098"/>
      <c r="SB314" s="1098"/>
      <c r="SC314" s="1098"/>
      <c r="SD314" s="1098"/>
      <c r="SE314" s="1098"/>
      <c r="SF314" s="1098"/>
      <c r="SG314" s="1098"/>
      <c r="SH314" s="1098"/>
      <c r="SI314" s="1098"/>
      <c r="SJ314" s="1098"/>
      <c r="SK314" s="1098"/>
      <c r="SL314" s="1098"/>
      <c r="SM314" s="1098"/>
      <c r="SN314" s="1098"/>
      <c r="SO314" s="1098"/>
      <c r="SP314" s="1098"/>
      <c r="SQ314" s="1098"/>
      <c r="SR314" s="1098"/>
      <c r="SS314" s="1098"/>
      <c r="ST314" s="1098"/>
      <c r="SU314" s="1098"/>
      <c r="SV314" s="1098"/>
      <c r="SW314" s="1098"/>
      <c r="SX314" s="1098"/>
      <c r="SY314" s="1098"/>
      <c r="SZ314" s="1098"/>
      <c r="TA314" s="1098"/>
      <c r="TB314" s="1098"/>
      <c r="TC314" s="1098"/>
      <c r="TD314" s="1098"/>
      <c r="TE314" s="1098"/>
      <c r="TF314" s="1098"/>
      <c r="TG314" s="1098"/>
      <c r="TH314" s="1098"/>
      <c r="TI314" s="1098"/>
      <c r="TJ314" s="1098"/>
      <c r="TK314" s="1098"/>
      <c r="TL314" s="1098"/>
      <c r="TM314" s="1098"/>
      <c r="TN314" s="1098"/>
      <c r="TO314" s="1098"/>
      <c r="TP314" s="1098"/>
      <c r="TQ314" s="1098"/>
      <c r="TR314" s="1098"/>
      <c r="TS314" s="1098"/>
      <c r="TT314" s="1098"/>
      <c r="TU314" s="1098"/>
      <c r="TV314" s="1098"/>
      <c r="TW314" s="1098"/>
      <c r="TX314" s="1098"/>
      <c r="TY314" s="1098"/>
      <c r="TZ314" s="1098"/>
      <c r="UA314" s="1098"/>
      <c r="UB314" s="1098"/>
      <c r="UC314" s="1098"/>
      <c r="UD314" s="1098"/>
      <c r="UE314" s="1098"/>
      <c r="UF314" s="1098"/>
      <c r="UG314" s="1098"/>
      <c r="UH314" s="1098"/>
      <c r="UI314" s="1098"/>
      <c r="UJ314" s="1098"/>
      <c r="UK314" s="1098"/>
      <c r="UL314" s="1098"/>
      <c r="UM314" s="1098"/>
      <c r="UN314" s="1098"/>
      <c r="UO314" s="1098"/>
      <c r="UP314" s="1098"/>
      <c r="UQ314" s="1098"/>
      <c r="UR314" s="1098"/>
      <c r="US314" s="1098"/>
      <c r="UT314" s="1098"/>
      <c r="UU314" s="1098"/>
      <c r="UV314" s="1098"/>
      <c r="UW314" s="1098"/>
      <c r="UX314" s="1098"/>
      <c r="UY314" s="1098"/>
      <c r="UZ314" s="1098"/>
      <c r="VA314" s="1098"/>
      <c r="VB314" s="1098"/>
      <c r="VC314" s="1098"/>
      <c r="VD314" s="1098"/>
      <c r="VE314" s="1098"/>
      <c r="VF314" s="1098"/>
      <c r="VG314" s="1098"/>
      <c r="VH314" s="1098"/>
      <c r="VI314" s="1098"/>
      <c r="VJ314" s="1098"/>
      <c r="VK314" s="1098"/>
      <c r="VL314" s="1098"/>
      <c r="VM314" s="1098"/>
      <c r="VN314" s="1098"/>
      <c r="VO314" s="1098"/>
      <c r="VP314" s="1098"/>
      <c r="VQ314" s="1098"/>
      <c r="VR314" s="1098"/>
      <c r="VS314" s="1098"/>
      <c r="VT314" s="1098"/>
      <c r="VU314" s="1098"/>
      <c r="VV314" s="1098"/>
      <c r="VW314" s="1098"/>
      <c r="VX314" s="1098"/>
      <c r="VY314" s="1098"/>
      <c r="VZ314" s="1098"/>
      <c r="WA314" s="1098"/>
      <c r="WB314" s="1098"/>
      <c r="WC314" s="1098"/>
      <c r="WD314" s="1098"/>
      <c r="WE314" s="1098"/>
      <c r="WF314" s="1098"/>
      <c r="WG314" s="1098"/>
      <c r="WH314" s="1098"/>
      <c r="WI314" s="1098"/>
      <c r="WJ314" s="1098"/>
      <c r="WK314" s="1098"/>
      <c r="WL314" s="1098"/>
      <c r="WM314" s="1098"/>
      <c r="WN314" s="1098"/>
      <c r="WO314" s="1098"/>
      <c r="WP314" s="1098"/>
      <c r="WQ314" s="1098"/>
      <c r="WR314" s="1098"/>
      <c r="WS314" s="1098"/>
      <c r="WT314" s="1098"/>
      <c r="WU314" s="1098"/>
      <c r="WV314" s="1098"/>
      <c r="WW314" s="1098"/>
      <c r="WX314" s="1098"/>
      <c r="WY314" s="1098"/>
      <c r="WZ314" s="1098"/>
      <c r="XA314" s="1098"/>
      <c r="XB314" s="1098"/>
      <c r="XC314" s="1098"/>
      <c r="XD314" s="1098"/>
      <c r="XE314" s="1098"/>
      <c r="XF314" s="1098"/>
      <c r="XG314" s="1098"/>
      <c r="XH314" s="1098"/>
      <c r="XI314" s="1098"/>
      <c r="XJ314" s="1098"/>
      <c r="XK314" s="1098"/>
      <c r="XL314" s="1098"/>
      <c r="XM314" s="1098"/>
      <c r="XN314" s="1098"/>
      <c r="XO314" s="1098"/>
      <c r="XP314" s="1098"/>
      <c r="XQ314" s="1098"/>
      <c r="XR314" s="1098"/>
      <c r="XS314" s="1098"/>
      <c r="XT314" s="1098"/>
      <c r="XU314" s="1098"/>
      <c r="XV314" s="1098"/>
      <c r="XW314" s="1098"/>
      <c r="XX314" s="1098"/>
      <c r="XY314" s="1098"/>
      <c r="XZ314" s="1098"/>
      <c r="YA314" s="1098"/>
      <c r="YB314" s="1098"/>
      <c r="YC314" s="1098"/>
      <c r="YD314" s="1098"/>
      <c r="YE314" s="1098"/>
      <c r="YF314" s="1098"/>
      <c r="YG314" s="1098"/>
      <c r="YH314" s="1098"/>
      <c r="YI314" s="1098"/>
      <c r="YJ314" s="1098"/>
      <c r="YK314" s="1098"/>
      <c r="YL314" s="1098"/>
      <c r="YM314" s="1098"/>
      <c r="YN314" s="1098"/>
      <c r="YO314" s="1098"/>
      <c r="YP314" s="1098"/>
      <c r="YQ314" s="1098"/>
      <c r="YR314" s="1098"/>
      <c r="YS314" s="1098"/>
      <c r="YT314" s="1098"/>
      <c r="YU314" s="1098"/>
      <c r="YV314" s="1098"/>
      <c r="YW314" s="1098"/>
      <c r="YX314" s="1098"/>
      <c r="YY314" s="1098"/>
      <c r="YZ314" s="1098"/>
      <c r="ZA314" s="1098"/>
      <c r="ZB314" s="1098"/>
      <c r="ZC314" s="1098"/>
      <c r="ZD314" s="1098"/>
      <c r="ZE314" s="1098"/>
      <c r="ZF314" s="1098"/>
      <c r="ZG314" s="1098"/>
      <c r="ZH314" s="1098"/>
      <c r="ZI314" s="1098"/>
      <c r="ZJ314" s="1098"/>
      <c r="ZK314" s="1098"/>
      <c r="ZL314" s="1098"/>
      <c r="ZM314" s="1098"/>
      <c r="ZN314" s="1098"/>
      <c r="ZO314" s="1098"/>
      <c r="ZP314" s="1098"/>
      <c r="ZQ314" s="1098"/>
      <c r="ZR314" s="1098"/>
      <c r="ZS314" s="1098"/>
      <c r="ZT314" s="1098"/>
      <c r="ZU314" s="1098"/>
      <c r="ZV314" s="1098"/>
      <c r="ZW314" s="1098"/>
      <c r="ZX314" s="1098"/>
      <c r="ZY314" s="1098"/>
      <c r="ZZ314" s="1098"/>
      <c r="AAA314" s="1098"/>
      <c r="AAB314" s="1098"/>
      <c r="AAC314" s="1098"/>
      <c r="AAD314" s="1098"/>
      <c r="AAE314" s="1098"/>
      <c r="AAF314" s="1098"/>
      <c r="AAG314" s="1098"/>
      <c r="AAH314" s="1098"/>
      <c r="AAI314" s="1098"/>
      <c r="AAJ314" s="1098"/>
      <c r="AAK314" s="1098"/>
      <c r="AAL314" s="1098"/>
      <c r="AAM314" s="1098"/>
      <c r="AAN314" s="1098"/>
      <c r="AAO314" s="1098"/>
      <c r="AAP314" s="1098"/>
      <c r="AAQ314" s="1098"/>
      <c r="AAR314" s="1098"/>
      <c r="AAS314" s="1098"/>
      <c r="AAT314" s="1098"/>
      <c r="AAU314" s="1098"/>
      <c r="AAV314" s="1098"/>
      <c r="AAW314" s="1098"/>
      <c r="AAX314" s="1098"/>
      <c r="AAY314" s="1098"/>
      <c r="AAZ314" s="1098"/>
      <c r="ABA314" s="1098"/>
      <c r="ABB314" s="1098"/>
      <c r="ABC314" s="1098"/>
      <c r="ABD314" s="1098"/>
      <c r="ABE314" s="1098"/>
      <c r="ABF314" s="1098"/>
      <c r="ABG314" s="1098"/>
      <c r="ABH314" s="1098"/>
      <c r="ABI314" s="1098"/>
      <c r="ABJ314" s="1098"/>
      <c r="ABK314" s="1098"/>
      <c r="ABL314" s="1098"/>
      <c r="ABM314" s="1098"/>
      <c r="ABN314" s="1098"/>
      <c r="ABO314" s="1098"/>
      <c r="ABP314" s="1098"/>
      <c r="ABQ314" s="1098"/>
      <c r="ABR314" s="1098"/>
      <c r="ABS314" s="1098"/>
      <c r="ABT314" s="1098"/>
      <c r="ABU314" s="1098"/>
      <c r="ABV314" s="1098"/>
      <c r="ABW314" s="1098"/>
      <c r="ABX314" s="1098"/>
      <c r="ABY314" s="1098"/>
      <c r="ABZ314" s="1098"/>
      <c r="ACA314" s="1098"/>
      <c r="ACB314" s="1098"/>
      <c r="ACC314" s="1098"/>
      <c r="ACD314" s="1098"/>
      <c r="ACE314" s="1098"/>
      <c r="ACF314" s="1098"/>
      <c r="ACG314" s="1098"/>
      <c r="ACH314" s="1098"/>
      <c r="ACI314" s="1098"/>
      <c r="ACJ314" s="1098"/>
      <c r="ACK314" s="1098"/>
      <c r="ACL314" s="1098"/>
      <c r="ACM314" s="1098"/>
      <c r="ACN314" s="1098"/>
      <c r="ACO314" s="1098"/>
      <c r="ACP314" s="1098"/>
      <c r="ACQ314" s="1098"/>
      <c r="ACR314" s="1098"/>
      <c r="ACS314" s="1098"/>
      <c r="ACT314" s="1098"/>
      <c r="ACU314" s="1098"/>
      <c r="ACV314" s="1098"/>
      <c r="ACW314" s="1098"/>
      <c r="ACX314" s="1098"/>
      <c r="ACY314" s="1098"/>
      <c r="ACZ314" s="1098"/>
      <c r="ADA314" s="1098"/>
      <c r="ADB314" s="1098"/>
      <c r="ADC314" s="1098"/>
      <c r="ADD314" s="1098"/>
      <c r="ADE314" s="1098"/>
      <c r="ADF314" s="1098"/>
      <c r="ADG314" s="1098"/>
      <c r="ADH314" s="1098"/>
      <c r="ADI314" s="1098"/>
      <c r="ADJ314" s="1098"/>
      <c r="ADK314" s="1098"/>
      <c r="ADL314" s="1098"/>
      <c r="ADM314" s="1098"/>
      <c r="ADN314" s="1098"/>
      <c r="ADO314" s="1098"/>
      <c r="ADP314" s="1098"/>
      <c r="ADQ314" s="1098"/>
      <c r="ADR314" s="1098"/>
      <c r="ADS314" s="1098"/>
      <c r="ADT314" s="1098"/>
      <c r="ADU314" s="1098"/>
      <c r="ADV314" s="1098"/>
      <c r="ADW314" s="1098"/>
      <c r="ADX314" s="1098"/>
      <c r="ADY314" s="1098"/>
      <c r="ADZ314" s="1098"/>
      <c r="AEA314" s="1098"/>
      <c r="AEB314" s="1098"/>
      <c r="AEC314" s="1098"/>
      <c r="AED314" s="1098"/>
      <c r="AEE314" s="1098"/>
      <c r="AEF314" s="1098"/>
      <c r="AEG314" s="1098"/>
      <c r="AEH314" s="1098"/>
      <c r="AEI314" s="1098"/>
      <c r="AEJ314" s="1098"/>
      <c r="AEK314" s="1098"/>
      <c r="AEL314" s="1098"/>
      <c r="AEM314" s="1098"/>
      <c r="AEN314" s="1098"/>
      <c r="AEO314" s="1098"/>
      <c r="AEP314" s="1098"/>
      <c r="AEQ314" s="1098"/>
      <c r="AER314" s="1098"/>
      <c r="AES314" s="1098"/>
      <c r="AET314" s="1098"/>
      <c r="AEU314" s="1098"/>
      <c r="AEV314" s="1098"/>
      <c r="AEW314" s="1098"/>
      <c r="AEX314" s="1098"/>
      <c r="AEY314" s="1098"/>
      <c r="AEZ314" s="1098"/>
      <c r="AFA314" s="1098"/>
      <c r="AFB314" s="1098"/>
      <c r="AFC314" s="1098"/>
      <c r="AFD314" s="1098"/>
      <c r="AFE314" s="1098"/>
      <c r="AFF314" s="1098"/>
      <c r="AFG314" s="1098"/>
      <c r="AFH314" s="1098"/>
      <c r="AFI314" s="1098"/>
      <c r="AFJ314" s="1098"/>
      <c r="AFK314" s="1098"/>
      <c r="AFL314" s="1098"/>
      <c r="AFM314" s="1098"/>
      <c r="AFN314" s="1098"/>
      <c r="AFO314" s="1098"/>
      <c r="AFP314" s="1098"/>
      <c r="AFQ314" s="1098"/>
      <c r="AFR314" s="1098"/>
      <c r="AFS314" s="1098"/>
      <c r="AFT314" s="1098"/>
      <c r="AFU314" s="1098"/>
      <c r="AFV314" s="1098"/>
      <c r="AFW314" s="1098"/>
      <c r="AFX314" s="1098"/>
      <c r="AFY314" s="1098"/>
      <c r="AFZ314" s="1098"/>
      <c r="AGA314" s="1098"/>
      <c r="AGB314" s="1098"/>
      <c r="AGC314" s="1098"/>
      <c r="AGD314" s="1098"/>
      <c r="AGE314" s="1098"/>
      <c r="AGF314" s="1098"/>
      <c r="AGG314" s="1098"/>
      <c r="AGH314" s="1098"/>
      <c r="AGI314" s="1098"/>
      <c r="AGJ314" s="1098"/>
      <c r="AGK314" s="1098"/>
      <c r="AGL314" s="1098"/>
      <c r="AGM314" s="1098"/>
      <c r="AGN314" s="1098"/>
      <c r="AGO314" s="1098"/>
      <c r="AGP314" s="1098"/>
      <c r="AGQ314" s="1098"/>
      <c r="AGR314" s="1098"/>
      <c r="AGS314" s="1098"/>
      <c r="AGT314" s="1098"/>
      <c r="AGU314" s="1098"/>
      <c r="AGV314" s="1098"/>
      <c r="AGW314" s="1098"/>
      <c r="AGX314" s="1098"/>
      <c r="AGY314" s="1098"/>
      <c r="AGZ314" s="1098"/>
      <c r="AHA314" s="1098"/>
      <c r="AHB314" s="1098"/>
      <c r="AHC314" s="1098"/>
      <c r="AHD314" s="1098"/>
      <c r="AHE314" s="1098"/>
      <c r="AHF314" s="1098"/>
      <c r="AHG314" s="1098"/>
      <c r="AHH314" s="1098"/>
      <c r="AHI314" s="1098"/>
      <c r="AHJ314" s="1098"/>
      <c r="AHK314" s="1098"/>
      <c r="AHL314" s="1098"/>
      <c r="AHM314" s="1098"/>
      <c r="AHN314" s="1098"/>
      <c r="AHO314" s="1098"/>
      <c r="AHP314" s="1098"/>
      <c r="AHQ314" s="1098"/>
      <c r="AHR314" s="1098"/>
      <c r="AHS314" s="1098"/>
      <c r="AHT314" s="1098"/>
      <c r="AHU314" s="1098"/>
      <c r="AHV314" s="1098"/>
      <c r="AHW314" s="1098"/>
      <c r="AHX314" s="1098"/>
      <c r="AHY314" s="1098"/>
      <c r="AHZ314" s="1098"/>
      <c r="AIA314" s="1098"/>
      <c r="AIB314" s="1098"/>
      <c r="AIC314" s="1098"/>
      <c r="AID314" s="1098"/>
      <c r="AIE314" s="1098"/>
      <c r="AIF314" s="1098"/>
      <c r="AIG314" s="1098"/>
      <c r="AIH314" s="1098"/>
      <c r="AII314" s="1098"/>
      <c r="AIJ314" s="1098"/>
      <c r="AIK314" s="1098"/>
      <c r="AIL314" s="1098"/>
      <c r="AIM314" s="1098"/>
      <c r="AIN314" s="1098"/>
      <c r="AIO314" s="1098"/>
      <c r="AIP314" s="1098"/>
      <c r="AIQ314" s="1098"/>
      <c r="AIR314" s="1098"/>
      <c r="AIS314" s="1098"/>
      <c r="AIT314" s="1098"/>
      <c r="AIU314" s="1098"/>
      <c r="AIV314" s="1098"/>
      <c r="AIW314" s="1098"/>
      <c r="AIX314" s="1098"/>
      <c r="AIY314" s="1098"/>
      <c r="AIZ314" s="1098"/>
      <c r="AJA314" s="1098"/>
      <c r="AJB314" s="1098"/>
      <c r="AJC314" s="1098"/>
      <c r="AJD314" s="1098"/>
      <c r="AJE314" s="1098"/>
      <c r="AJF314" s="1098"/>
      <c r="AJG314" s="1098"/>
      <c r="AJH314" s="1098"/>
      <c r="AJI314" s="1098"/>
      <c r="AJJ314" s="1098"/>
      <c r="AJK314" s="1098"/>
      <c r="AJL314" s="1098"/>
      <c r="AJM314" s="1098"/>
      <c r="AJN314" s="1098"/>
      <c r="AJO314" s="1098"/>
      <c r="AJP314" s="1098"/>
      <c r="AJQ314" s="1098"/>
      <c r="AJR314" s="1098"/>
      <c r="AJS314" s="1098"/>
      <c r="AJT314" s="1098"/>
      <c r="AJU314" s="1098"/>
      <c r="AJV314" s="1098"/>
      <c r="AJW314" s="1098"/>
      <c r="AJX314" s="1098"/>
      <c r="AJY314" s="1098"/>
      <c r="AJZ314" s="1098"/>
      <c r="AKA314" s="1098"/>
      <c r="AKB314" s="1098"/>
      <c r="AKC314" s="1098"/>
      <c r="AKD314" s="1098"/>
      <c r="AKE314" s="1098"/>
      <c r="AKF314" s="1098"/>
      <c r="AKG314" s="1098"/>
      <c r="AKH314" s="1098"/>
      <c r="AKI314" s="1098"/>
      <c r="AKJ314" s="1098"/>
      <c r="AKK314" s="1098"/>
      <c r="AKL314" s="1098"/>
      <c r="AKM314" s="1098"/>
      <c r="AKN314" s="1098"/>
      <c r="AKO314" s="1098"/>
      <c r="AKP314" s="1098"/>
      <c r="AKQ314" s="1098"/>
      <c r="AKR314" s="1098"/>
      <c r="AKS314" s="1098"/>
      <c r="AKT314" s="1098"/>
      <c r="AKU314" s="1098"/>
      <c r="AKV314" s="1098"/>
      <c r="AKW314" s="1098"/>
      <c r="AKX314" s="1098"/>
      <c r="AKY314" s="1098"/>
      <c r="AKZ314" s="1098"/>
      <c r="ALA314" s="1098"/>
      <c r="ALB314" s="1098"/>
      <c r="ALC314" s="1098"/>
      <c r="ALD314" s="1098"/>
      <c r="ALE314" s="1098"/>
      <c r="ALF314" s="1098"/>
      <c r="ALG314" s="1098"/>
      <c r="ALH314" s="1098"/>
      <c r="ALI314" s="1098"/>
      <c r="ALJ314" s="1098"/>
      <c r="ALK314" s="1098"/>
      <c r="ALL314" s="1098"/>
      <c r="ALM314" s="1098"/>
      <c r="ALN314" s="1098"/>
      <c r="ALO314" s="1098"/>
      <c r="ALP314" s="1098"/>
      <c r="ALQ314" s="1098"/>
      <c r="ALR314" s="1098"/>
      <c r="ALS314" s="1098"/>
      <c r="ALT314" s="1098"/>
      <c r="ALU314" s="1098"/>
      <c r="ALV314" s="1098"/>
      <c r="ALW314" s="1098"/>
      <c r="ALX314" s="1098"/>
      <c r="ALY314" s="1098"/>
      <c r="ALZ314" s="1098"/>
      <c r="AMA314" s="1098"/>
      <c r="AMB314" s="1098"/>
      <c r="AMC314" s="1098"/>
      <c r="AMD314" s="1098"/>
      <c r="AME314" s="1098"/>
      <c r="AMF314" s="1098"/>
      <c r="AMG314" s="1098"/>
      <c r="AMH314" s="1098"/>
      <c r="AMI314" s="1098"/>
      <c r="AMJ314" s="1098"/>
      <c r="AMK314" s="1098"/>
      <c r="AML314" s="1098"/>
      <c r="AMM314" s="1098"/>
      <c r="AMN314" s="1098"/>
      <c r="AMO314" s="1098"/>
      <c r="AMP314" s="1098"/>
      <c r="AMQ314" s="1098"/>
      <c r="AMR314" s="1098"/>
      <c r="AMS314" s="1098"/>
      <c r="AMT314" s="1098"/>
      <c r="AMU314" s="1098"/>
      <c r="AMV314" s="1098"/>
      <c r="AMW314" s="1098"/>
      <c r="AMX314" s="1098"/>
      <c r="AMY314" s="1098"/>
      <c r="AMZ314" s="1098"/>
      <c r="ANA314" s="1098"/>
      <c r="ANB314" s="1098"/>
      <c r="ANC314" s="1098"/>
      <c r="AND314" s="1098"/>
      <c r="ANE314" s="1098"/>
      <c r="ANF314" s="1098"/>
      <c r="ANG314" s="1098"/>
      <c r="ANH314" s="1098"/>
      <c r="ANI314" s="1098"/>
      <c r="ANJ314" s="1098"/>
      <c r="ANK314" s="1098"/>
      <c r="ANL314" s="1098"/>
      <c r="ANM314" s="1098"/>
      <c r="ANN314" s="1098"/>
      <c r="ANO314" s="1098"/>
      <c r="ANP314" s="1098"/>
      <c r="ANQ314" s="1098"/>
      <c r="ANR314" s="1098"/>
      <c r="ANS314" s="1098"/>
      <c r="ANT314" s="1098"/>
      <c r="ANU314" s="1098"/>
      <c r="ANV314" s="1098"/>
      <c r="ANW314" s="1098"/>
      <c r="ANX314" s="1098"/>
      <c r="ANY314" s="1098"/>
      <c r="ANZ314" s="1098"/>
      <c r="AOA314" s="1098"/>
      <c r="AOB314" s="1098"/>
      <c r="AOC314" s="1098"/>
      <c r="AOD314" s="1098"/>
      <c r="AOE314" s="1098"/>
      <c r="AOF314" s="1098"/>
      <c r="AOG314" s="1098"/>
      <c r="AOH314" s="1098"/>
      <c r="AOI314" s="1098"/>
      <c r="AOJ314" s="1098"/>
      <c r="AOK314" s="1098"/>
      <c r="AOL314" s="1098"/>
      <c r="AOM314" s="1098"/>
      <c r="AON314" s="1098"/>
      <c r="AOO314" s="1098"/>
      <c r="AOP314" s="1098"/>
      <c r="AOQ314" s="1098"/>
      <c r="AOR314" s="1098"/>
      <c r="AOS314" s="1098"/>
      <c r="AOT314" s="1098"/>
      <c r="AOU314" s="1098"/>
      <c r="AOV314" s="1098"/>
      <c r="AOW314" s="1098"/>
      <c r="AOX314" s="1098"/>
      <c r="AOY314" s="1098"/>
      <c r="AOZ314" s="1098"/>
      <c r="APA314" s="1098"/>
      <c r="APB314" s="1098"/>
      <c r="APC314" s="1098"/>
      <c r="APD314" s="1098"/>
      <c r="APE314" s="1098"/>
      <c r="APF314" s="1098"/>
      <c r="APG314" s="1098"/>
      <c r="APH314" s="1098"/>
      <c r="API314" s="1098"/>
      <c r="APJ314" s="1098"/>
      <c r="APK314" s="1098"/>
      <c r="APL314" s="1098"/>
      <c r="APM314" s="1098"/>
      <c r="APN314" s="1098"/>
      <c r="APO314" s="1098"/>
      <c r="APP314" s="1098"/>
      <c r="APQ314" s="1098"/>
      <c r="APR314" s="1098"/>
      <c r="APS314" s="1098"/>
      <c r="APT314" s="1098"/>
      <c r="APU314" s="1098"/>
      <c r="APV314" s="1098"/>
      <c r="APW314" s="1098"/>
      <c r="APX314" s="1098"/>
      <c r="APY314" s="1098"/>
      <c r="APZ314" s="1098"/>
      <c r="AQA314" s="1098"/>
      <c r="AQB314" s="1098"/>
      <c r="AQC314" s="1098"/>
      <c r="AQD314" s="1098"/>
      <c r="AQE314" s="1098"/>
      <c r="AQF314" s="1098"/>
      <c r="AQG314" s="1098"/>
      <c r="AQH314" s="1098"/>
      <c r="AQI314" s="1098"/>
      <c r="AQJ314" s="1098"/>
      <c r="AQK314" s="1098"/>
      <c r="AQL314" s="1098"/>
      <c r="AQM314" s="1098"/>
      <c r="AQN314" s="1098"/>
      <c r="AQO314" s="1098"/>
      <c r="AQP314" s="1098"/>
      <c r="AQQ314" s="1098"/>
      <c r="AQR314" s="1098"/>
      <c r="AQS314" s="1098"/>
      <c r="AQT314" s="1098"/>
      <c r="AQU314" s="1098"/>
      <c r="AQV314" s="1098"/>
      <c r="AQW314" s="1098"/>
      <c r="AQX314" s="1098"/>
      <c r="AQY314" s="1098"/>
      <c r="AQZ314" s="1098"/>
      <c r="ARA314" s="1098"/>
      <c r="ARB314" s="1098"/>
      <c r="ARC314" s="1098"/>
      <c r="ARD314" s="1098"/>
      <c r="ARE314" s="1098"/>
      <c r="ARF314" s="1098"/>
      <c r="ARG314" s="1098"/>
      <c r="ARH314" s="1098"/>
      <c r="ARI314" s="1098"/>
      <c r="ARJ314" s="1098"/>
      <c r="ARK314" s="1098"/>
      <c r="ARL314" s="1098"/>
      <c r="ARM314" s="1098"/>
      <c r="ARN314" s="1098"/>
      <c r="ARO314" s="1098"/>
      <c r="ARP314" s="1098"/>
      <c r="ARQ314" s="1098"/>
      <c r="ARR314" s="1098"/>
      <c r="ARS314" s="1098"/>
      <c r="ART314" s="1098"/>
      <c r="ARU314" s="1098"/>
      <c r="ARV314" s="1098"/>
      <c r="ARW314" s="1098"/>
      <c r="ARX314" s="1098"/>
      <c r="ARY314" s="1098"/>
      <c r="ARZ314" s="1098"/>
      <c r="ASA314" s="1098"/>
      <c r="ASB314" s="1098"/>
      <c r="ASC314" s="1098"/>
      <c r="ASD314" s="1098"/>
      <c r="ASE314" s="1098"/>
      <c r="ASF314" s="1098"/>
      <c r="ASG314" s="1098"/>
      <c r="ASH314" s="1098"/>
      <c r="ASI314" s="1098"/>
      <c r="ASJ314" s="1098"/>
      <c r="ASK314" s="1098"/>
      <c r="ASL314" s="1098"/>
      <c r="ASM314" s="1098"/>
      <c r="ASN314" s="1098"/>
      <c r="ASO314" s="1098"/>
      <c r="ASP314" s="1098"/>
      <c r="ASQ314" s="1098"/>
      <c r="ASR314" s="1098"/>
      <c r="ASS314" s="1098"/>
      <c r="AST314" s="1098"/>
      <c r="ASU314" s="1098"/>
      <c r="ASV314" s="1098"/>
      <c r="ASW314" s="1098"/>
      <c r="ASX314" s="1098"/>
      <c r="ASY314" s="1098"/>
      <c r="ASZ314" s="1098"/>
      <c r="ATA314" s="1098"/>
      <c r="ATB314" s="1098"/>
      <c r="ATC314" s="1098"/>
      <c r="ATD314" s="1098"/>
      <c r="ATE314" s="1098"/>
      <c r="ATF314" s="1098"/>
      <c r="ATG314" s="1098"/>
      <c r="ATH314" s="1098"/>
      <c r="ATI314" s="1098"/>
      <c r="ATJ314" s="1098"/>
      <c r="ATK314" s="1098"/>
      <c r="ATL314" s="1098"/>
      <c r="ATM314" s="1098"/>
      <c r="ATN314" s="1098"/>
      <c r="ATO314" s="1098"/>
      <c r="ATP314" s="1098"/>
      <c r="ATQ314" s="1098"/>
      <c r="ATR314" s="1098"/>
      <c r="ATS314" s="1098"/>
      <c r="ATT314" s="1098"/>
      <c r="ATU314" s="1098"/>
      <c r="ATV314" s="1098"/>
      <c r="ATW314" s="1098"/>
      <c r="ATX314" s="1098"/>
      <c r="ATY314" s="1098"/>
      <c r="ATZ314" s="1098"/>
      <c r="AUA314" s="1098"/>
      <c r="AUB314" s="1098"/>
      <c r="AUC314" s="1098"/>
      <c r="AUD314" s="1098"/>
      <c r="AUE314" s="1098"/>
      <c r="AUF314" s="1098"/>
      <c r="AUG314" s="1098"/>
      <c r="AUH314" s="1098"/>
      <c r="AUI314" s="1098"/>
      <c r="AUJ314" s="1098"/>
      <c r="AUK314" s="1098"/>
      <c r="AUL314" s="1098"/>
      <c r="AUM314" s="1098"/>
      <c r="AUN314" s="1098"/>
      <c r="AUO314" s="1098"/>
      <c r="AUP314" s="1098"/>
      <c r="AUQ314" s="1098"/>
      <c r="AUR314" s="1098"/>
      <c r="AUS314" s="1098"/>
      <c r="AUT314" s="1098"/>
      <c r="AUU314" s="1098"/>
      <c r="AUV314" s="1098"/>
      <c r="AUW314" s="1098"/>
      <c r="AUX314" s="1098"/>
      <c r="AUY314" s="1098"/>
      <c r="AUZ314" s="1098"/>
      <c r="AVA314" s="1098"/>
      <c r="AVB314" s="1098"/>
      <c r="AVC314" s="1098"/>
      <c r="AVD314" s="1098"/>
      <c r="AVE314" s="1098"/>
      <c r="AVF314" s="1098"/>
      <c r="AVG314" s="1098"/>
      <c r="AVH314" s="1098"/>
      <c r="AVI314" s="1098"/>
      <c r="AVJ314" s="1098"/>
      <c r="AVK314" s="1098"/>
      <c r="AVL314" s="1098"/>
      <c r="AVM314" s="1098"/>
      <c r="AVN314" s="1098"/>
      <c r="AVO314" s="1098"/>
      <c r="AVP314" s="1098"/>
      <c r="AVQ314" s="1098"/>
      <c r="AVR314" s="1098"/>
      <c r="AVS314" s="1098"/>
      <c r="AVT314" s="1098"/>
      <c r="AVU314" s="1098"/>
      <c r="AVV314" s="1098"/>
      <c r="AVW314" s="1098"/>
      <c r="AVX314" s="1098"/>
      <c r="AVY314" s="1098"/>
      <c r="AVZ314" s="1098"/>
      <c r="AWA314" s="1098"/>
      <c r="AWB314" s="1098"/>
      <c r="AWC314" s="1098"/>
      <c r="AWD314" s="1098"/>
      <c r="AWE314" s="1098"/>
      <c r="AWF314" s="1098"/>
      <c r="AWG314" s="1098"/>
      <c r="AWH314" s="1098"/>
      <c r="AWI314" s="1098"/>
      <c r="AWJ314" s="1098"/>
      <c r="AWK314" s="1098"/>
      <c r="AWL314" s="1098"/>
      <c r="AWM314" s="1098"/>
      <c r="AWN314" s="1098"/>
      <c r="AWO314" s="1098"/>
      <c r="AWP314" s="1098"/>
      <c r="AWQ314" s="1098"/>
      <c r="AWR314" s="1098"/>
      <c r="AWS314" s="1098"/>
      <c r="AWT314" s="1098"/>
      <c r="AWU314" s="1098"/>
      <c r="AWV314" s="1098"/>
      <c r="AWW314" s="1098"/>
      <c r="AWX314" s="1098"/>
      <c r="AWY314" s="1098"/>
      <c r="AWZ314" s="1098"/>
      <c r="AXA314" s="1098"/>
      <c r="AXB314" s="1098"/>
      <c r="AXC314" s="1098"/>
      <c r="AXD314" s="1098"/>
      <c r="AXE314" s="1098"/>
      <c r="AXF314" s="1098"/>
      <c r="AXG314" s="1098"/>
      <c r="AXH314" s="1098"/>
      <c r="AXI314" s="1098"/>
      <c r="AXJ314" s="1098"/>
      <c r="AXK314" s="1098"/>
      <c r="AXL314" s="1098"/>
      <c r="AXM314" s="1098"/>
      <c r="AXN314" s="1098"/>
      <c r="AXO314" s="1098"/>
      <c r="AXP314" s="1098"/>
      <c r="AXQ314" s="1098"/>
      <c r="AXR314" s="1098"/>
      <c r="AXS314" s="1098"/>
      <c r="AXT314" s="1098"/>
      <c r="AXU314" s="1098"/>
      <c r="AXV314" s="1098"/>
      <c r="AXW314" s="1098"/>
      <c r="AXX314" s="1098"/>
      <c r="AXY314" s="1098"/>
      <c r="AXZ314" s="1098"/>
      <c r="AYA314" s="1098"/>
      <c r="AYB314" s="1098"/>
      <c r="AYC314" s="1098"/>
      <c r="AYD314" s="1098"/>
      <c r="AYE314" s="1098"/>
      <c r="AYF314" s="1098"/>
      <c r="AYG314" s="1098"/>
      <c r="AYH314" s="1098"/>
      <c r="AYI314" s="1098"/>
      <c r="AYJ314" s="1098"/>
      <c r="AYK314" s="1098"/>
      <c r="AYL314" s="1098"/>
      <c r="AYM314" s="1098"/>
      <c r="AYN314" s="1098"/>
      <c r="AYO314" s="1098"/>
      <c r="AYP314" s="1098"/>
      <c r="AYQ314" s="1098"/>
      <c r="AYR314" s="1098"/>
      <c r="AYS314" s="1098"/>
      <c r="AYT314" s="1098"/>
      <c r="AYU314" s="1098"/>
      <c r="AYV314" s="1098"/>
      <c r="AYW314" s="1098"/>
    </row>
    <row r="315" spans="1:1349" s="1766" customFormat="1" ht="18" customHeight="1" x14ac:dyDescent="0.2">
      <c r="A315" s="3484"/>
      <c r="B315" s="1773"/>
      <c r="C315" s="1132"/>
      <c r="D315" s="1783" t="s">
        <v>922</v>
      </c>
      <c r="E315" s="3501">
        <f>(((E297/2)*(E297/2)*PI()*E298)*E296)/E301</f>
        <v>184.07769454627694</v>
      </c>
      <c r="F315" s="3501"/>
      <c r="G315" s="3501"/>
      <c r="H315" s="1592"/>
      <c r="I315" s="3502">
        <f>I314/K301</f>
        <v>40.906154343617104</v>
      </c>
      <c r="J315" s="3502"/>
      <c r="K315" s="3502"/>
      <c r="L315" s="1790"/>
      <c r="M315" s="3503">
        <f>M314/M301</f>
        <v>31.415926535897931</v>
      </c>
      <c r="N315" s="3503"/>
      <c r="O315" s="3503"/>
      <c r="P315" s="1784" t="s">
        <v>922</v>
      </c>
      <c r="Q315" s="1785"/>
      <c r="R315" s="3574"/>
      <c r="S315" s="1098"/>
      <c r="T315" s="1098"/>
      <c r="U315" s="1098"/>
      <c r="V315" s="1098"/>
      <c r="W315" s="1098"/>
      <c r="X315" s="1098"/>
      <c r="Y315" s="1098"/>
      <c r="Z315" s="1098"/>
      <c r="AA315" s="1098"/>
      <c r="AB315" s="1098"/>
      <c r="AC315" s="1098"/>
      <c r="AD315" s="1098"/>
      <c r="AE315" s="1098"/>
      <c r="AF315" s="1098"/>
      <c r="AG315" s="1098"/>
      <c r="AH315" s="1098"/>
      <c r="AI315" s="1098"/>
      <c r="AJ315" s="1098"/>
      <c r="AK315" s="1098"/>
      <c r="AL315" s="1098"/>
      <c r="AM315" s="1098"/>
      <c r="AN315" s="1098"/>
      <c r="AO315" s="1098"/>
      <c r="AP315" s="1098"/>
      <c r="AQ315" s="1098"/>
      <c r="AR315" s="1098"/>
      <c r="AS315" s="1098"/>
      <c r="AT315" s="1098"/>
      <c r="AU315" s="1098"/>
      <c r="AV315" s="1098"/>
      <c r="AW315" s="1098"/>
      <c r="AX315" s="1098"/>
      <c r="AY315" s="1098"/>
      <c r="AZ315" s="1098"/>
      <c r="BA315" s="1098"/>
      <c r="BB315" s="1098"/>
      <c r="BC315" s="1098"/>
      <c r="BD315" s="1098"/>
      <c r="BE315" s="1098"/>
      <c r="BF315" s="1098"/>
      <c r="BG315" s="1098"/>
      <c r="BH315" s="1098"/>
      <c r="BI315" s="1098"/>
      <c r="BJ315" s="1098"/>
      <c r="BK315" s="1098"/>
      <c r="BL315" s="1098"/>
      <c r="BM315" s="1098"/>
      <c r="BN315" s="1098"/>
      <c r="BO315" s="1098"/>
      <c r="BP315" s="1098"/>
      <c r="BQ315" s="1098"/>
      <c r="BR315" s="1098"/>
      <c r="BS315" s="1098"/>
      <c r="BT315" s="1098"/>
      <c r="BU315" s="1098"/>
      <c r="BV315" s="1098"/>
      <c r="BW315" s="1098"/>
      <c r="BX315" s="1098"/>
      <c r="BY315" s="1098"/>
      <c r="BZ315" s="1098"/>
      <c r="CA315" s="1098"/>
      <c r="CB315" s="1098"/>
      <c r="CC315" s="1098"/>
      <c r="CD315" s="1098"/>
      <c r="CE315" s="1098"/>
      <c r="CF315" s="1098"/>
      <c r="CG315" s="1098"/>
      <c r="CH315" s="1098"/>
      <c r="CI315" s="1098"/>
      <c r="CJ315" s="1098"/>
      <c r="CK315" s="1098"/>
      <c r="CL315" s="1098"/>
      <c r="CM315" s="1098"/>
      <c r="CN315" s="1098"/>
      <c r="CO315" s="1098"/>
      <c r="CP315" s="1098"/>
      <c r="CQ315" s="1098"/>
      <c r="CR315" s="1098"/>
      <c r="CS315" s="1098"/>
      <c r="CT315" s="1098"/>
      <c r="CU315" s="1098"/>
      <c r="CV315" s="1098"/>
      <c r="CW315" s="1098"/>
      <c r="CX315" s="1098"/>
      <c r="CY315" s="1098"/>
      <c r="CZ315" s="1098"/>
      <c r="DA315" s="1098"/>
      <c r="DB315" s="1098"/>
      <c r="DC315" s="1098"/>
      <c r="DD315" s="1098"/>
      <c r="DE315" s="1098"/>
      <c r="DF315" s="1098"/>
      <c r="DG315" s="1098"/>
      <c r="DH315" s="1098"/>
      <c r="DI315" s="1098"/>
      <c r="DJ315" s="1098"/>
      <c r="DK315" s="1098"/>
      <c r="DL315" s="1098"/>
      <c r="DM315" s="1098"/>
      <c r="DN315" s="1098"/>
      <c r="DO315" s="1098"/>
      <c r="DP315" s="1098"/>
      <c r="DQ315" s="1098"/>
      <c r="DR315" s="1098"/>
      <c r="DS315" s="1098"/>
      <c r="DT315" s="1098"/>
      <c r="DU315" s="1098"/>
      <c r="DV315" s="1098"/>
      <c r="DW315" s="1098"/>
      <c r="DX315" s="1098"/>
      <c r="DY315" s="1098"/>
      <c r="DZ315" s="1098"/>
      <c r="EA315" s="1098"/>
      <c r="EB315" s="1098"/>
      <c r="EC315" s="1098"/>
      <c r="ED315" s="1098"/>
      <c r="EE315" s="1098"/>
      <c r="EF315" s="1098"/>
      <c r="EG315" s="1098"/>
      <c r="EH315" s="1098"/>
      <c r="EI315" s="1098"/>
      <c r="EJ315" s="1098"/>
      <c r="EK315" s="1098"/>
      <c r="EL315" s="1098"/>
      <c r="EM315" s="1098"/>
      <c r="EN315" s="1098"/>
      <c r="EO315" s="1098"/>
      <c r="EP315" s="1098"/>
      <c r="EQ315" s="1098"/>
      <c r="ER315" s="1098"/>
      <c r="ES315" s="1098"/>
      <c r="ET315" s="1098"/>
      <c r="EU315" s="1098"/>
      <c r="EV315" s="1098"/>
      <c r="EW315" s="1098"/>
      <c r="EX315" s="1098"/>
      <c r="EY315" s="1098"/>
      <c r="EZ315" s="1098"/>
      <c r="FA315" s="1098"/>
      <c r="FB315" s="1098"/>
      <c r="FC315" s="1098"/>
      <c r="FD315" s="1098"/>
      <c r="FE315" s="1098"/>
      <c r="FF315" s="1098"/>
      <c r="FG315" s="1098"/>
      <c r="FH315" s="1098"/>
      <c r="FI315" s="1098"/>
      <c r="FJ315" s="1098"/>
      <c r="FK315" s="1098"/>
      <c r="FL315" s="1098"/>
      <c r="FM315" s="1098"/>
      <c r="FN315" s="1098"/>
      <c r="FO315" s="1098"/>
      <c r="FP315" s="1098"/>
      <c r="FQ315" s="1098"/>
      <c r="FR315" s="1098"/>
      <c r="FS315" s="1098"/>
      <c r="FT315" s="1098"/>
      <c r="FU315" s="1098"/>
      <c r="FV315" s="1098"/>
      <c r="FW315" s="1098"/>
      <c r="FX315" s="1098"/>
      <c r="FY315" s="1098"/>
      <c r="FZ315" s="1098"/>
      <c r="GA315" s="1098"/>
      <c r="GB315" s="1098"/>
      <c r="GC315" s="1098"/>
      <c r="GD315" s="1098"/>
      <c r="GE315" s="1098"/>
      <c r="GF315" s="1098"/>
      <c r="GG315" s="1098"/>
      <c r="GH315" s="1098"/>
      <c r="GI315" s="1098"/>
      <c r="GJ315" s="1098"/>
      <c r="GK315" s="1098"/>
      <c r="GL315" s="1098"/>
      <c r="GM315" s="1098"/>
      <c r="GN315" s="1098"/>
      <c r="GO315" s="1098"/>
      <c r="GP315" s="1098"/>
      <c r="GQ315" s="1098"/>
      <c r="GR315" s="1098"/>
      <c r="GS315" s="1098"/>
      <c r="GT315" s="1098"/>
      <c r="GU315" s="1098"/>
      <c r="GV315" s="1098"/>
      <c r="GW315" s="1098"/>
      <c r="GX315" s="1098"/>
      <c r="GY315" s="1098"/>
      <c r="GZ315" s="1098"/>
      <c r="HA315" s="1098"/>
      <c r="HB315" s="1098"/>
      <c r="HC315" s="1098"/>
      <c r="HD315" s="1098"/>
      <c r="HE315" s="1098"/>
      <c r="HF315" s="1098"/>
      <c r="HG315" s="1098"/>
      <c r="HH315" s="1098"/>
      <c r="HI315" s="1098"/>
      <c r="HJ315" s="1098"/>
      <c r="HK315" s="1098"/>
      <c r="HL315" s="1098"/>
      <c r="HM315" s="1098"/>
      <c r="HN315" s="1098"/>
      <c r="HO315" s="1098"/>
      <c r="HP315" s="1098"/>
      <c r="HQ315" s="1098"/>
      <c r="HR315" s="1098"/>
      <c r="HS315" s="1098"/>
      <c r="HT315" s="1098"/>
      <c r="HU315" s="1098"/>
      <c r="HV315" s="1098"/>
      <c r="HW315" s="1098"/>
      <c r="HX315" s="1098"/>
      <c r="HY315" s="1098"/>
      <c r="HZ315" s="1098"/>
      <c r="IA315" s="1098"/>
      <c r="IB315" s="1098"/>
      <c r="IC315" s="1098"/>
      <c r="ID315" s="1098"/>
      <c r="IE315" s="1098"/>
      <c r="IF315" s="1098"/>
      <c r="IG315" s="1098"/>
      <c r="IH315" s="1098"/>
      <c r="II315" s="1098"/>
      <c r="IJ315" s="1098"/>
      <c r="IK315" s="1098"/>
      <c r="IL315" s="1098"/>
      <c r="IM315" s="1098"/>
      <c r="IN315" s="1098"/>
      <c r="IO315" s="1098"/>
      <c r="IP315" s="1098"/>
      <c r="IQ315" s="1098"/>
      <c r="IR315" s="1098"/>
      <c r="IS315" s="1098"/>
      <c r="IT315" s="1098"/>
      <c r="IU315" s="1098"/>
      <c r="IV315" s="1098"/>
      <c r="IW315" s="1098"/>
      <c r="IX315" s="1098"/>
      <c r="IY315" s="1098"/>
      <c r="IZ315" s="1098"/>
      <c r="JA315" s="1098"/>
      <c r="JB315" s="1098"/>
      <c r="JC315" s="1098"/>
      <c r="JD315" s="1098"/>
      <c r="JE315" s="1098"/>
      <c r="JF315" s="1098"/>
      <c r="JG315" s="1098"/>
      <c r="JH315" s="1098"/>
      <c r="JI315" s="1098"/>
      <c r="JJ315" s="1098"/>
      <c r="JK315" s="1098"/>
      <c r="JL315" s="1098"/>
      <c r="JM315" s="1098"/>
      <c r="JN315" s="1098"/>
      <c r="JO315" s="1098"/>
      <c r="JP315" s="1098"/>
      <c r="JQ315" s="1098"/>
      <c r="JR315" s="1098"/>
      <c r="JS315" s="1098"/>
      <c r="JT315" s="1098"/>
      <c r="JU315" s="1098"/>
      <c r="JV315" s="1098"/>
      <c r="JW315" s="1098"/>
      <c r="JX315" s="1098"/>
      <c r="JY315" s="1098"/>
      <c r="JZ315" s="1098"/>
      <c r="KA315" s="1098"/>
      <c r="KB315" s="1098"/>
      <c r="KC315" s="1098"/>
      <c r="KD315" s="1098"/>
      <c r="KE315" s="1098"/>
      <c r="KF315" s="1098"/>
      <c r="KG315" s="1098"/>
      <c r="KH315" s="1098"/>
      <c r="KI315" s="1098"/>
      <c r="KJ315" s="1098"/>
      <c r="KK315" s="1098"/>
      <c r="KL315" s="1098"/>
      <c r="KM315" s="1098"/>
      <c r="KN315" s="1098"/>
      <c r="KO315" s="1098"/>
      <c r="KP315" s="1098"/>
      <c r="KQ315" s="1098"/>
      <c r="KR315" s="1098"/>
      <c r="KS315" s="1098"/>
      <c r="KT315" s="1098"/>
      <c r="KU315" s="1098"/>
      <c r="KV315" s="1098"/>
      <c r="KW315" s="1098"/>
      <c r="KX315" s="1098"/>
      <c r="KY315" s="1098"/>
      <c r="KZ315" s="1098"/>
      <c r="LA315" s="1098"/>
      <c r="LB315" s="1098"/>
      <c r="LC315" s="1098"/>
      <c r="LD315" s="1098"/>
      <c r="LE315" s="1098"/>
      <c r="LF315" s="1098"/>
      <c r="LG315" s="1098"/>
      <c r="LH315" s="1098"/>
      <c r="LI315" s="1098"/>
      <c r="LJ315" s="1098"/>
      <c r="LK315" s="1098"/>
      <c r="LL315" s="1098"/>
      <c r="LM315" s="1098"/>
      <c r="LN315" s="1098"/>
      <c r="LO315" s="1098"/>
      <c r="LP315" s="1098"/>
      <c r="LQ315" s="1098"/>
      <c r="LR315" s="1098"/>
      <c r="LS315" s="1098"/>
      <c r="LT315" s="1098"/>
      <c r="LU315" s="1098"/>
      <c r="LV315" s="1098"/>
      <c r="LW315" s="1098"/>
      <c r="LX315" s="1098"/>
      <c r="LY315" s="1098"/>
      <c r="LZ315" s="1098"/>
      <c r="MA315" s="1098"/>
      <c r="MB315" s="1098"/>
      <c r="MC315" s="1098"/>
      <c r="MD315" s="1098"/>
      <c r="ME315" s="1098"/>
      <c r="MF315" s="1098"/>
      <c r="MG315" s="1098"/>
      <c r="MH315" s="1098"/>
      <c r="MI315" s="1098"/>
      <c r="MJ315" s="1098"/>
      <c r="MK315" s="1098"/>
      <c r="ML315" s="1098"/>
      <c r="MM315" s="1098"/>
      <c r="MN315" s="1098"/>
      <c r="MO315" s="1098"/>
      <c r="MP315" s="1098"/>
      <c r="MQ315" s="1098"/>
      <c r="MR315" s="1098"/>
      <c r="MS315" s="1098"/>
      <c r="MT315" s="1098"/>
      <c r="MU315" s="1098"/>
      <c r="MV315" s="1098"/>
      <c r="MW315" s="1098"/>
      <c r="MX315" s="1098"/>
      <c r="MY315" s="1098"/>
      <c r="MZ315" s="1098"/>
      <c r="NA315" s="1098"/>
      <c r="NB315" s="1098"/>
      <c r="NC315" s="1098"/>
      <c r="ND315" s="1098"/>
      <c r="NE315" s="1098"/>
      <c r="NF315" s="1098"/>
      <c r="NG315" s="1098"/>
      <c r="NH315" s="1098"/>
      <c r="NI315" s="1098"/>
      <c r="NJ315" s="1098"/>
      <c r="NK315" s="1098"/>
      <c r="NL315" s="1098"/>
      <c r="NM315" s="1098"/>
      <c r="NN315" s="1098"/>
      <c r="NO315" s="1098"/>
      <c r="NP315" s="1098"/>
      <c r="NQ315" s="1098"/>
      <c r="NR315" s="1098"/>
      <c r="NS315" s="1098"/>
      <c r="NT315" s="1098"/>
      <c r="NU315" s="1098"/>
      <c r="NV315" s="1098"/>
      <c r="NW315" s="1098"/>
      <c r="NX315" s="1098"/>
      <c r="NY315" s="1098"/>
      <c r="NZ315" s="1098"/>
      <c r="OA315" s="1098"/>
      <c r="OB315" s="1098"/>
      <c r="OC315" s="1098"/>
      <c r="OD315" s="1098"/>
      <c r="OE315" s="1098"/>
      <c r="OF315" s="1098"/>
      <c r="OG315" s="1098"/>
      <c r="OH315" s="1098"/>
      <c r="OI315" s="1098"/>
      <c r="OJ315" s="1098"/>
      <c r="OK315" s="1098"/>
      <c r="OL315" s="1098"/>
      <c r="OM315" s="1098"/>
      <c r="ON315" s="1098"/>
      <c r="OO315" s="1098"/>
      <c r="OP315" s="1098"/>
      <c r="OQ315" s="1098"/>
      <c r="OR315" s="1098"/>
      <c r="OS315" s="1098"/>
      <c r="OT315" s="1098"/>
      <c r="OU315" s="1098"/>
      <c r="OV315" s="1098"/>
      <c r="OW315" s="1098"/>
      <c r="OX315" s="1098"/>
      <c r="OY315" s="1098"/>
      <c r="OZ315" s="1098"/>
      <c r="PA315" s="1098"/>
      <c r="PB315" s="1098"/>
      <c r="PC315" s="1098"/>
      <c r="PD315" s="1098"/>
      <c r="PE315" s="1098"/>
      <c r="PF315" s="1098"/>
      <c r="PG315" s="1098"/>
      <c r="PH315" s="1098"/>
      <c r="PI315" s="1098"/>
      <c r="PJ315" s="1098"/>
      <c r="PK315" s="1098"/>
      <c r="PL315" s="1098"/>
      <c r="PM315" s="1098"/>
      <c r="PN315" s="1098"/>
      <c r="PO315" s="1098"/>
      <c r="PP315" s="1098"/>
      <c r="PQ315" s="1098"/>
      <c r="PR315" s="1098"/>
      <c r="PS315" s="1098"/>
      <c r="PT315" s="1098"/>
      <c r="PU315" s="1098"/>
      <c r="PV315" s="1098"/>
      <c r="PW315" s="1098"/>
      <c r="PX315" s="1098"/>
      <c r="PY315" s="1098"/>
      <c r="PZ315" s="1098"/>
      <c r="QA315" s="1098"/>
      <c r="QB315" s="1098"/>
      <c r="QC315" s="1098"/>
      <c r="QD315" s="1098"/>
      <c r="QE315" s="1098"/>
      <c r="QF315" s="1098"/>
      <c r="QG315" s="1098"/>
      <c r="QH315" s="1098"/>
      <c r="QI315" s="1098"/>
      <c r="QJ315" s="1098"/>
      <c r="QK315" s="1098"/>
      <c r="QL315" s="1098"/>
      <c r="QM315" s="1098"/>
      <c r="QN315" s="1098"/>
      <c r="QO315" s="1098"/>
      <c r="QP315" s="1098"/>
      <c r="QQ315" s="1098"/>
      <c r="QR315" s="1098"/>
      <c r="QS315" s="1098"/>
      <c r="QT315" s="1098"/>
      <c r="QU315" s="1098"/>
      <c r="QV315" s="1098"/>
      <c r="QW315" s="1098"/>
      <c r="QX315" s="1098"/>
      <c r="QY315" s="1098"/>
      <c r="QZ315" s="1098"/>
      <c r="RA315" s="1098"/>
      <c r="RB315" s="1098"/>
      <c r="RC315" s="1098"/>
      <c r="RD315" s="1098"/>
      <c r="RE315" s="1098"/>
      <c r="RF315" s="1098"/>
      <c r="RG315" s="1098"/>
      <c r="RH315" s="1098"/>
      <c r="RI315" s="1098"/>
      <c r="RJ315" s="1098"/>
      <c r="RK315" s="1098"/>
      <c r="RL315" s="1098"/>
      <c r="RM315" s="1098"/>
      <c r="RN315" s="1098"/>
      <c r="RO315" s="1098"/>
      <c r="RP315" s="1098"/>
      <c r="RQ315" s="1098"/>
      <c r="RR315" s="1098"/>
      <c r="RS315" s="1098"/>
      <c r="RT315" s="1098"/>
      <c r="RU315" s="1098"/>
      <c r="RV315" s="1098"/>
      <c r="RW315" s="1098"/>
      <c r="RX315" s="1098"/>
      <c r="RY315" s="1098"/>
      <c r="RZ315" s="1098"/>
      <c r="SA315" s="1098"/>
      <c r="SB315" s="1098"/>
      <c r="SC315" s="1098"/>
      <c r="SD315" s="1098"/>
      <c r="SE315" s="1098"/>
      <c r="SF315" s="1098"/>
      <c r="SG315" s="1098"/>
      <c r="SH315" s="1098"/>
      <c r="SI315" s="1098"/>
      <c r="SJ315" s="1098"/>
      <c r="SK315" s="1098"/>
      <c r="SL315" s="1098"/>
      <c r="SM315" s="1098"/>
      <c r="SN315" s="1098"/>
      <c r="SO315" s="1098"/>
      <c r="SP315" s="1098"/>
      <c r="SQ315" s="1098"/>
      <c r="SR315" s="1098"/>
      <c r="SS315" s="1098"/>
      <c r="ST315" s="1098"/>
      <c r="SU315" s="1098"/>
      <c r="SV315" s="1098"/>
      <c r="SW315" s="1098"/>
      <c r="SX315" s="1098"/>
      <c r="SY315" s="1098"/>
      <c r="SZ315" s="1098"/>
      <c r="TA315" s="1098"/>
      <c r="TB315" s="1098"/>
      <c r="TC315" s="1098"/>
      <c r="TD315" s="1098"/>
      <c r="TE315" s="1098"/>
      <c r="TF315" s="1098"/>
      <c r="TG315" s="1098"/>
      <c r="TH315" s="1098"/>
      <c r="TI315" s="1098"/>
      <c r="TJ315" s="1098"/>
      <c r="TK315" s="1098"/>
      <c r="TL315" s="1098"/>
      <c r="TM315" s="1098"/>
      <c r="TN315" s="1098"/>
      <c r="TO315" s="1098"/>
      <c r="TP315" s="1098"/>
      <c r="TQ315" s="1098"/>
      <c r="TR315" s="1098"/>
      <c r="TS315" s="1098"/>
      <c r="TT315" s="1098"/>
      <c r="TU315" s="1098"/>
      <c r="TV315" s="1098"/>
      <c r="TW315" s="1098"/>
      <c r="TX315" s="1098"/>
      <c r="TY315" s="1098"/>
      <c r="TZ315" s="1098"/>
      <c r="UA315" s="1098"/>
      <c r="UB315" s="1098"/>
      <c r="UC315" s="1098"/>
      <c r="UD315" s="1098"/>
      <c r="UE315" s="1098"/>
      <c r="UF315" s="1098"/>
      <c r="UG315" s="1098"/>
      <c r="UH315" s="1098"/>
      <c r="UI315" s="1098"/>
      <c r="UJ315" s="1098"/>
      <c r="UK315" s="1098"/>
      <c r="UL315" s="1098"/>
      <c r="UM315" s="1098"/>
      <c r="UN315" s="1098"/>
      <c r="UO315" s="1098"/>
      <c r="UP315" s="1098"/>
      <c r="UQ315" s="1098"/>
      <c r="UR315" s="1098"/>
      <c r="US315" s="1098"/>
      <c r="UT315" s="1098"/>
      <c r="UU315" s="1098"/>
      <c r="UV315" s="1098"/>
      <c r="UW315" s="1098"/>
      <c r="UX315" s="1098"/>
      <c r="UY315" s="1098"/>
      <c r="UZ315" s="1098"/>
      <c r="VA315" s="1098"/>
      <c r="VB315" s="1098"/>
      <c r="VC315" s="1098"/>
      <c r="VD315" s="1098"/>
      <c r="VE315" s="1098"/>
      <c r="VF315" s="1098"/>
      <c r="VG315" s="1098"/>
      <c r="VH315" s="1098"/>
      <c r="VI315" s="1098"/>
      <c r="VJ315" s="1098"/>
      <c r="VK315" s="1098"/>
      <c r="VL315" s="1098"/>
      <c r="VM315" s="1098"/>
      <c r="VN315" s="1098"/>
      <c r="VO315" s="1098"/>
      <c r="VP315" s="1098"/>
      <c r="VQ315" s="1098"/>
      <c r="VR315" s="1098"/>
      <c r="VS315" s="1098"/>
      <c r="VT315" s="1098"/>
      <c r="VU315" s="1098"/>
      <c r="VV315" s="1098"/>
      <c r="VW315" s="1098"/>
      <c r="VX315" s="1098"/>
      <c r="VY315" s="1098"/>
      <c r="VZ315" s="1098"/>
      <c r="WA315" s="1098"/>
      <c r="WB315" s="1098"/>
      <c r="WC315" s="1098"/>
      <c r="WD315" s="1098"/>
      <c r="WE315" s="1098"/>
      <c r="WF315" s="1098"/>
      <c r="WG315" s="1098"/>
      <c r="WH315" s="1098"/>
      <c r="WI315" s="1098"/>
      <c r="WJ315" s="1098"/>
      <c r="WK315" s="1098"/>
      <c r="WL315" s="1098"/>
      <c r="WM315" s="1098"/>
      <c r="WN315" s="1098"/>
      <c r="WO315" s="1098"/>
      <c r="WP315" s="1098"/>
      <c r="WQ315" s="1098"/>
      <c r="WR315" s="1098"/>
      <c r="WS315" s="1098"/>
      <c r="WT315" s="1098"/>
      <c r="WU315" s="1098"/>
      <c r="WV315" s="1098"/>
      <c r="WW315" s="1098"/>
      <c r="WX315" s="1098"/>
      <c r="WY315" s="1098"/>
      <c r="WZ315" s="1098"/>
      <c r="XA315" s="1098"/>
      <c r="XB315" s="1098"/>
      <c r="XC315" s="1098"/>
      <c r="XD315" s="1098"/>
      <c r="XE315" s="1098"/>
      <c r="XF315" s="1098"/>
      <c r="XG315" s="1098"/>
      <c r="XH315" s="1098"/>
      <c r="XI315" s="1098"/>
      <c r="XJ315" s="1098"/>
      <c r="XK315" s="1098"/>
      <c r="XL315" s="1098"/>
      <c r="XM315" s="1098"/>
      <c r="XN315" s="1098"/>
      <c r="XO315" s="1098"/>
      <c r="XP315" s="1098"/>
      <c r="XQ315" s="1098"/>
      <c r="XR315" s="1098"/>
      <c r="XS315" s="1098"/>
      <c r="XT315" s="1098"/>
      <c r="XU315" s="1098"/>
      <c r="XV315" s="1098"/>
      <c r="XW315" s="1098"/>
      <c r="XX315" s="1098"/>
      <c r="XY315" s="1098"/>
      <c r="XZ315" s="1098"/>
      <c r="YA315" s="1098"/>
      <c r="YB315" s="1098"/>
      <c r="YC315" s="1098"/>
      <c r="YD315" s="1098"/>
      <c r="YE315" s="1098"/>
      <c r="YF315" s="1098"/>
      <c r="YG315" s="1098"/>
      <c r="YH315" s="1098"/>
      <c r="YI315" s="1098"/>
      <c r="YJ315" s="1098"/>
      <c r="YK315" s="1098"/>
      <c r="YL315" s="1098"/>
      <c r="YM315" s="1098"/>
      <c r="YN315" s="1098"/>
      <c r="YO315" s="1098"/>
      <c r="YP315" s="1098"/>
      <c r="YQ315" s="1098"/>
      <c r="YR315" s="1098"/>
      <c r="YS315" s="1098"/>
      <c r="YT315" s="1098"/>
      <c r="YU315" s="1098"/>
      <c r="YV315" s="1098"/>
      <c r="YW315" s="1098"/>
      <c r="YX315" s="1098"/>
      <c r="YY315" s="1098"/>
      <c r="YZ315" s="1098"/>
      <c r="ZA315" s="1098"/>
      <c r="ZB315" s="1098"/>
      <c r="ZC315" s="1098"/>
      <c r="ZD315" s="1098"/>
      <c r="ZE315" s="1098"/>
      <c r="ZF315" s="1098"/>
      <c r="ZG315" s="1098"/>
      <c r="ZH315" s="1098"/>
      <c r="ZI315" s="1098"/>
      <c r="ZJ315" s="1098"/>
      <c r="ZK315" s="1098"/>
      <c r="ZL315" s="1098"/>
      <c r="ZM315" s="1098"/>
      <c r="ZN315" s="1098"/>
      <c r="ZO315" s="1098"/>
      <c r="ZP315" s="1098"/>
      <c r="ZQ315" s="1098"/>
      <c r="ZR315" s="1098"/>
      <c r="ZS315" s="1098"/>
      <c r="ZT315" s="1098"/>
      <c r="ZU315" s="1098"/>
      <c r="ZV315" s="1098"/>
      <c r="ZW315" s="1098"/>
      <c r="ZX315" s="1098"/>
      <c r="ZY315" s="1098"/>
      <c r="ZZ315" s="1098"/>
      <c r="AAA315" s="1098"/>
      <c r="AAB315" s="1098"/>
      <c r="AAC315" s="1098"/>
      <c r="AAD315" s="1098"/>
      <c r="AAE315" s="1098"/>
      <c r="AAF315" s="1098"/>
      <c r="AAG315" s="1098"/>
      <c r="AAH315" s="1098"/>
      <c r="AAI315" s="1098"/>
      <c r="AAJ315" s="1098"/>
      <c r="AAK315" s="1098"/>
      <c r="AAL315" s="1098"/>
      <c r="AAM315" s="1098"/>
      <c r="AAN315" s="1098"/>
      <c r="AAO315" s="1098"/>
      <c r="AAP315" s="1098"/>
      <c r="AAQ315" s="1098"/>
      <c r="AAR315" s="1098"/>
      <c r="AAS315" s="1098"/>
      <c r="AAT315" s="1098"/>
      <c r="AAU315" s="1098"/>
      <c r="AAV315" s="1098"/>
      <c r="AAW315" s="1098"/>
      <c r="AAX315" s="1098"/>
      <c r="AAY315" s="1098"/>
      <c r="AAZ315" s="1098"/>
      <c r="ABA315" s="1098"/>
      <c r="ABB315" s="1098"/>
      <c r="ABC315" s="1098"/>
      <c r="ABD315" s="1098"/>
      <c r="ABE315" s="1098"/>
      <c r="ABF315" s="1098"/>
      <c r="ABG315" s="1098"/>
      <c r="ABH315" s="1098"/>
      <c r="ABI315" s="1098"/>
      <c r="ABJ315" s="1098"/>
      <c r="ABK315" s="1098"/>
      <c r="ABL315" s="1098"/>
      <c r="ABM315" s="1098"/>
      <c r="ABN315" s="1098"/>
      <c r="ABO315" s="1098"/>
      <c r="ABP315" s="1098"/>
      <c r="ABQ315" s="1098"/>
      <c r="ABR315" s="1098"/>
      <c r="ABS315" s="1098"/>
      <c r="ABT315" s="1098"/>
      <c r="ABU315" s="1098"/>
      <c r="ABV315" s="1098"/>
      <c r="ABW315" s="1098"/>
      <c r="ABX315" s="1098"/>
      <c r="ABY315" s="1098"/>
      <c r="ABZ315" s="1098"/>
      <c r="ACA315" s="1098"/>
      <c r="ACB315" s="1098"/>
      <c r="ACC315" s="1098"/>
      <c r="ACD315" s="1098"/>
      <c r="ACE315" s="1098"/>
      <c r="ACF315" s="1098"/>
      <c r="ACG315" s="1098"/>
      <c r="ACH315" s="1098"/>
      <c r="ACI315" s="1098"/>
      <c r="ACJ315" s="1098"/>
      <c r="ACK315" s="1098"/>
      <c r="ACL315" s="1098"/>
      <c r="ACM315" s="1098"/>
      <c r="ACN315" s="1098"/>
      <c r="ACO315" s="1098"/>
      <c r="ACP315" s="1098"/>
      <c r="ACQ315" s="1098"/>
      <c r="ACR315" s="1098"/>
      <c r="ACS315" s="1098"/>
      <c r="ACT315" s="1098"/>
      <c r="ACU315" s="1098"/>
      <c r="ACV315" s="1098"/>
      <c r="ACW315" s="1098"/>
      <c r="ACX315" s="1098"/>
      <c r="ACY315" s="1098"/>
      <c r="ACZ315" s="1098"/>
      <c r="ADA315" s="1098"/>
      <c r="ADB315" s="1098"/>
      <c r="ADC315" s="1098"/>
      <c r="ADD315" s="1098"/>
      <c r="ADE315" s="1098"/>
      <c r="ADF315" s="1098"/>
      <c r="ADG315" s="1098"/>
      <c r="ADH315" s="1098"/>
      <c r="ADI315" s="1098"/>
      <c r="ADJ315" s="1098"/>
      <c r="ADK315" s="1098"/>
      <c r="ADL315" s="1098"/>
      <c r="ADM315" s="1098"/>
      <c r="ADN315" s="1098"/>
      <c r="ADO315" s="1098"/>
      <c r="ADP315" s="1098"/>
      <c r="ADQ315" s="1098"/>
      <c r="ADR315" s="1098"/>
      <c r="ADS315" s="1098"/>
      <c r="ADT315" s="1098"/>
      <c r="ADU315" s="1098"/>
      <c r="ADV315" s="1098"/>
      <c r="ADW315" s="1098"/>
      <c r="ADX315" s="1098"/>
      <c r="ADY315" s="1098"/>
      <c r="ADZ315" s="1098"/>
      <c r="AEA315" s="1098"/>
      <c r="AEB315" s="1098"/>
      <c r="AEC315" s="1098"/>
      <c r="AED315" s="1098"/>
      <c r="AEE315" s="1098"/>
      <c r="AEF315" s="1098"/>
      <c r="AEG315" s="1098"/>
      <c r="AEH315" s="1098"/>
      <c r="AEI315" s="1098"/>
      <c r="AEJ315" s="1098"/>
      <c r="AEK315" s="1098"/>
      <c r="AEL315" s="1098"/>
      <c r="AEM315" s="1098"/>
      <c r="AEN315" s="1098"/>
      <c r="AEO315" s="1098"/>
      <c r="AEP315" s="1098"/>
      <c r="AEQ315" s="1098"/>
      <c r="AER315" s="1098"/>
      <c r="AES315" s="1098"/>
      <c r="AET315" s="1098"/>
      <c r="AEU315" s="1098"/>
      <c r="AEV315" s="1098"/>
      <c r="AEW315" s="1098"/>
      <c r="AEX315" s="1098"/>
      <c r="AEY315" s="1098"/>
      <c r="AEZ315" s="1098"/>
      <c r="AFA315" s="1098"/>
      <c r="AFB315" s="1098"/>
      <c r="AFC315" s="1098"/>
      <c r="AFD315" s="1098"/>
      <c r="AFE315" s="1098"/>
      <c r="AFF315" s="1098"/>
      <c r="AFG315" s="1098"/>
      <c r="AFH315" s="1098"/>
      <c r="AFI315" s="1098"/>
      <c r="AFJ315" s="1098"/>
      <c r="AFK315" s="1098"/>
      <c r="AFL315" s="1098"/>
      <c r="AFM315" s="1098"/>
      <c r="AFN315" s="1098"/>
      <c r="AFO315" s="1098"/>
      <c r="AFP315" s="1098"/>
      <c r="AFQ315" s="1098"/>
      <c r="AFR315" s="1098"/>
      <c r="AFS315" s="1098"/>
      <c r="AFT315" s="1098"/>
      <c r="AFU315" s="1098"/>
      <c r="AFV315" s="1098"/>
      <c r="AFW315" s="1098"/>
      <c r="AFX315" s="1098"/>
      <c r="AFY315" s="1098"/>
      <c r="AFZ315" s="1098"/>
      <c r="AGA315" s="1098"/>
      <c r="AGB315" s="1098"/>
      <c r="AGC315" s="1098"/>
      <c r="AGD315" s="1098"/>
      <c r="AGE315" s="1098"/>
      <c r="AGF315" s="1098"/>
      <c r="AGG315" s="1098"/>
      <c r="AGH315" s="1098"/>
      <c r="AGI315" s="1098"/>
      <c r="AGJ315" s="1098"/>
      <c r="AGK315" s="1098"/>
      <c r="AGL315" s="1098"/>
      <c r="AGM315" s="1098"/>
      <c r="AGN315" s="1098"/>
      <c r="AGO315" s="1098"/>
      <c r="AGP315" s="1098"/>
      <c r="AGQ315" s="1098"/>
      <c r="AGR315" s="1098"/>
      <c r="AGS315" s="1098"/>
      <c r="AGT315" s="1098"/>
      <c r="AGU315" s="1098"/>
      <c r="AGV315" s="1098"/>
      <c r="AGW315" s="1098"/>
      <c r="AGX315" s="1098"/>
      <c r="AGY315" s="1098"/>
      <c r="AGZ315" s="1098"/>
      <c r="AHA315" s="1098"/>
      <c r="AHB315" s="1098"/>
      <c r="AHC315" s="1098"/>
      <c r="AHD315" s="1098"/>
      <c r="AHE315" s="1098"/>
      <c r="AHF315" s="1098"/>
      <c r="AHG315" s="1098"/>
      <c r="AHH315" s="1098"/>
      <c r="AHI315" s="1098"/>
      <c r="AHJ315" s="1098"/>
      <c r="AHK315" s="1098"/>
      <c r="AHL315" s="1098"/>
      <c r="AHM315" s="1098"/>
      <c r="AHN315" s="1098"/>
      <c r="AHO315" s="1098"/>
      <c r="AHP315" s="1098"/>
      <c r="AHQ315" s="1098"/>
      <c r="AHR315" s="1098"/>
      <c r="AHS315" s="1098"/>
      <c r="AHT315" s="1098"/>
      <c r="AHU315" s="1098"/>
      <c r="AHV315" s="1098"/>
      <c r="AHW315" s="1098"/>
      <c r="AHX315" s="1098"/>
      <c r="AHY315" s="1098"/>
      <c r="AHZ315" s="1098"/>
      <c r="AIA315" s="1098"/>
      <c r="AIB315" s="1098"/>
      <c r="AIC315" s="1098"/>
      <c r="AID315" s="1098"/>
      <c r="AIE315" s="1098"/>
      <c r="AIF315" s="1098"/>
      <c r="AIG315" s="1098"/>
      <c r="AIH315" s="1098"/>
      <c r="AII315" s="1098"/>
      <c r="AIJ315" s="1098"/>
      <c r="AIK315" s="1098"/>
      <c r="AIL315" s="1098"/>
      <c r="AIM315" s="1098"/>
      <c r="AIN315" s="1098"/>
      <c r="AIO315" s="1098"/>
      <c r="AIP315" s="1098"/>
      <c r="AIQ315" s="1098"/>
      <c r="AIR315" s="1098"/>
      <c r="AIS315" s="1098"/>
      <c r="AIT315" s="1098"/>
      <c r="AIU315" s="1098"/>
      <c r="AIV315" s="1098"/>
      <c r="AIW315" s="1098"/>
      <c r="AIX315" s="1098"/>
      <c r="AIY315" s="1098"/>
      <c r="AIZ315" s="1098"/>
      <c r="AJA315" s="1098"/>
      <c r="AJB315" s="1098"/>
      <c r="AJC315" s="1098"/>
      <c r="AJD315" s="1098"/>
      <c r="AJE315" s="1098"/>
      <c r="AJF315" s="1098"/>
      <c r="AJG315" s="1098"/>
      <c r="AJH315" s="1098"/>
      <c r="AJI315" s="1098"/>
      <c r="AJJ315" s="1098"/>
      <c r="AJK315" s="1098"/>
      <c r="AJL315" s="1098"/>
      <c r="AJM315" s="1098"/>
      <c r="AJN315" s="1098"/>
      <c r="AJO315" s="1098"/>
      <c r="AJP315" s="1098"/>
      <c r="AJQ315" s="1098"/>
      <c r="AJR315" s="1098"/>
      <c r="AJS315" s="1098"/>
      <c r="AJT315" s="1098"/>
      <c r="AJU315" s="1098"/>
      <c r="AJV315" s="1098"/>
      <c r="AJW315" s="1098"/>
      <c r="AJX315" s="1098"/>
      <c r="AJY315" s="1098"/>
      <c r="AJZ315" s="1098"/>
      <c r="AKA315" s="1098"/>
      <c r="AKB315" s="1098"/>
      <c r="AKC315" s="1098"/>
      <c r="AKD315" s="1098"/>
      <c r="AKE315" s="1098"/>
      <c r="AKF315" s="1098"/>
      <c r="AKG315" s="1098"/>
      <c r="AKH315" s="1098"/>
      <c r="AKI315" s="1098"/>
      <c r="AKJ315" s="1098"/>
      <c r="AKK315" s="1098"/>
      <c r="AKL315" s="1098"/>
      <c r="AKM315" s="1098"/>
      <c r="AKN315" s="1098"/>
      <c r="AKO315" s="1098"/>
      <c r="AKP315" s="1098"/>
      <c r="AKQ315" s="1098"/>
      <c r="AKR315" s="1098"/>
      <c r="AKS315" s="1098"/>
      <c r="AKT315" s="1098"/>
      <c r="AKU315" s="1098"/>
      <c r="AKV315" s="1098"/>
      <c r="AKW315" s="1098"/>
      <c r="AKX315" s="1098"/>
      <c r="AKY315" s="1098"/>
      <c r="AKZ315" s="1098"/>
      <c r="ALA315" s="1098"/>
      <c r="ALB315" s="1098"/>
      <c r="ALC315" s="1098"/>
      <c r="ALD315" s="1098"/>
      <c r="ALE315" s="1098"/>
      <c r="ALF315" s="1098"/>
      <c r="ALG315" s="1098"/>
      <c r="ALH315" s="1098"/>
      <c r="ALI315" s="1098"/>
      <c r="ALJ315" s="1098"/>
      <c r="ALK315" s="1098"/>
      <c r="ALL315" s="1098"/>
      <c r="ALM315" s="1098"/>
      <c r="ALN315" s="1098"/>
      <c r="ALO315" s="1098"/>
      <c r="ALP315" s="1098"/>
      <c r="ALQ315" s="1098"/>
      <c r="ALR315" s="1098"/>
      <c r="ALS315" s="1098"/>
      <c r="ALT315" s="1098"/>
      <c r="ALU315" s="1098"/>
      <c r="ALV315" s="1098"/>
      <c r="ALW315" s="1098"/>
      <c r="ALX315" s="1098"/>
      <c r="ALY315" s="1098"/>
      <c r="ALZ315" s="1098"/>
      <c r="AMA315" s="1098"/>
      <c r="AMB315" s="1098"/>
      <c r="AMC315" s="1098"/>
      <c r="AMD315" s="1098"/>
      <c r="AME315" s="1098"/>
      <c r="AMF315" s="1098"/>
      <c r="AMG315" s="1098"/>
      <c r="AMH315" s="1098"/>
      <c r="AMI315" s="1098"/>
      <c r="AMJ315" s="1098"/>
      <c r="AMK315" s="1098"/>
      <c r="AML315" s="1098"/>
      <c r="AMM315" s="1098"/>
      <c r="AMN315" s="1098"/>
      <c r="AMO315" s="1098"/>
      <c r="AMP315" s="1098"/>
      <c r="AMQ315" s="1098"/>
      <c r="AMR315" s="1098"/>
      <c r="AMS315" s="1098"/>
      <c r="AMT315" s="1098"/>
      <c r="AMU315" s="1098"/>
      <c r="AMV315" s="1098"/>
      <c r="AMW315" s="1098"/>
      <c r="AMX315" s="1098"/>
      <c r="AMY315" s="1098"/>
      <c r="AMZ315" s="1098"/>
      <c r="ANA315" s="1098"/>
      <c r="ANB315" s="1098"/>
      <c r="ANC315" s="1098"/>
      <c r="AND315" s="1098"/>
      <c r="ANE315" s="1098"/>
      <c r="ANF315" s="1098"/>
      <c r="ANG315" s="1098"/>
      <c r="ANH315" s="1098"/>
      <c r="ANI315" s="1098"/>
      <c r="ANJ315" s="1098"/>
      <c r="ANK315" s="1098"/>
      <c r="ANL315" s="1098"/>
      <c r="ANM315" s="1098"/>
      <c r="ANN315" s="1098"/>
      <c r="ANO315" s="1098"/>
      <c r="ANP315" s="1098"/>
      <c r="ANQ315" s="1098"/>
      <c r="ANR315" s="1098"/>
      <c r="ANS315" s="1098"/>
      <c r="ANT315" s="1098"/>
      <c r="ANU315" s="1098"/>
      <c r="ANV315" s="1098"/>
      <c r="ANW315" s="1098"/>
      <c r="ANX315" s="1098"/>
      <c r="ANY315" s="1098"/>
      <c r="ANZ315" s="1098"/>
      <c r="AOA315" s="1098"/>
      <c r="AOB315" s="1098"/>
      <c r="AOC315" s="1098"/>
      <c r="AOD315" s="1098"/>
      <c r="AOE315" s="1098"/>
      <c r="AOF315" s="1098"/>
      <c r="AOG315" s="1098"/>
      <c r="AOH315" s="1098"/>
      <c r="AOI315" s="1098"/>
      <c r="AOJ315" s="1098"/>
      <c r="AOK315" s="1098"/>
      <c r="AOL315" s="1098"/>
      <c r="AOM315" s="1098"/>
      <c r="AON315" s="1098"/>
      <c r="AOO315" s="1098"/>
      <c r="AOP315" s="1098"/>
      <c r="AOQ315" s="1098"/>
      <c r="AOR315" s="1098"/>
      <c r="AOS315" s="1098"/>
      <c r="AOT315" s="1098"/>
      <c r="AOU315" s="1098"/>
      <c r="AOV315" s="1098"/>
      <c r="AOW315" s="1098"/>
      <c r="AOX315" s="1098"/>
      <c r="AOY315" s="1098"/>
      <c r="AOZ315" s="1098"/>
      <c r="APA315" s="1098"/>
      <c r="APB315" s="1098"/>
      <c r="APC315" s="1098"/>
      <c r="APD315" s="1098"/>
      <c r="APE315" s="1098"/>
      <c r="APF315" s="1098"/>
      <c r="APG315" s="1098"/>
      <c r="APH315" s="1098"/>
      <c r="API315" s="1098"/>
      <c r="APJ315" s="1098"/>
      <c r="APK315" s="1098"/>
      <c r="APL315" s="1098"/>
      <c r="APM315" s="1098"/>
      <c r="APN315" s="1098"/>
      <c r="APO315" s="1098"/>
      <c r="APP315" s="1098"/>
      <c r="APQ315" s="1098"/>
      <c r="APR315" s="1098"/>
      <c r="APS315" s="1098"/>
      <c r="APT315" s="1098"/>
      <c r="APU315" s="1098"/>
      <c r="APV315" s="1098"/>
      <c r="APW315" s="1098"/>
      <c r="APX315" s="1098"/>
      <c r="APY315" s="1098"/>
      <c r="APZ315" s="1098"/>
      <c r="AQA315" s="1098"/>
      <c r="AQB315" s="1098"/>
      <c r="AQC315" s="1098"/>
      <c r="AQD315" s="1098"/>
      <c r="AQE315" s="1098"/>
      <c r="AQF315" s="1098"/>
      <c r="AQG315" s="1098"/>
      <c r="AQH315" s="1098"/>
      <c r="AQI315" s="1098"/>
      <c r="AQJ315" s="1098"/>
      <c r="AQK315" s="1098"/>
      <c r="AQL315" s="1098"/>
      <c r="AQM315" s="1098"/>
      <c r="AQN315" s="1098"/>
      <c r="AQO315" s="1098"/>
      <c r="AQP315" s="1098"/>
      <c r="AQQ315" s="1098"/>
      <c r="AQR315" s="1098"/>
      <c r="AQS315" s="1098"/>
      <c r="AQT315" s="1098"/>
      <c r="AQU315" s="1098"/>
      <c r="AQV315" s="1098"/>
      <c r="AQW315" s="1098"/>
      <c r="AQX315" s="1098"/>
      <c r="AQY315" s="1098"/>
      <c r="AQZ315" s="1098"/>
      <c r="ARA315" s="1098"/>
      <c r="ARB315" s="1098"/>
      <c r="ARC315" s="1098"/>
      <c r="ARD315" s="1098"/>
      <c r="ARE315" s="1098"/>
      <c r="ARF315" s="1098"/>
      <c r="ARG315" s="1098"/>
      <c r="ARH315" s="1098"/>
      <c r="ARI315" s="1098"/>
      <c r="ARJ315" s="1098"/>
      <c r="ARK315" s="1098"/>
      <c r="ARL315" s="1098"/>
      <c r="ARM315" s="1098"/>
      <c r="ARN315" s="1098"/>
      <c r="ARO315" s="1098"/>
      <c r="ARP315" s="1098"/>
      <c r="ARQ315" s="1098"/>
      <c r="ARR315" s="1098"/>
      <c r="ARS315" s="1098"/>
      <c r="ART315" s="1098"/>
      <c r="ARU315" s="1098"/>
      <c r="ARV315" s="1098"/>
      <c r="ARW315" s="1098"/>
      <c r="ARX315" s="1098"/>
      <c r="ARY315" s="1098"/>
      <c r="ARZ315" s="1098"/>
      <c r="ASA315" s="1098"/>
      <c r="ASB315" s="1098"/>
      <c r="ASC315" s="1098"/>
      <c r="ASD315" s="1098"/>
      <c r="ASE315" s="1098"/>
      <c r="ASF315" s="1098"/>
      <c r="ASG315" s="1098"/>
      <c r="ASH315" s="1098"/>
      <c r="ASI315" s="1098"/>
      <c r="ASJ315" s="1098"/>
      <c r="ASK315" s="1098"/>
      <c r="ASL315" s="1098"/>
      <c r="ASM315" s="1098"/>
      <c r="ASN315" s="1098"/>
      <c r="ASO315" s="1098"/>
      <c r="ASP315" s="1098"/>
      <c r="ASQ315" s="1098"/>
      <c r="ASR315" s="1098"/>
      <c r="ASS315" s="1098"/>
      <c r="AST315" s="1098"/>
      <c r="ASU315" s="1098"/>
      <c r="ASV315" s="1098"/>
      <c r="ASW315" s="1098"/>
      <c r="ASX315" s="1098"/>
      <c r="ASY315" s="1098"/>
      <c r="ASZ315" s="1098"/>
      <c r="ATA315" s="1098"/>
      <c r="ATB315" s="1098"/>
      <c r="ATC315" s="1098"/>
      <c r="ATD315" s="1098"/>
      <c r="ATE315" s="1098"/>
      <c r="ATF315" s="1098"/>
      <c r="ATG315" s="1098"/>
      <c r="ATH315" s="1098"/>
      <c r="ATI315" s="1098"/>
      <c r="ATJ315" s="1098"/>
      <c r="ATK315" s="1098"/>
      <c r="ATL315" s="1098"/>
      <c r="ATM315" s="1098"/>
      <c r="ATN315" s="1098"/>
      <c r="ATO315" s="1098"/>
      <c r="ATP315" s="1098"/>
      <c r="ATQ315" s="1098"/>
      <c r="ATR315" s="1098"/>
      <c r="ATS315" s="1098"/>
      <c r="ATT315" s="1098"/>
      <c r="ATU315" s="1098"/>
      <c r="ATV315" s="1098"/>
      <c r="ATW315" s="1098"/>
      <c r="ATX315" s="1098"/>
      <c r="ATY315" s="1098"/>
      <c r="ATZ315" s="1098"/>
      <c r="AUA315" s="1098"/>
      <c r="AUB315" s="1098"/>
      <c r="AUC315" s="1098"/>
      <c r="AUD315" s="1098"/>
      <c r="AUE315" s="1098"/>
      <c r="AUF315" s="1098"/>
      <c r="AUG315" s="1098"/>
      <c r="AUH315" s="1098"/>
      <c r="AUI315" s="1098"/>
      <c r="AUJ315" s="1098"/>
      <c r="AUK315" s="1098"/>
      <c r="AUL315" s="1098"/>
      <c r="AUM315" s="1098"/>
      <c r="AUN315" s="1098"/>
      <c r="AUO315" s="1098"/>
      <c r="AUP315" s="1098"/>
      <c r="AUQ315" s="1098"/>
      <c r="AUR315" s="1098"/>
      <c r="AUS315" s="1098"/>
      <c r="AUT315" s="1098"/>
      <c r="AUU315" s="1098"/>
      <c r="AUV315" s="1098"/>
      <c r="AUW315" s="1098"/>
      <c r="AUX315" s="1098"/>
      <c r="AUY315" s="1098"/>
      <c r="AUZ315" s="1098"/>
      <c r="AVA315" s="1098"/>
      <c r="AVB315" s="1098"/>
      <c r="AVC315" s="1098"/>
      <c r="AVD315" s="1098"/>
      <c r="AVE315" s="1098"/>
      <c r="AVF315" s="1098"/>
      <c r="AVG315" s="1098"/>
      <c r="AVH315" s="1098"/>
      <c r="AVI315" s="1098"/>
      <c r="AVJ315" s="1098"/>
      <c r="AVK315" s="1098"/>
      <c r="AVL315" s="1098"/>
      <c r="AVM315" s="1098"/>
      <c r="AVN315" s="1098"/>
      <c r="AVO315" s="1098"/>
      <c r="AVP315" s="1098"/>
      <c r="AVQ315" s="1098"/>
      <c r="AVR315" s="1098"/>
      <c r="AVS315" s="1098"/>
      <c r="AVT315" s="1098"/>
      <c r="AVU315" s="1098"/>
      <c r="AVV315" s="1098"/>
      <c r="AVW315" s="1098"/>
      <c r="AVX315" s="1098"/>
      <c r="AVY315" s="1098"/>
      <c r="AVZ315" s="1098"/>
      <c r="AWA315" s="1098"/>
      <c r="AWB315" s="1098"/>
      <c r="AWC315" s="1098"/>
      <c r="AWD315" s="1098"/>
      <c r="AWE315" s="1098"/>
      <c r="AWF315" s="1098"/>
      <c r="AWG315" s="1098"/>
      <c r="AWH315" s="1098"/>
      <c r="AWI315" s="1098"/>
      <c r="AWJ315" s="1098"/>
      <c r="AWK315" s="1098"/>
      <c r="AWL315" s="1098"/>
      <c r="AWM315" s="1098"/>
      <c r="AWN315" s="1098"/>
      <c r="AWO315" s="1098"/>
      <c r="AWP315" s="1098"/>
      <c r="AWQ315" s="1098"/>
      <c r="AWR315" s="1098"/>
      <c r="AWS315" s="1098"/>
      <c r="AWT315" s="1098"/>
      <c r="AWU315" s="1098"/>
      <c r="AWV315" s="1098"/>
      <c r="AWW315" s="1098"/>
      <c r="AWX315" s="1098"/>
      <c r="AWY315" s="1098"/>
      <c r="AWZ315" s="1098"/>
      <c r="AXA315" s="1098"/>
      <c r="AXB315" s="1098"/>
      <c r="AXC315" s="1098"/>
      <c r="AXD315" s="1098"/>
      <c r="AXE315" s="1098"/>
      <c r="AXF315" s="1098"/>
      <c r="AXG315" s="1098"/>
      <c r="AXH315" s="1098"/>
      <c r="AXI315" s="1098"/>
      <c r="AXJ315" s="1098"/>
      <c r="AXK315" s="1098"/>
      <c r="AXL315" s="1098"/>
      <c r="AXM315" s="1098"/>
      <c r="AXN315" s="1098"/>
      <c r="AXO315" s="1098"/>
      <c r="AXP315" s="1098"/>
      <c r="AXQ315" s="1098"/>
      <c r="AXR315" s="1098"/>
      <c r="AXS315" s="1098"/>
      <c r="AXT315" s="1098"/>
      <c r="AXU315" s="1098"/>
      <c r="AXV315" s="1098"/>
      <c r="AXW315" s="1098"/>
      <c r="AXX315" s="1098"/>
      <c r="AXY315" s="1098"/>
      <c r="AXZ315" s="1098"/>
      <c r="AYA315" s="1098"/>
      <c r="AYB315" s="1098"/>
      <c r="AYC315" s="1098"/>
      <c r="AYD315" s="1098"/>
      <c r="AYE315" s="1098"/>
      <c r="AYF315" s="1098"/>
      <c r="AYG315" s="1098"/>
      <c r="AYH315" s="1098"/>
      <c r="AYI315" s="1098"/>
      <c r="AYJ315" s="1098"/>
      <c r="AYK315" s="1098"/>
      <c r="AYL315" s="1098"/>
      <c r="AYM315" s="1098"/>
      <c r="AYN315" s="1098"/>
      <c r="AYO315" s="1098"/>
      <c r="AYP315" s="1098"/>
      <c r="AYQ315" s="1098"/>
      <c r="AYR315" s="1098"/>
      <c r="AYS315" s="1098"/>
      <c r="AYT315" s="1098"/>
      <c r="AYU315" s="1098"/>
      <c r="AYV315" s="1098"/>
      <c r="AYW315" s="1098"/>
    </row>
    <row r="316" spans="1:1349" s="1766" customFormat="1" ht="18" customHeight="1" x14ac:dyDescent="0.2">
      <c r="A316" s="3484"/>
      <c r="B316" s="1773"/>
      <c r="C316" s="1132"/>
      <c r="D316" s="1783" t="s">
        <v>923</v>
      </c>
      <c r="E316" s="3493">
        <f>E313/E301</f>
        <v>40.906154343617096</v>
      </c>
      <c r="F316" s="3493"/>
      <c r="G316" s="3493"/>
      <c r="H316" s="1592"/>
      <c r="I316" s="3494">
        <f>I313/K301</f>
        <v>40.906154343617104</v>
      </c>
      <c r="J316" s="3494"/>
      <c r="K316" s="3494"/>
      <c r="L316" s="1790"/>
      <c r="M316" s="3495">
        <f>M313/M301</f>
        <v>31.415926535897931</v>
      </c>
      <c r="N316" s="3495"/>
      <c r="O316" s="3495"/>
      <c r="P316" s="1784" t="s">
        <v>923</v>
      </c>
      <c r="Q316" s="1785"/>
      <c r="R316" s="3574"/>
      <c r="S316" s="1098"/>
      <c r="T316" s="1098"/>
      <c r="U316" s="1098"/>
      <c r="V316" s="1098"/>
      <c r="W316" s="1098"/>
      <c r="X316" s="1098"/>
      <c r="Y316" s="1098"/>
      <c r="Z316" s="1098"/>
      <c r="AA316" s="1098"/>
      <c r="AB316" s="1098"/>
      <c r="AC316" s="1098"/>
      <c r="AD316" s="1098"/>
      <c r="AE316" s="1098"/>
      <c r="AF316" s="1098"/>
      <c r="AG316" s="1098"/>
      <c r="AH316" s="1098"/>
      <c r="AI316" s="1098"/>
      <c r="AJ316" s="1098"/>
      <c r="AK316" s="1098"/>
      <c r="AL316" s="1098"/>
      <c r="AM316" s="1098"/>
      <c r="AN316" s="1098"/>
      <c r="AO316" s="1098"/>
      <c r="AP316" s="1098"/>
      <c r="AQ316" s="1098"/>
      <c r="AR316" s="1098"/>
      <c r="AS316" s="1098"/>
      <c r="AT316" s="1098"/>
      <c r="AU316" s="1098"/>
      <c r="AV316" s="1098"/>
      <c r="AW316" s="1098"/>
      <c r="AX316" s="1098"/>
      <c r="AY316" s="1098"/>
      <c r="AZ316" s="1098"/>
      <c r="BA316" s="1098"/>
      <c r="BB316" s="1098"/>
      <c r="BC316" s="1098"/>
      <c r="BD316" s="1098"/>
      <c r="BE316" s="1098"/>
      <c r="BF316" s="1098"/>
      <c r="BG316" s="1098"/>
      <c r="BH316" s="1098"/>
      <c r="BI316" s="1098"/>
      <c r="BJ316" s="1098"/>
      <c r="BK316" s="1098"/>
      <c r="BL316" s="1098"/>
      <c r="BM316" s="1098"/>
      <c r="BN316" s="1098"/>
      <c r="BO316" s="1098"/>
      <c r="BP316" s="1098"/>
      <c r="BQ316" s="1098"/>
      <c r="BR316" s="1098"/>
      <c r="BS316" s="1098"/>
      <c r="BT316" s="1098"/>
      <c r="BU316" s="1098"/>
      <c r="BV316" s="1098"/>
      <c r="BW316" s="1098"/>
      <c r="BX316" s="1098"/>
      <c r="BY316" s="1098"/>
      <c r="BZ316" s="1098"/>
      <c r="CA316" s="1098"/>
      <c r="CB316" s="1098"/>
      <c r="CC316" s="1098"/>
      <c r="CD316" s="1098"/>
      <c r="CE316" s="1098"/>
      <c r="CF316" s="1098"/>
      <c r="CG316" s="1098"/>
      <c r="CH316" s="1098"/>
      <c r="CI316" s="1098"/>
      <c r="CJ316" s="1098"/>
      <c r="CK316" s="1098"/>
      <c r="CL316" s="1098"/>
      <c r="CM316" s="1098"/>
      <c r="CN316" s="1098"/>
      <c r="CO316" s="1098"/>
      <c r="CP316" s="1098"/>
      <c r="CQ316" s="1098"/>
      <c r="CR316" s="1098"/>
      <c r="CS316" s="1098"/>
      <c r="CT316" s="1098"/>
      <c r="CU316" s="1098"/>
      <c r="CV316" s="1098"/>
      <c r="CW316" s="1098"/>
      <c r="CX316" s="1098"/>
      <c r="CY316" s="1098"/>
      <c r="CZ316" s="1098"/>
      <c r="DA316" s="1098"/>
      <c r="DB316" s="1098"/>
      <c r="DC316" s="1098"/>
      <c r="DD316" s="1098"/>
      <c r="DE316" s="1098"/>
      <c r="DF316" s="1098"/>
      <c r="DG316" s="1098"/>
      <c r="DH316" s="1098"/>
      <c r="DI316" s="1098"/>
      <c r="DJ316" s="1098"/>
      <c r="DK316" s="1098"/>
      <c r="DL316" s="1098"/>
      <c r="DM316" s="1098"/>
      <c r="DN316" s="1098"/>
      <c r="DO316" s="1098"/>
      <c r="DP316" s="1098"/>
      <c r="DQ316" s="1098"/>
      <c r="DR316" s="1098"/>
      <c r="DS316" s="1098"/>
      <c r="DT316" s="1098"/>
      <c r="DU316" s="1098"/>
      <c r="DV316" s="1098"/>
      <c r="DW316" s="1098"/>
      <c r="DX316" s="1098"/>
      <c r="DY316" s="1098"/>
      <c r="DZ316" s="1098"/>
      <c r="EA316" s="1098"/>
      <c r="EB316" s="1098"/>
      <c r="EC316" s="1098"/>
      <c r="ED316" s="1098"/>
      <c r="EE316" s="1098"/>
      <c r="EF316" s="1098"/>
      <c r="EG316" s="1098"/>
      <c r="EH316" s="1098"/>
      <c r="EI316" s="1098"/>
      <c r="EJ316" s="1098"/>
      <c r="EK316" s="1098"/>
      <c r="EL316" s="1098"/>
      <c r="EM316" s="1098"/>
      <c r="EN316" s="1098"/>
      <c r="EO316" s="1098"/>
      <c r="EP316" s="1098"/>
      <c r="EQ316" s="1098"/>
      <c r="ER316" s="1098"/>
      <c r="ES316" s="1098"/>
      <c r="ET316" s="1098"/>
      <c r="EU316" s="1098"/>
      <c r="EV316" s="1098"/>
      <c r="EW316" s="1098"/>
      <c r="EX316" s="1098"/>
      <c r="EY316" s="1098"/>
      <c r="EZ316" s="1098"/>
      <c r="FA316" s="1098"/>
      <c r="FB316" s="1098"/>
      <c r="FC316" s="1098"/>
      <c r="FD316" s="1098"/>
      <c r="FE316" s="1098"/>
      <c r="FF316" s="1098"/>
      <c r="FG316" s="1098"/>
      <c r="FH316" s="1098"/>
      <c r="FI316" s="1098"/>
      <c r="FJ316" s="1098"/>
      <c r="FK316" s="1098"/>
      <c r="FL316" s="1098"/>
      <c r="FM316" s="1098"/>
      <c r="FN316" s="1098"/>
      <c r="FO316" s="1098"/>
      <c r="FP316" s="1098"/>
      <c r="FQ316" s="1098"/>
      <c r="FR316" s="1098"/>
      <c r="FS316" s="1098"/>
      <c r="FT316" s="1098"/>
      <c r="FU316" s="1098"/>
      <c r="FV316" s="1098"/>
      <c r="FW316" s="1098"/>
      <c r="FX316" s="1098"/>
      <c r="FY316" s="1098"/>
      <c r="FZ316" s="1098"/>
      <c r="GA316" s="1098"/>
      <c r="GB316" s="1098"/>
      <c r="GC316" s="1098"/>
      <c r="GD316" s="1098"/>
      <c r="GE316" s="1098"/>
      <c r="GF316" s="1098"/>
      <c r="GG316" s="1098"/>
      <c r="GH316" s="1098"/>
      <c r="GI316" s="1098"/>
      <c r="GJ316" s="1098"/>
      <c r="GK316" s="1098"/>
      <c r="GL316" s="1098"/>
      <c r="GM316" s="1098"/>
      <c r="GN316" s="1098"/>
      <c r="GO316" s="1098"/>
      <c r="GP316" s="1098"/>
      <c r="GQ316" s="1098"/>
      <c r="GR316" s="1098"/>
      <c r="GS316" s="1098"/>
      <c r="GT316" s="1098"/>
      <c r="GU316" s="1098"/>
      <c r="GV316" s="1098"/>
      <c r="GW316" s="1098"/>
      <c r="GX316" s="1098"/>
      <c r="GY316" s="1098"/>
      <c r="GZ316" s="1098"/>
      <c r="HA316" s="1098"/>
      <c r="HB316" s="1098"/>
      <c r="HC316" s="1098"/>
      <c r="HD316" s="1098"/>
      <c r="HE316" s="1098"/>
      <c r="HF316" s="1098"/>
      <c r="HG316" s="1098"/>
      <c r="HH316" s="1098"/>
      <c r="HI316" s="1098"/>
      <c r="HJ316" s="1098"/>
      <c r="HK316" s="1098"/>
      <c r="HL316" s="1098"/>
      <c r="HM316" s="1098"/>
      <c r="HN316" s="1098"/>
      <c r="HO316" s="1098"/>
      <c r="HP316" s="1098"/>
      <c r="HQ316" s="1098"/>
      <c r="HR316" s="1098"/>
      <c r="HS316" s="1098"/>
      <c r="HT316" s="1098"/>
      <c r="HU316" s="1098"/>
      <c r="HV316" s="1098"/>
      <c r="HW316" s="1098"/>
      <c r="HX316" s="1098"/>
      <c r="HY316" s="1098"/>
      <c r="HZ316" s="1098"/>
      <c r="IA316" s="1098"/>
      <c r="IB316" s="1098"/>
      <c r="IC316" s="1098"/>
      <c r="ID316" s="1098"/>
      <c r="IE316" s="1098"/>
      <c r="IF316" s="1098"/>
      <c r="IG316" s="1098"/>
      <c r="IH316" s="1098"/>
      <c r="II316" s="1098"/>
      <c r="IJ316" s="1098"/>
      <c r="IK316" s="1098"/>
      <c r="IL316" s="1098"/>
      <c r="IM316" s="1098"/>
      <c r="IN316" s="1098"/>
      <c r="IO316" s="1098"/>
      <c r="IP316" s="1098"/>
      <c r="IQ316" s="1098"/>
      <c r="IR316" s="1098"/>
      <c r="IS316" s="1098"/>
      <c r="IT316" s="1098"/>
      <c r="IU316" s="1098"/>
      <c r="IV316" s="1098"/>
      <c r="IW316" s="1098"/>
      <c r="IX316" s="1098"/>
      <c r="IY316" s="1098"/>
      <c r="IZ316" s="1098"/>
      <c r="JA316" s="1098"/>
      <c r="JB316" s="1098"/>
      <c r="JC316" s="1098"/>
      <c r="JD316" s="1098"/>
      <c r="JE316" s="1098"/>
      <c r="JF316" s="1098"/>
      <c r="JG316" s="1098"/>
      <c r="JH316" s="1098"/>
      <c r="JI316" s="1098"/>
      <c r="JJ316" s="1098"/>
      <c r="JK316" s="1098"/>
      <c r="JL316" s="1098"/>
      <c r="JM316" s="1098"/>
      <c r="JN316" s="1098"/>
      <c r="JO316" s="1098"/>
      <c r="JP316" s="1098"/>
      <c r="JQ316" s="1098"/>
      <c r="JR316" s="1098"/>
      <c r="JS316" s="1098"/>
      <c r="JT316" s="1098"/>
      <c r="JU316" s="1098"/>
      <c r="JV316" s="1098"/>
      <c r="JW316" s="1098"/>
      <c r="JX316" s="1098"/>
      <c r="JY316" s="1098"/>
      <c r="JZ316" s="1098"/>
      <c r="KA316" s="1098"/>
      <c r="KB316" s="1098"/>
      <c r="KC316" s="1098"/>
      <c r="KD316" s="1098"/>
      <c r="KE316" s="1098"/>
      <c r="KF316" s="1098"/>
      <c r="KG316" s="1098"/>
      <c r="KH316" s="1098"/>
      <c r="KI316" s="1098"/>
      <c r="KJ316" s="1098"/>
      <c r="KK316" s="1098"/>
      <c r="KL316" s="1098"/>
      <c r="KM316" s="1098"/>
      <c r="KN316" s="1098"/>
      <c r="KO316" s="1098"/>
      <c r="KP316" s="1098"/>
      <c r="KQ316" s="1098"/>
      <c r="KR316" s="1098"/>
      <c r="KS316" s="1098"/>
      <c r="KT316" s="1098"/>
      <c r="KU316" s="1098"/>
      <c r="KV316" s="1098"/>
      <c r="KW316" s="1098"/>
      <c r="KX316" s="1098"/>
      <c r="KY316" s="1098"/>
      <c r="KZ316" s="1098"/>
      <c r="LA316" s="1098"/>
      <c r="LB316" s="1098"/>
      <c r="LC316" s="1098"/>
      <c r="LD316" s="1098"/>
      <c r="LE316" s="1098"/>
      <c r="LF316" s="1098"/>
      <c r="LG316" s="1098"/>
      <c r="LH316" s="1098"/>
      <c r="LI316" s="1098"/>
      <c r="LJ316" s="1098"/>
      <c r="LK316" s="1098"/>
      <c r="LL316" s="1098"/>
      <c r="LM316" s="1098"/>
      <c r="LN316" s="1098"/>
      <c r="LO316" s="1098"/>
      <c r="LP316" s="1098"/>
      <c r="LQ316" s="1098"/>
      <c r="LR316" s="1098"/>
      <c r="LS316" s="1098"/>
      <c r="LT316" s="1098"/>
      <c r="LU316" s="1098"/>
      <c r="LV316" s="1098"/>
      <c r="LW316" s="1098"/>
      <c r="LX316" s="1098"/>
      <c r="LY316" s="1098"/>
      <c r="LZ316" s="1098"/>
      <c r="MA316" s="1098"/>
      <c r="MB316" s="1098"/>
      <c r="MC316" s="1098"/>
      <c r="MD316" s="1098"/>
      <c r="ME316" s="1098"/>
      <c r="MF316" s="1098"/>
      <c r="MG316" s="1098"/>
      <c r="MH316" s="1098"/>
      <c r="MI316" s="1098"/>
      <c r="MJ316" s="1098"/>
      <c r="MK316" s="1098"/>
      <c r="ML316" s="1098"/>
      <c r="MM316" s="1098"/>
      <c r="MN316" s="1098"/>
      <c r="MO316" s="1098"/>
      <c r="MP316" s="1098"/>
      <c r="MQ316" s="1098"/>
      <c r="MR316" s="1098"/>
      <c r="MS316" s="1098"/>
      <c r="MT316" s="1098"/>
      <c r="MU316" s="1098"/>
      <c r="MV316" s="1098"/>
      <c r="MW316" s="1098"/>
      <c r="MX316" s="1098"/>
      <c r="MY316" s="1098"/>
      <c r="MZ316" s="1098"/>
      <c r="NA316" s="1098"/>
      <c r="NB316" s="1098"/>
      <c r="NC316" s="1098"/>
      <c r="ND316" s="1098"/>
      <c r="NE316" s="1098"/>
      <c r="NF316" s="1098"/>
      <c r="NG316" s="1098"/>
      <c r="NH316" s="1098"/>
      <c r="NI316" s="1098"/>
      <c r="NJ316" s="1098"/>
      <c r="NK316" s="1098"/>
      <c r="NL316" s="1098"/>
      <c r="NM316" s="1098"/>
      <c r="NN316" s="1098"/>
      <c r="NO316" s="1098"/>
      <c r="NP316" s="1098"/>
      <c r="NQ316" s="1098"/>
      <c r="NR316" s="1098"/>
      <c r="NS316" s="1098"/>
      <c r="NT316" s="1098"/>
      <c r="NU316" s="1098"/>
      <c r="NV316" s="1098"/>
      <c r="NW316" s="1098"/>
      <c r="NX316" s="1098"/>
      <c r="NY316" s="1098"/>
      <c r="NZ316" s="1098"/>
      <c r="OA316" s="1098"/>
      <c r="OB316" s="1098"/>
      <c r="OC316" s="1098"/>
      <c r="OD316" s="1098"/>
      <c r="OE316" s="1098"/>
      <c r="OF316" s="1098"/>
      <c r="OG316" s="1098"/>
      <c r="OH316" s="1098"/>
      <c r="OI316" s="1098"/>
      <c r="OJ316" s="1098"/>
      <c r="OK316" s="1098"/>
      <c r="OL316" s="1098"/>
      <c r="OM316" s="1098"/>
      <c r="ON316" s="1098"/>
      <c r="OO316" s="1098"/>
      <c r="OP316" s="1098"/>
      <c r="OQ316" s="1098"/>
      <c r="OR316" s="1098"/>
      <c r="OS316" s="1098"/>
      <c r="OT316" s="1098"/>
      <c r="OU316" s="1098"/>
      <c r="OV316" s="1098"/>
      <c r="OW316" s="1098"/>
      <c r="OX316" s="1098"/>
      <c r="OY316" s="1098"/>
      <c r="OZ316" s="1098"/>
      <c r="PA316" s="1098"/>
      <c r="PB316" s="1098"/>
      <c r="PC316" s="1098"/>
      <c r="PD316" s="1098"/>
      <c r="PE316" s="1098"/>
      <c r="PF316" s="1098"/>
      <c r="PG316" s="1098"/>
      <c r="PH316" s="1098"/>
      <c r="PI316" s="1098"/>
      <c r="PJ316" s="1098"/>
      <c r="PK316" s="1098"/>
      <c r="PL316" s="1098"/>
      <c r="PM316" s="1098"/>
      <c r="PN316" s="1098"/>
      <c r="PO316" s="1098"/>
      <c r="PP316" s="1098"/>
      <c r="PQ316" s="1098"/>
      <c r="PR316" s="1098"/>
      <c r="PS316" s="1098"/>
      <c r="PT316" s="1098"/>
      <c r="PU316" s="1098"/>
      <c r="PV316" s="1098"/>
      <c r="PW316" s="1098"/>
      <c r="PX316" s="1098"/>
      <c r="PY316" s="1098"/>
      <c r="PZ316" s="1098"/>
      <c r="QA316" s="1098"/>
      <c r="QB316" s="1098"/>
      <c r="QC316" s="1098"/>
      <c r="QD316" s="1098"/>
      <c r="QE316" s="1098"/>
      <c r="QF316" s="1098"/>
      <c r="QG316" s="1098"/>
      <c r="QH316" s="1098"/>
      <c r="QI316" s="1098"/>
      <c r="QJ316" s="1098"/>
      <c r="QK316" s="1098"/>
      <c r="QL316" s="1098"/>
      <c r="QM316" s="1098"/>
      <c r="QN316" s="1098"/>
      <c r="QO316" s="1098"/>
      <c r="QP316" s="1098"/>
      <c r="QQ316" s="1098"/>
      <c r="QR316" s="1098"/>
      <c r="QS316" s="1098"/>
      <c r="QT316" s="1098"/>
      <c r="QU316" s="1098"/>
      <c r="QV316" s="1098"/>
      <c r="QW316" s="1098"/>
      <c r="QX316" s="1098"/>
      <c r="QY316" s="1098"/>
      <c r="QZ316" s="1098"/>
      <c r="RA316" s="1098"/>
      <c r="RB316" s="1098"/>
      <c r="RC316" s="1098"/>
      <c r="RD316" s="1098"/>
      <c r="RE316" s="1098"/>
      <c r="RF316" s="1098"/>
      <c r="RG316" s="1098"/>
      <c r="RH316" s="1098"/>
      <c r="RI316" s="1098"/>
      <c r="RJ316" s="1098"/>
      <c r="RK316" s="1098"/>
      <c r="RL316" s="1098"/>
      <c r="RM316" s="1098"/>
      <c r="RN316" s="1098"/>
      <c r="RO316" s="1098"/>
      <c r="RP316" s="1098"/>
      <c r="RQ316" s="1098"/>
      <c r="RR316" s="1098"/>
      <c r="RS316" s="1098"/>
      <c r="RT316" s="1098"/>
      <c r="RU316" s="1098"/>
      <c r="RV316" s="1098"/>
      <c r="RW316" s="1098"/>
      <c r="RX316" s="1098"/>
      <c r="RY316" s="1098"/>
      <c r="RZ316" s="1098"/>
      <c r="SA316" s="1098"/>
      <c r="SB316" s="1098"/>
      <c r="SC316" s="1098"/>
      <c r="SD316" s="1098"/>
      <c r="SE316" s="1098"/>
      <c r="SF316" s="1098"/>
      <c r="SG316" s="1098"/>
      <c r="SH316" s="1098"/>
      <c r="SI316" s="1098"/>
      <c r="SJ316" s="1098"/>
      <c r="SK316" s="1098"/>
      <c r="SL316" s="1098"/>
      <c r="SM316" s="1098"/>
      <c r="SN316" s="1098"/>
      <c r="SO316" s="1098"/>
      <c r="SP316" s="1098"/>
      <c r="SQ316" s="1098"/>
      <c r="SR316" s="1098"/>
      <c r="SS316" s="1098"/>
      <c r="ST316" s="1098"/>
      <c r="SU316" s="1098"/>
      <c r="SV316" s="1098"/>
      <c r="SW316" s="1098"/>
      <c r="SX316" s="1098"/>
      <c r="SY316" s="1098"/>
      <c r="SZ316" s="1098"/>
      <c r="TA316" s="1098"/>
      <c r="TB316" s="1098"/>
      <c r="TC316" s="1098"/>
      <c r="TD316" s="1098"/>
      <c r="TE316" s="1098"/>
      <c r="TF316" s="1098"/>
      <c r="TG316" s="1098"/>
      <c r="TH316" s="1098"/>
      <c r="TI316" s="1098"/>
      <c r="TJ316" s="1098"/>
      <c r="TK316" s="1098"/>
      <c r="TL316" s="1098"/>
      <c r="TM316" s="1098"/>
      <c r="TN316" s="1098"/>
      <c r="TO316" s="1098"/>
      <c r="TP316" s="1098"/>
      <c r="TQ316" s="1098"/>
      <c r="TR316" s="1098"/>
      <c r="TS316" s="1098"/>
      <c r="TT316" s="1098"/>
      <c r="TU316" s="1098"/>
      <c r="TV316" s="1098"/>
      <c r="TW316" s="1098"/>
      <c r="TX316" s="1098"/>
      <c r="TY316" s="1098"/>
      <c r="TZ316" s="1098"/>
      <c r="UA316" s="1098"/>
      <c r="UB316" s="1098"/>
      <c r="UC316" s="1098"/>
      <c r="UD316" s="1098"/>
      <c r="UE316" s="1098"/>
      <c r="UF316" s="1098"/>
      <c r="UG316" s="1098"/>
      <c r="UH316" s="1098"/>
      <c r="UI316" s="1098"/>
      <c r="UJ316" s="1098"/>
      <c r="UK316" s="1098"/>
      <c r="UL316" s="1098"/>
      <c r="UM316" s="1098"/>
      <c r="UN316" s="1098"/>
      <c r="UO316" s="1098"/>
      <c r="UP316" s="1098"/>
      <c r="UQ316" s="1098"/>
      <c r="UR316" s="1098"/>
      <c r="US316" s="1098"/>
      <c r="UT316" s="1098"/>
      <c r="UU316" s="1098"/>
      <c r="UV316" s="1098"/>
      <c r="UW316" s="1098"/>
      <c r="UX316" s="1098"/>
      <c r="UY316" s="1098"/>
      <c r="UZ316" s="1098"/>
      <c r="VA316" s="1098"/>
      <c r="VB316" s="1098"/>
      <c r="VC316" s="1098"/>
      <c r="VD316" s="1098"/>
      <c r="VE316" s="1098"/>
      <c r="VF316" s="1098"/>
      <c r="VG316" s="1098"/>
      <c r="VH316" s="1098"/>
      <c r="VI316" s="1098"/>
      <c r="VJ316" s="1098"/>
      <c r="VK316" s="1098"/>
      <c r="VL316" s="1098"/>
      <c r="VM316" s="1098"/>
      <c r="VN316" s="1098"/>
      <c r="VO316" s="1098"/>
      <c r="VP316" s="1098"/>
      <c r="VQ316" s="1098"/>
      <c r="VR316" s="1098"/>
      <c r="VS316" s="1098"/>
      <c r="VT316" s="1098"/>
      <c r="VU316" s="1098"/>
      <c r="VV316" s="1098"/>
      <c r="VW316" s="1098"/>
      <c r="VX316" s="1098"/>
      <c r="VY316" s="1098"/>
      <c r="VZ316" s="1098"/>
      <c r="WA316" s="1098"/>
      <c r="WB316" s="1098"/>
      <c r="WC316" s="1098"/>
      <c r="WD316" s="1098"/>
      <c r="WE316" s="1098"/>
      <c r="WF316" s="1098"/>
      <c r="WG316" s="1098"/>
      <c r="WH316" s="1098"/>
      <c r="WI316" s="1098"/>
      <c r="WJ316" s="1098"/>
      <c r="WK316" s="1098"/>
      <c r="WL316" s="1098"/>
      <c r="WM316" s="1098"/>
      <c r="WN316" s="1098"/>
      <c r="WO316" s="1098"/>
      <c r="WP316" s="1098"/>
      <c r="WQ316" s="1098"/>
      <c r="WR316" s="1098"/>
      <c r="WS316" s="1098"/>
      <c r="WT316" s="1098"/>
      <c r="WU316" s="1098"/>
      <c r="WV316" s="1098"/>
      <c r="WW316" s="1098"/>
      <c r="WX316" s="1098"/>
      <c r="WY316" s="1098"/>
      <c r="WZ316" s="1098"/>
      <c r="XA316" s="1098"/>
      <c r="XB316" s="1098"/>
      <c r="XC316" s="1098"/>
      <c r="XD316" s="1098"/>
      <c r="XE316" s="1098"/>
      <c r="XF316" s="1098"/>
      <c r="XG316" s="1098"/>
      <c r="XH316" s="1098"/>
      <c r="XI316" s="1098"/>
      <c r="XJ316" s="1098"/>
      <c r="XK316" s="1098"/>
      <c r="XL316" s="1098"/>
      <c r="XM316" s="1098"/>
      <c r="XN316" s="1098"/>
      <c r="XO316" s="1098"/>
      <c r="XP316" s="1098"/>
      <c r="XQ316" s="1098"/>
      <c r="XR316" s="1098"/>
      <c r="XS316" s="1098"/>
      <c r="XT316" s="1098"/>
      <c r="XU316" s="1098"/>
      <c r="XV316" s="1098"/>
      <c r="XW316" s="1098"/>
      <c r="XX316" s="1098"/>
      <c r="XY316" s="1098"/>
      <c r="XZ316" s="1098"/>
      <c r="YA316" s="1098"/>
      <c r="YB316" s="1098"/>
      <c r="YC316" s="1098"/>
      <c r="YD316" s="1098"/>
      <c r="YE316" s="1098"/>
      <c r="YF316" s="1098"/>
      <c r="YG316" s="1098"/>
      <c r="YH316" s="1098"/>
      <c r="YI316" s="1098"/>
      <c r="YJ316" s="1098"/>
      <c r="YK316" s="1098"/>
      <c r="YL316" s="1098"/>
      <c r="YM316" s="1098"/>
      <c r="YN316" s="1098"/>
      <c r="YO316" s="1098"/>
      <c r="YP316" s="1098"/>
      <c r="YQ316" s="1098"/>
      <c r="YR316" s="1098"/>
      <c r="YS316" s="1098"/>
      <c r="YT316" s="1098"/>
      <c r="YU316" s="1098"/>
      <c r="YV316" s="1098"/>
      <c r="YW316" s="1098"/>
      <c r="YX316" s="1098"/>
      <c r="YY316" s="1098"/>
      <c r="YZ316" s="1098"/>
      <c r="ZA316" s="1098"/>
      <c r="ZB316" s="1098"/>
      <c r="ZC316" s="1098"/>
      <c r="ZD316" s="1098"/>
      <c r="ZE316" s="1098"/>
      <c r="ZF316" s="1098"/>
      <c r="ZG316" s="1098"/>
      <c r="ZH316" s="1098"/>
      <c r="ZI316" s="1098"/>
      <c r="ZJ316" s="1098"/>
      <c r="ZK316" s="1098"/>
      <c r="ZL316" s="1098"/>
      <c r="ZM316" s="1098"/>
      <c r="ZN316" s="1098"/>
      <c r="ZO316" s="1098"/>
      <c r="ZP316" s="1098"/>
      <c r="ZQ316" s="1098"/>
      <c r="ZR316" s="1098"/>
      <c r="ZS316" s="1098"/>
      <c r="ZT316" s="1098"/>
      <c r="ZU316" s="1098"/>
      <c r="ZV316" s="1098"/>
      <c r="ZW316" s="1098"/>
      <c r="ZX316" s="1098"/>
      <c r="ZY316" s="1098"/>
      <c r="ZZ316" s="1098"/>
      <c r="AAA316" s="1098"/>
      <c r="AAB316" s="1098"/>
      <c r="AAC316" s="1098"/>
      <c r="AAD316" s="1098"/>
      <c r="AAE316" s="1098"/>
      <c r="AAF316" s="1098"/>
      <c r="AAG316" s="1098"/>
      <c r="AAH316" s="1098"/>
      <c r="AAI316" s="1098"/>
      <c r="AAJ316" s="1098"/>
      <c r="AAK316" s="1098"/>
      <c r="AAL316" s="1098"/>
      <c r="AAM316" s="1098"/>
      <c r="AAN316" s="1098"/>
      <c r="AAO316" s="1098"/>
      <c r="AAP316" s="1098"/>
      <c r="AAQ316" s="1098"/>
      <c r="AAR316" s="1098"/>
      <c r="AAS316" s="1098"/>
      <c r="AAT316" s="1098"/>
      <c r="AAU316" s="1098"/>
      <c r="AAV316" s="1098"/>
      <c r="AAW316" s="1098"/>
      <c r="AAX316" s="1098"/>
      <c r="AAY316" s="1098"/>
      <c r="AAZ316" s="1098"/>
      <c r="ABA316" s="1098"/>
      <c r="ABB316" s="1098"/>
      <c r="ABC316" s="1098"/>
      <c r="ABD316" s="1098"/>
      <c r="ABE316" s="1098"/>
      <c r="ABF316" s="1098"/>
      <c r="ABG316" s="1098"/>
      <c r="ABH316" s="1098"/>
      <c r="ABI316" s="1098"/>
      <c r="ABJ316" s="1098"/>
      <c r="ABK316" s="1098"/>
      <c r="ABL316" s="1098"/>
      <c r="ABM316" s="1098"/>
      <c r="ABN316" s="1098"/>
      <c r="ABO316" s="1098"/>
      <c r="ABP316" s="1098"/>
      <c r="ABQ316" s="1098"/>
      <c r="ABR316" s="1098"/>
      <c r="ABS316" s="1098"/>
      <c r="ABT316" s="1098"/>
      <c r="ABU316" s="1098"/>
      <c r="ABV316" s="1098"/>
      <c r="ABW316" s="1098"/>
      <c r="ABX316" s="1098"/>
      <c r="ABY316" s="1098"/>
      <c r="ABZ316" s="1098"/>
      <c r="ACA316" s="1098"/>
      <c r="ACB316" s="1098"/>
      <c r="ACC316" s="1098"/>
      <c r="ACD316" s="1098"/>
      <c r="ACE316" s="1098"/>
      <c r="ACF316" s="1098"/>
      <c r="ACG316" s="1098"/>
      <c r="ACH316" s="1098"/>
      <c r="ACI316" s="1098"/>
      <c r="ACJ316" s="1098"/>
      <c r="ACK316" s="1098"/>
      <c r="ACL316" s="1098"/>
      <c r="ACM316" s="1098"/>
      <c r="ACN316" s="1098"/>
      <c r="ACO316" s="1098"/>
      <c r="ACP316" s="1098"/>
      <c r="ACQ316" s="1098"/>
      <c r="ACR316" s="1098"/>
      <c r="ACS316" s="1098"/>
      <c r="ACT316" s="1098"/>
      <c r="ACU316" s="1098"/>
      <c r="ACV316" s="1098"/>
      <c r="ACW316" s="1098"/>
      <c r="ACX316" s="1098"/>
      <c r="ACY316" s="1098"/>
      <c r="ACZ316" s="1098"/>
      <c r="ADA316" s="1098"/>
      <c r="ADB316" s="1098"/>
      <c r="ADC316" s="1098"/>
      <c r="ADD316" s="1098"/>
      <c r="ADE316" s="1098"/>
      <c r="ADF316" s="1098"/>
      <c r="ADG316" s="1098"/>
      <c r="ADH316" s="1098"/>
      <c r="ADI316" s="1098"/>
      <c r="ADJ316" s="1098"/>
      <c r="ADK316" s="1098"/>
      <c r="ADL316" s="1098"/>
      <c r="ADM316" s="1098"/>
      <c r="ADN316" s="1098"/>
      <c r="ADO316" s="1098"/>
      <c r="ADP316" s="1098"/>
      <c r="ADQ316" s="1098"/>
      <c r="ADR316" s="1098"/>
      <c r="ADS316" s="1098"/>
      <c r="ADT316" s="1098"/>
      <c r="ADU316" s="1098"/>
      <c r="ADV316" s="1098"/>
      <c r="ADW316" s="1098"/>
      <c r="ADX316" s="1098"/>
      <c r="ADY316" s="1098"/>
      <c r="ADZ316" s="1098"/>
      <c r="AEA316" s="1098"/>
      <c r="AEB316" s="1098"/>
      <c r="AEC316" s="1098"/>
      <c r="AED316" s="1098"/>
      <c r="AEE316" s="1098"/>
      <c r="AEF316" s="1098"/>
      <c r="AEG316" s="1098"/>
      <c r="AEH316" s="1098"/>
      <c r="AEI316" s="1098"/>
      <c r="AEJ316" s="1098"/>
      <c r="AEK316" s="1098"/>
      <c r="AEL316" s="1098"/>
      <c r="AEM316" s="1098"/>
      <c r="AEN316" s="1098"/>
      <c r="AEO316" s="1098"/>
      <c r="AEP316" s="1098"/>
      <c r="AEQ316" s="1098"/>
      <c r="AER316" s="1098"/>
      <c r="AES316" s="1098"/>
      <c r="AET316" s="1098"/>
      <c r="AEU316" s="1098"/>
      <c r="AEV316" s="1098"/>
      <c r="AEW316" s="1098"/>
      <c r="AEX316" s="1098"/>
      <c r="AEY316" s="1098"/>
      <c r="AEZ316" s="1098"/>
      <c r="AFA316" s="1098"/>
      <c r="AFB316" s="1098"/>
      <c r="AFC316" s="1098"/>
      <c r="AFD316" s="1098"/>
      <c r="AFE316" s="1098"/>
      <c r="AFF316" s="1098"/>
      <c r="AFG316" s="1098"/>
      <c r="AFH316" s="1098"/>
      <c r="AFI316" s="1098"/>
      <c r="AFJ316" s="1098"/>
      <c r="AFK316" s="1098"/>
      <c r="AFL316" s="1098"/>
      <c r="AFM316" s="1098"/>
      <c r="AFN316" s="1098"/>
      <c r="AFO316" s="1098"/>
      <c r="AFP316" s="1098"/>
      <c r="AFQ316" s="1098"/>
      <c r="AFR316" s="1098"/>
      <c r="AFS316" s="1098"/>
      <c r="AFT316" s="1098"/>
      <c r="AFU316" s="1098"/>
      <c r="AFV316" s="1098"/>
      <c r="AFW316" s="1098"/>
      <c r="AFX316" s="1098"/>
      <c r="AFY316" s="1098"/>
      <c r="AFZ316" s="1098"/>
      <c r="AGA316" s="1098"/>
      <c r="AGB316" s="1098"/>
      <c r="AGC316" s="1098"/>
      <c r="AGD316" s="1098"/>
      <c r="AGE316" s="1098"/>
      <c r="AGF316" s="1098"/>
      <c r="AGG316" s="1098"/>
      <c r="AGH316" s="1098"/>
      <c r="AGI316" s="1098"/>
      <c r="AGJ316" s="1098"/>
      <c r="AGK316" s="1098"/>
      <c r="AGL316" s="1098"/>
      <c r="AGM316" s="1098"/>
      <c r="AGN316" s="1098"/>
      <c r="AGO316" s="1098"/>
      <c r="AGP316" s="1098"/>
      <c r="AGQ316" s="1098"/>
      <c r="AGR316" s="1098"/>
      <c r="AGS316" s="1098"/>
      <c r="AGT316" s="1098"/>
      <c r="AGU316" s="1098"/>
      <c r="AGV316" s="1098"/>
      <c r="AGW316" s="1098"/>
      <c r="AGX316" s="1098"/>
      <c r="AGY316" s="1098"/>
      <c r="AGZ316" s="1098"/>
      <c r="AHA316" s="1098"/>
      <c r="AHB316" s="1098"/>
      <c r="AHC316" s="1098"/>
      <c r="AHD316" s="1098"/>
      <c r="AHE316" s="1098"/>
      <c r="AHF316" s="1098"/>
      <c r="AHG316" s="1098"/>
      <c r="AHH316" s="1098"/>
      <c r="AHI316" s="1098"/>
      <c r="AHJ316" s="1098"/>
      <c r="AHK316" s="1098"/>
      <c r="AHL316" s="1098"/>
      <c r="AHM316" s="1098"/>
      <c r="AHN316" s="1098"/>
      <c r="AHO316" s="1098"/>
      <c r="AHP316" s="1098"/>
      <c r="AHQ316" s="1098"/>
      <c r="AHR316" s="1098"/>
      <c r="AHS316" s="1098"/>
      <c r="AHT316" s="1098"/>
      <c r="AHU316" s="1098"/>
      <c r="AHV316" s="1098"/>
      <c r="AHW316" s="1098"/>
      <c r="AHX316" s="1098"/>
      <c r="AHY316" s="1098"/>
      <c r="AHZ316" s="1098"/>
      <c r="AIA316" s="1098"/>
      <c r="AIB316" s="1098"/>
      <c r="AIC316" s="1098"/>
      <c r="AID316" s="1098"/>
      <c r="AIE316" s="1098"/>
      <c r="AIF316" s="1098"/>
      <c r="AIG316" s="1098"/>
      <c r="AIH316" s="1098"/>
      <c r="AII316" s="1098"/>
      <c r="AIJ316" s="1098"/>
      <c r="AIK316" s="1098"/>
      <c r="AIL316" s="1098"/>
      <c r="AIM316" s="1098"/>
      <c r="AIN316" s="1098"/>
      <c r="AIO316" s="1098"/>
      <c r="AIP316" s="1098"/>
      <c r="AIQ316" s="1098"/>
      <c r="AIR316" s="1098"/>
      <c r="AIS316" s="1098"/>
      <c r="AIT316" s="1098"/>
      <c r="AIU316" s="1098"/>
      <c r="AIV316" s="1098"/>
      <c r="AIW316" s="1098"/>
      <c r="AIX316" s="1098"/>
      <c r="AIY316" s="1098"/>
      <c r="AIZ316" s="1098"/>
      <c r="AJA316" s="1098"/>
      <c r="AJB316" s="1098"/>
      <c r="AJC316" s="1098"/>
      <c r="AJD316" s="1098"/>
      <c r="AJE316" s="1098"/>
      <c r="AJF316" s="1098"/>
      <c r="AJG316" s="1098"/>
      <c r="AJH316" s="1098"/>
      <c r="AJI316" s="1098"/>
      <c r="AJJ316" s="1098"/>
      <c r="AJK316" s="1098"/>
      <c r="AJL316" s="1098"/>
      <c r="AJM316" s="1098"/>
      <c r="AJN316" s="1098"/>
      <c r="AJO316" s="1098"/>
      <c r="AJP316" s="1098"/>
      <c r="AJQ316" s="1098"/>
      <c r="AJR316" s="1098"/>
      <c r="AJS316" s="1098"/>
      <c r="AJT316" s="1098"/>
      <c r="AJU316" s="1098"/>
      <c r="AJV316" s="1098"/>
      <c r="AJW316" s="1098"/>
      <c r="AJX316" s="1098"/>
      <c r="AJY316" s="1098"/>
      <c r="AJZ316" s="1098"/>
      <c r="AKA316" s="1098"/>
      <c r="AKB316" s="1098"/>
      <c r="AKC316" s="1098"/>
      <c r="AKD316" s="1098"/>
      <c r="AKE316" s="1098"/>
      <c r="AKF316" s="1098"/>
      <c r="AKG316" s="1098"/>
      <c r="AKH316" s="1098"/>
      <c r="AKI316" s="1098"/>
      <c r="AKJ316" s="1098"/>
      <c r="AKK316" s="1098"/>
      <c r="AKL316" s="1098"/>
      <c r="AKM316" s="1098"/>
      <c r="AKN316" s="1098"/>
      <c r="AKO316" s="1098"/>
      <c r="AKP316" s="1098"/>
      <c r="AKQ316" s="1098"/>
      <c r="AKR316" s="1098"/>
      <c r="AKS316" s="1098"/>
      <c r="AKT316" s="1098"/>
      <c r="AKU316" s="1098"/>
      <c r="AKV316" s="1098"/>
      <c r="AKW316" s="1098"/>
      <c r="AKX316" s="1098"/>
      <c r="AKY316" s="1098"/>
      <c r="AKZ316" s="1098"/>
      <c r="ALA316" s="1098"/>
      <c r="ALB316" s="1098"/>
      <c r="ALC316" s="1098"/>
      <c r="ALD316" s="1098"/>
      <c r="ALE316" s="1098"/>
      <c r="ALF316" s="1098"/>
      <c r="ALG316" s="1098"/>
      <c r="ALH316" s="1098"/>
      <c r="ALI316" s="1098"/>
      <c r="ALJ316" s="1098"/>
      <c r="ALK316" s="1098"/>
      <c r="ALL316" s="1098"/>
      <c r="ALM316" s="1098"/>
      <c r="ALN316" s="1098"/>
      <c r="ALO316" s="1098"/>
      <c r="ALP316" s="1098"/>
      <c r="ALQ316" s="1098"/>
      <c r="ALR316" s="1098"/>
      <c r="ALS316" s="1098"/>
      <c r="ALT316" s="1098"/>
      <c r="ALU316" s="1098"/>
      <c r="ALV316" s="1098"/>
      <c r="ALW316" s="1098"/>
      <c r="ALX316" s="1098"/>
      <c r="ALY316" s="1098"/>
      <c r="ALZ316" s="1098"/>
      <c r="AMA316" s="1098"/>
      <c r="AMB316" s="1098"/>
      <c r="AMC316" s="1098"/>
      <c r="AMD316" s="1098"/>
      <c r="AME316" s="1098"/>
      <c r="AMF316" s="1098"/>
      <c r="AMG316" s="1098"/>
      <c r="AMH316" s="1098"/>
      <c r="AMI316" s="1098"/>
      <c r="AMJ316" s="1098"/>
      <c r="AMK316" s="1098"/>
      <c r="AML316" s="1098"/>
      <c r="AMM316" s="1098"/>
      <c r="AMN316" s="1098"/>
      <c r="AMO316" s="1098"/>
      <c r="AMP316" s="1098"/>
      <c r="AMQ316" s="1098"/>
      <c r="AMR316" s="1098"/>
      <c r="AMS316" s="1098"/>
      <c r="AMT316" s="1098"/>
      <c r="AMU316" s="1098"/>
      <c r="AMV316" s="1098"/>
      <c r="AMW316" s="1098"/>
      <c r="AMX316" s="1098"/>
      <c r="AMY316" s="1098"/>
      <c r="AMZ316" s="1098"/>
      <c r="ANA316" s="1098"/>
      <c r="ANB316" s="1098"/>
      <c r="ANC316" s="1098"/>
      <c r="AND316" s="1098"/>
      <c r="ANE316" s="1098"/>
      <c r="ANF316" s="1098"/>
      <c r="ANG316" s="1098"/>
      <c r="ANH316" s="1098"/>
      <c r="ANI316" s="1098"/>
      <c r="ANJ316" s="1098"/>
      <c r="ANK316" s="1098"/>
      <c r="ANL316" s="1098"/>
      <c r="ANM316" s="1098"/>
      <c r="ANN316" s="1098"/>
      <c r="ANO316" s="1098"/>
      <c r="ANP316" s="1098"/>
      <c r="ANQ316" s="1098"/>
      <c r="ANR316" s="1098"/>
      <c r="ANS316" s="1098"/>
      <c r="ANT316" s="1098"/>
      <c r="ANU316" s="1098"/>
      <c r="ANV316" s="1098"/>
      <c r="ANW316" s="1098"/>
      <c r="ANX316" s="1098"/>
      <c r="ANY316" s="1098"/>
      <c r="ANZ316" s="1098"/>
      <c r="AOA316" s="1098"/>
      <c r="AOB316" s="1098"/>
      <c r="AOC316" s="1098"/>
      <c r="AOD316" s="1098"/>
      <c r="AOE316" s="1098"/>
      <c r="AOF316" s="1098"/>
      <c r="AOG316" s="1098"/>
      <c r="AOH316" s="1098"/>
      <c r="AOI316" s="1098"/>
      <c r="AOJ316" s="1098"/>
      <c r="AOK316" s="1098"/>
      <c r="AOL316" s="1098"/>
      <c r="AOM316" s="1098"/>
      <c r="AON316" s="1098"/>
      <c r="AOO316" s="1098"/>
      <c r="AOP316" s="1098"/>
      <c r="AOQ316" s="1098"/>
      <c r="AOR316" s="1098"/>
      <c r="AOS316" s="1098"/>
      <c r="AOT316" s="1098"/>
      <c r="AOU316" s="1098"/>
      <c r="AOV316" s="1098"/>
      <c r="AOW316" s="1098"/>
      <c r="AOX316" s="1098"/>
      <c r="AOY316" s="1098"/>
      <c r="AOZ316" s="1098"/>
      <c r="APA316" s="1098"/>
      <c r="APB316" s="1098"/>
      <c r="APC316" s="1098"/>
      <c r="APD316" s="1098"/>
      <c r="APE316" s="1098"/>
      <c r="APF316" s="1098"/>
      <c r="APG316" s="1098"/>
      <c r="APH316" s="1098"/>
      <c r="API316" s="1098"/>
      <c r="APJ316" s="1098"/>
      <c r="APK316" s="1098"/>
      <c r="APL316" s="1098"/>
      <c r="APM316" s="1098"/>
      <c r="APN316" s="1098"/>
      <c r="APO316" s="1098"/>
      <c r="APP316" s="1098"/>
      <c r="APQ316" s="1098"/>
      <c r="APR316" s="1098"/>
      <c r="APS316" s="1098"/>
      <c r="APT316" s="1098"/>
      <c r="APU316" s="1098"/>
      <c r="APV316" s="1098"/>
      <c r="APW316" s="1098"/>
      <c r="APX316" s="1098"/>
      <c r="APY316" s="1098"/>
      <c r="APZ316" s="1098"/>
      <c r="AQA316" s="1098"/>
      <c r="AQB316" s="1098"/>
      <c r="AQC316" s="1098"/>
      <c r="AQD316" s="1098"/>
      <c r="AQE316" s="1098"/>
      <c r="AQF316" s="1098"/>
      <c r="AQG316" s="1098"/>
      <c r="AQH316" s="1098"/>
      <c r="AQI316" s="1098"/>
      <c r="AQJ316" s="1098"/>
      <c r="AQK316" s="1098"/>
      <c r="AQL316" s="1098"/>
      <c r="AQM316" s="1098"/>
      <c r="AQN316" s="1098"/>
      <c r="AQO316" s="1098"/>
      <c r="AQP316" s="1098"/>
      <c r="AQQ316" s="1098"/>
      <c r="AQR316" s="1098"/>
      <c r="AQS316" s="1098"/>
      <c r="AQT316" s="1098"/>
      <c r="AQU316" s="1098"/>
      <c r="AQV316" s="1098"/>
      <c r="AQW316" s="1098"/>
      <c r="AQX316" s="1098"/>
      <c r="AQY316" s="1098"/>
      <c r="AQZ316" s="1098"/>
      <c r="ARA316" s="1098"/>
      <c r="ARB316" s="1098"/>
      <c r="ARC316" s="1098"/>
      <c r="ARD316" s="1098"/>
      <c r="ARE316" s="1098"/>
      <c r="ARF316" s="1098"/>
      <c r="ARG316" s="1098"/>
      <c r="ARH316" s="1098"/>
      <c r="ARI316" s="1098"/>
      <c r="ARJ316" s="1098"/>
      <c r="ARK316" s="1098"/>
      <c r="ARL316" s="1098"/>
      <c r="ARM316" s="1098"/>
      <c r="ARN316" s="1098"/>
      <c r="ARO316" s="1098"/>
      <c r="ARP316" s="1098"/>
      <c r="ARQ316" s="1098"/>
      <c r="ARR316" s="1098"/>
      <c r="ARS316" s="1098"/>
      <c r="ART316" s="1098"/>
      <c r="ARU316" s="1098"/>
      <c r="ARV316" s="1098"/>
      <c r="ARW316" s="1098"/>
      <c r="ARX316" s="1098"/>
      <c r="ARY316" s="1098"/>
      <c r="ARZ316" s="1098"/>
      <c r="ASA316" s="1098"/>
      <c r="ASB316" s="1098"/>
      <c r="ASC316" s="1098"/>
      <c r="ASD316" s="1098"/>
      <c r="ASE316" s="1098"/>
      <c r="ASF316" s="1098"/>
      <c r="ASG316" s="1098"/>
      <c r="ASH316" s="1098"/>
      <c r="ASI316" s="1098"/>
      <c r="ASJ316" s="1098"/>
      <c r="ASK316" s="1098"/>
      <c r="ASL316" s="1098"/>
      <c r="ASM316" s="1098"/>
      <c r="ASN316" s="1098"/>
      <c r="ASO316" s="1098"/>
      <c r="ASP316" s="1098"/>
      <c r="ASQ316" s="1098"/>
      <c r="ASR316" s="1098"/>
      <c r="ASS316" s="1098"/>
      <c r="AST316" s="1098"/>
      <c r="ASU316" s="1098"/>
      <c r="ASV316" s="1098"/>
      <c r="ASW316" s="1098"/>
      <c r="ASX316" s="1098"/>
      <c r="ASY316" s="1098"/>
      <c r="ASZ316" s="1098"/>
      <c r="ATA316" s="1098"/>
      <c r="ATB316" s="1098"/>
      <c r="ATC316" s="1098"/>
      <c r="ATD316" s="1098"/>
      <c r="ATE316" s="1098"/>
      <c r="ATF316" s="1098"/>
      <c r="ATG316" s="1098"/>
      <c r="ATH316" s="1098"/>
      <c r="ATI316" s="1098"/>
      <c r="ATJ316" s="1098"/>
      <c r="ATK316" s="1098"/>
      <c r="ATL316" s="1098"/>
      <c r="ATM316" s="1098"/>
      <c r="ATN316" s="1098"/>
      <c r="ATO316" s="1098"/>
      <c r="ATP316" s="1098"/>
      <c r="ATQ316" s="1098"/>
      <c r="ATR316" s="1098"/>
      <c r="ATS316" s="1098"/>
      <c r="ATT316" s="1098"/>
      <c r="ATU316" s="1098"/>
      <c r="ATV316" s="1098"/>
      <c r="ATW316" s="1098"/>
      <c r="ATX316" s="1098"/>
      <c r="ATY316" s="1098"/>
      <c r="ATZ316" s="1098"/>
      <c r="AUA316" s="1098"/>
      <c r="AUB316" s="1098"/>
      <c r="AUC316" s="1098"/>
      <c r="AUD316" s="1098"/>
      <c r="AUE316" s="1098"/>
      <c r="AUF316" s="1098"/>
      <c r="AUG316" s="1098"/>
      <c r="AUH316" s="1098"/>
      <c r="AUI316" s="1098"/>
      <c r="AUJ316" s="1098"/>
      <c r="AUK316" s="1098"/>
      <c r="AUL316" s="1098"/>
      <c r="AUM316" s="1098"/>
      <c r="AUN316" s="1098"/>
      <c r="AUO316" s="1098"/>
      <c r="AUP316" s="1098"/>
      <c r="AUQ316" s="1098"/>
      <c r="AUR316" s="1098"/>
      <c r="AUS316" s="1098"/>
      <c r="AUT316" s="1098"/>
      <c r="AUU316" s="1098"/>
      <c r="AUV316" s="1098"/>
      <c r="AUW316" s="1098"/>
      <c r="AUX316" s="1098"/>
      <c r="AUY316" s="1098"/>
      <c r="AUZ316" s="1098"/>
      <c r="AVA316" s="1098"/>
      <c r="AVB316" s="1098"/>
      <c r="AVC316" s="1098"/>
      <c r="AVD316" s="1098"/>
      <c r="AVE316" s="1098"/>
      <c r="AVF316" s="1098"/>
      <c r="AVG316" s="1098"/>
      <c r="AVH316" s="1098"/>
      <c r="AVI316" s="1098"/>
      <c r="AVJ316" s="1098"/>
      <c r="AVK316" s="1098"/>
      <c r="AVL316" s="1098"/>
      <c r="AVM316" s="1098"/>
      <c r="AVN316" s="1098"/>
      <c r="AVO316" s="1098"/>
      <c r="AVP316" s="1098"/>
      <c r="AVQ316" s="1098"/>
      <c r="AVR316" s="1098"/>
      <c r="AVS316" s="1098"/>
      <c r="AVT316" s="1098"/>
      <c r="AVU316" s="1098"/>
      <c r="AVV316" s="1098"/>
      <c r="AVW316" s="1098"/>
      <c r="AVX316" s="1098"/>
      <c r="AVY316" s="1098"/>
      <c r="AVZ316" s="1098"/>
      <c r="AWA316" s="1098"/>
      <c r="AWB316" s="1098"/>
      <c r="AWC316" s="1098"/>
      <c r="AWD316" s="1098"/>
      <c r="AWE316" s="1098"/>
      <c r="AWF316" s="1098"/>
      <c r="AWG316" s="1098"/>
      <c r="AWH316" s="1098"/>
      <c r="AWI316" s="1098"/>
      <c r="AWJ316" s="1098"/>
      <c r="AWK316" s="1098"/>
      <c r="AWL316" s="1098"/>
      <c r="AWM316" s="1098"/>
      <c r="AWN316" s="1098"/>
      <c r="AWO316" s="1098"/>
      <c r="AWP316" s="1098"/>
      <c r="AWQ316" s="1098"/>
      <c r="AWR316" s="1098"/>
      <c r="AWS316" s="1098"/>
      <c r="AWT316" s="1098"/>
      <c r="AWU316" s="1098"/>
      <c r="AWV316" s="1098"/>
      <c r="AWW316" s="1098"/>
      <c r="AWX316" s="1098"/>
      <c r="AWY316" s="1098"/>
      <c r="AWZ316" s="1098"/>
      <c r="AXA316" s="1098"/>
      <c r="AXB316" s="1098"/>
      <c r="AXC316" s="1098"/>
      <c r="AXD316" s="1098"/>
      <c r="AXE316" s="1098"/>
      <c r="AXF316" s="1098"/>
      <c r="AXG316" s="1098"/>
      <c r="AXH316" s="1098"/>
      <c r="AXI316" s="1098"/>
      <c r="AXJ316" s="1098"/>
      <c r="AXK316" s="1098"/>
      <c r="AXL316" s="1098"/>
      <c r="AXM316" s="1098"/>
      <c r="AXN316" s="1098"/>
      <c r="AXO316" s="1098"/>
      <c r="AXP316" s="1098"/>
      <c r="AXQ316" s="1098"/>
      <c r="AXR316" s="1098"/>
      <c r="AXS316" s="1098"/>
      <c r="AXT316" s="1098"/>
      <c r="AXU316" s="1098"/>
      <c r="AXV316" s="1098"/>
      <c r="AXW316" s="1098"/>
      <c r="AXX316" s="1098"/>
      <c r="AXY316" s="1098"/>
      <c r="AXZ316" s="1098"/>
      <c r="AYA316" s="1098"/>
      <c r="AYB316" s="1098"/>
      <c r="AYC316" s="1098"/>
      <c r="AYD316" s="1098"/>
      <c r="AYE316" s="1098"/>
      <c r="AYF316" s="1098"/>
      <c r="AYG316" s="1098"/>
      <c r="AYH316" s="1098"/>
      <c r="AYI316" s="1098"/>
      <c r="AYJ316" s="1098"/>
      <c r="AYK316" s="1098"/>
      <c r="AYL316" s="1098"/>
      <c r="AYM316" s="1098"/>
      <c r="AYN316" s="1098"/>
      <c r="AYO316" s="1098"/>
      <c r="AYP316" s="1098"/>
      <c r="AYQ316" s="1098"/>
      <c r="AYR316" s="1098"/>
      <c r="AYS316" s="1098"/>
      <c r="AYT316" s="1098"/>
      <c r="AYU316" s="1098"/>
      <c r="AYV316" s="1098"/>
      <c r="AYW316" s="1098"/>
    </row>
    <row r="317" spans="1:1349" s="1766" customFormat="1" ht="18" customHeight="1" x14ac:dyDescent="0.2">
      <c r="A317" s="3484"/>
      <c r="B317" s="3496" t="s">
        <v>63</v>
      </c>
      <c r="C317" s="3497" t="s">
        <v>1047</v>
      </c>
      <c r="D317" s="3497"/>
      <c r="E317" s="3497"/>
      <c r="F317" s="3497"/>
      <c r="G317" s="3497"/>
      <c r="H317" s="1132"/>
      <c r="I317" s="1016"/>
      <c r="J317" s="1016"/>
      <c r="K317" s="1016"/>
      <c r="L317" s="1043"/>
      <c r="M317" s="1791"/>
      <c r="N317" s="1791"/>
      <c r="O317" s="1791"/>
      <c r="P317" s="1043"/>
      <c r="Q317" s="1043"/>
      <c r="R317" s="3574"/>
      <c r="S317" s="1098"/>
      <c r="T317" s="1098"/>
      <c r="U317" s="1098"/>
      <c r="V317" s="1098"/>
      <c r="W317" s="1098"/>
      <c r="X317" s="1098"/>
      <c r="Y317" s="1098"/>
      <c r="Z317" s="1098"/>
      <c r="AA317" s="1098"/>
      <c r="AB317" s="1098"/>
      <c r="AC317" s="1098"/>
      <c r="AD317" s="1098"/>
      <c r="AE317" s="1098"/>
      <c r="AF317" s="1098"/>
      <c r="AG317" s="1098"/>
      <c r="AH317" s="1098"/>
      <c r="AI317" s="1098"/>
      <c r="AJ317" s="1098"/>
      <c r="AK317" s="1098"/>
      <c r="AL317" s="1098"/>
      <c r="AM317" s="1098"/>
      <c r="AN317" s="1098"/>
      <c r="AO317" s="1098"/>
      <c r="AP317" s="1098"/>
      <c r="AQ317" s="1098"/>
      <c r="AR317" s="1098"/>
      <c r="AS317" s="1098"/>
      <c r="AT317" s="1098"/>
      <c r="AU317" s="1098"/>
      <c r="AV317" s="1098"/>
      <c r="AW317" s="1098"/>
      <c r="AX317" s="1098"/>
      <c r="AY317" s="1098"/>
      <c r="AZ317" s="1098"/>
      <c r="BA317" s="1098"/>
      <c r="BB317" s="1098"/>
      <c r="BC317" s="1098"/>
      <c r="BD317" s="1098"/>
      <c r="BE317" s="1098"/>
      <c r="BF317" s="1098"/>
      <c r="BG317" s="1098"/>
      <c r="BH317" s="1098"/>
      <c r="BI317" s="1098"/>
      <c r="BJ317" s="1098"/>
      <c r="BK317" s="1098"/>
      <c r="BL317" s="1098"/>
      <c r="BM317" s="1098"/>
      <c r="BN317" s="1098"/>
      <c r="BO317" s="1098"/>
      <c r="BP317" s="1098"/>
      <c r="BQ317" s="1098"/>
      <c r="BR317" s="1098"/>
      <c r="BS317" s="1098"/>
      <c r="BT317" s="1098"/>
      <c r="BU317" s="1098"/>
      <c r="BV317" s="1098"/>
      <c r="BW317" s="1098"/>
      <c r="BX317" s="1098"/>
      <c r="BY317" s="1098"/>
      <c r="BZ317" s="1098"/>
      <c r="CA317" s="1098"/>
      <c r="CB317" s="1098"/>
      <c r="CC317" s="1098"/>
      <c r="CD317" s="1098"/>
      <c r="CE317" s="1098"/>
      <c r="CF317" s="1098"/>
      <c r="CG317" s="1098"/>
      <c r="CH317" s="1098"/>
      <c r="CI317" s="1098"/>
      <c r="CJ317" s="1098"/>
      <c r="CK317" s="1098"/>
      <c r="CL317" s="1098"/>
      <c r="CM317" s="1098"/>
      <c r="CN317" s="1098"/>
      <c r="CO317" s="1098"/>
      <c r="CP317" s="1098"/>
      <c r="CQ317" s="1098"/>
      <c r="CR317" s="1098"/>
      <c r="CS317" s="1098"/>
      <c r="CT317" s="1098"/>
      <c r="CU317" s="1098"/>
      <c r="CV317" s="1098"/>
      <c r="CW317" s="1098"/>
      <c r="CX317" s="1098"/>
      <c r="CY317" s="1098"/>
      <c r="CZ317" s="1098"/>
      <c r="DA317" s="1098"/>
      <c r="DB317" s="1098"/>
      <c r="DC317" s="1098"/>
      <c r="DD317" s="1098"/>
      <c r="DE317" s="1098"/>
      <c r="DF317" s="1098"/>
      <c r="DG317" s="1098"/>
      <c r="DH317" s="1098"/>
      <c r="DI317" s="1098"/>
      <c r="DJ317" s="1098"/>
      <c r="DK317" s="1098"/>
      <c r="DL317" s="1098"/>
      <c r="DM317" s="1098"/>
      <c r="DN317" s="1098"/>
      <c r="DO317" s="1098"/>
      <c r="DP317" s="1098"/>
      <c r="DQ317" s="1098"/>
      <c r="DR317" s="1098"/>
      <c r="DS317" s="1098"/>
      <c r="DT317" s="1098"/>
      <c r="DU317" s="1098"/>
      <c r="DV317" s="1098"/>
      <c r="DW317" s="1098"/>
      <c r="DX317" s="1098"/>
      <c r="DY317" s="1098"/>
      <c r="DZ317" s="1098"/>
      <c r="EA317" s="1098"/>
      <c r="EB317" s="1098"/>
      <c r="EC317" s="1098"/>
      <c r="ED317" s="1098"/>
      <c r="EE317" s="1098"/>
      <c r="EF317" s="1098"/>
      <c r="EG317" s="1098"/>
      <c r="EH317" s="1098"/>
      <c r="EI317" s="1098"/>
      <c r="EJ317" s="1098"/>
      <c r="EK317" s="1098"/>
      <c r="EL317" s="1098"/>
      <c r="EM317" s="1098"/>
      <c r="EN317" s="1098"/>
      <c r="EO317" s="1098"/>
      <c r="EP317" s="1098"/>
      <c r="EQ317" s="1098"/>
      <c r="ER317" s="1098"/>
      <c r="ES317" s="1098"/>
      <c r="ET317" s="1098"/>
      <c r="EU317" s="1098"/>
      <c r="EV317" s="1098"/>
      <c r="EW317" s="1098"/>
      <c r="EX317" s="1098"/>
      <c r="EY317" s="1098"/>
      <c r="EZ317" s="1098"/>
      <c r="FA317" s="1098"/>
      <c r="FB317" s="1098"/>
      <c r="FC317" s="1098"/>
      <c r="FD317" s="1098"/>
      <c r="FE317" s="1098"/>
      <c r="FF317" s="1098"/>
      <c r="FG317" s="1098"/>
      <c r="FH317" s="1098"/>
      <c r="FI317" s="1098"/>
      <c r="FJ317" s="1098"/>
      <c r="FK317" s="1098"/>
      <c r="FL317" s="1098"/>
      <c r="FM317" s="1098"/>
      <c r="FN317" s="1098"/>
      <c r="FO317" s="1098"/>
      <c r="FP317" s="1098"/>
      <c r="FQ317" s="1098"/>
      <c r="FR317" s="1098"/>
      <c r="FS317" s="1098"/>
      <c r="FT317" s="1098"/>
      <c r="FU317" s="1098"/>
      <c r="FV317" s="1098"/>
      <c r="FW317" s="1098"/>
      <c r="FX317" s="1098"/>
      <c r="FY317" s="1098"/>
      <c r="FZ317" s="1098"/>
      <c r="GA317" s="1098"/>
      <c r="GB317" s="1098"/>
      <c r="GC317" s="1098"/>
      <c r="GD317" s="1098"/>
      <c r="GE317" s="1098"/>
      <c r="GF317" s="1098"/>
      <c r="GG317" s="1098"/>
      <c r="GH317" s="1098"/>
      <c r="GI317" s="1098"/>
      <c r="GJ317" s="1098"/>
      <c r="GK317" s="1098"/>
      <c r="GL317" s="1098"/>
      <c r="GM317" s="1098"/>
      <c r="GN317" s="1098"/>
      <c r="GO317" s="1098"/>
      <c r="GP317" s="1098"/>
      <c r="GQ317" s="1098"/>
      <c r="GR317" s="1098"/>
      <c r="GS317" s="1098"/>
      <c r="GT317" s="1098"/>
      <c r="GU317" s="1098"/>
      <c r="GV317" s="1098"/>
      <c r="GW317" s="1098"/>
      <c r="GX317" s="1098"/>
      <c r="GY317" s="1098"/>
      <c r="GZ317" s="1098"/>
      <c r="HA317" s="1098"/>
      <c r="HB317" s="1098"/>
      <c r="HC317" s="1098"/>
      <c r="HD317" s="1098"/>
      <c r="HE317" s="1098"/>
      <c r="HF317" s="1098"/>
      <c r="HG317" s="1098"/>
      <c r="HH317" s="1098"/>
      <c r="HI317" s="1098"/>
      <c r="HJ317" s="1098"/>
      <c r="HK317" s="1098"/>
      <c r="HL317" s="1098"/>
      <c r="HM317" s="1098"/>
      <c r="HN317" s="1098"/>
      <c r="HO317" s="1098"/>
      <c r="HP317" s="1098"/>
      <c r="HQ317" s="1098"/>
      <c r="HR317" s="1098"/>
      <c r="HS317" s="1098"/>
      <c r="HT317" s="1098"/>
      <c r="HU317" s="1098"/>
      <c r="HV317" s="1098"/>
      <c r="HW317" s="1098"/>
      <c r="HX317" s="1098"/>
      <c r="HY317" s="1098"/>
      <c r="HZ317" s="1098"/>
      <c r="IA317" s="1098"/>
      <c r="IB317" s="1098"/>
      <c r="IC317" s="1098"/>
      <c r="ID317" s="1098"/>
      <c r="IE317" s="1098"/>
      <c r="IF317" s="1098"/>
      <c r="IG317" s="1098"/>
      <c r="IH317" s="1098"/>
      <c r="II317" s="1098"/>
      <c r="IJ317" s="1098"/>
      <c r="IK317" s="1098"/>
      <c r="IL317" s="1098"/>
      <c r="IM317" s="1098"/>
      <c r="IN317" s="1098"/>
      <c r="IO317" s="1098"/>
      <c r="IP317" s="1098"/>
      <c r="IQ317" s="1098"/>
      <c r="IR317" s="1098"/>
      <c r="IS317" s="1098"/>
      <c r="IT317" s="1098"/>
      <c r="IU317" s="1098"/>
      <c r="IV317" s="1098"/>
      <c r="IW317" s="1098"/>
      <c r="IX317" s="1098"/>
      <c r="IY317" s="1098"/>
      <c r="IZ317" s="1098"/>
      <c r="JA317" s="1098"/>
      <c r="JB317" s="1098"/>
      <c r="JC317" s="1098"/>
      <c r="JD317" s="1098"/>
      <c r="JE317" s="1098"/>
      <c r="JF317" s="1098"/>
      <c r="JG317" s="1098"/>
      <c r="JH317" s="1098"/>
      <c r="JI317" s="1098"/>
      <c r="JJ317" s="1098"/>
      <c r="JK317" s="1098"/>
      <c r="JL317" s="1098"/>
      <c r="JM317" s="1098"/>
      <c r="JN317" s="1098"/>
      <c r="JO317" s="1098"/>
      <c r="JP317" s="1098"/>
      <c r="JQ317" s="1098"/>
      <c r="JR317" s="1098"/>
      <c r="JS317" s="1098"/>
      <c r="JT317" s="1098"/>
      <c r="JU317" s="1098"/>
      <c r="JV317" s="1098"/>
      <c r="JW317" s="1098"/>
      <c r="JX317" s="1098"/>
      <c r="JY317" s="1098"/>
      <c r="JZ317" s="1098"/>
      <c r="KA317" s="1098"/>
      <c r="KB317" s="1098"/>
      <c r="KC317" s="1098"/>
      <c r="KD317" s="1098"/>
      <c r="KE317" s="1098"/>
      <c r="KF317" s="1098"/>
      <c r="KG317" s="1098"/>
      <c r="KH317" s="1098"/>
      <c r="KI317" s="1098"/>
      <c r="KJ317" s="1098"/>
      <c r="KK317" s="1098"/>
      <c r="KL317" s="1098"/>
      <c r="KM317" s="1098"/>
      <c r="KN317" s="1098"/>
      <c r="KO317" s="1098"/>
      <c r="KP317" s="1098"/>
      <c r="KQ317" s="1098"/>
      <c r="KR317" s="1098"/>
      <c r="KS317" s="1098"/>
      <c r="KT317" s="1098"/>
      <c r="KU317" s="1098"/>
      <c r="KV317" s="1098"/>
      <c r="KW317" s="1098"/>
      <c r="KX317" s="1098"/>
      <c r="KY317" s="1098"/>
      <c r="KZ317" s="1098"/>
      <c r="LA317" s="1098"/>
      <c r="LB317" s="1098"/>
      <c r="LC317" s="1098"/>
      <c r="LD317" s="1098"/>
      <c r="LE317" s="1098"/>
      <c r="LF317" s="1098"/>
      <c r="LG317" s="1098"/>
      <c r="LH317" s="1098"/>
      <c r="LI317" s="1098"/>
      <c r="LJ317" s="1098"/>
      <c r="LK317" s="1098"/>
      <c r="LL317" s="1098"/>
      <c r="LM317" s="1098"/>
      <c r="LN317" s="1098"/>
      <c r="LO317" s="1098"/>
      <c r="LP317" s="1098"/>
      <c r="LQ317" s="1098"/>
      <c r="LR317" s="1098"/>
      <c r="LS317" s="1098"/>
      <c r="LT317" s="1098"/>
      <c r="LU317" s="1098"/>
      <c r="LV317" s="1098"/>
      <c r="LW317" s="1098"/>
      <c r="LX317" s="1098"/>
      <c r="LY317" s="1098"/>
      <c r="LZ317" s="1098"/>
      <c r="MA317" s="1098"/>
      <c r="MB317" s="1098"/>
      <c r="MC317" s="1098"/>
      <c r="MD317" s="1098"/>
      <c r="ME317" s="1098"/>
      <c r="MF317" s="1098"/>
      <c r="MG317" s="1098"/>
      <c r="MH317" s="1098"/>
      <c r="MI317" s="1098"/>
      <c r="MJ317" s="1098"/>
      <c r="MK317" s="1098"/>
      <c r="ML317" s="1098"/>
      <c r="MM317" s="1098"/>
      <c r="MN317" s="1098"/>
      <c r="MO317" s="1098"/>
      <c r="MP317" s="1098"/>
      <c r="MQ317" s="1098"/>
      <c r="MR317" s="1098"/>
      <c r="MS317" s="1098"/>
      <c r="MT317" s="1098"/>
      <c r="MU317" s="1098"/>
      <c r="MV317" s="1098"/>
      <c r="MW317" s="1098"/>
      <c r="MX317" s="1098"/>
      <c r="MY317" s="1098"/>
      <c r="MZ317" s="1098"/>
      <c r="NA317" s="1098"/>
      <c r="NB317" s="1098"/>
      <c r="NC317" s="1098"/>
      <c r="ND317" s="1098"/>
      <c r="NE317" s="1098"/>
      <c r="NF317" s="1098"/>
      <c r="NG317" s="1098"/>
      <c r="NH317" s="1098"/>
      <c r="NI317" s="1098"/>
      <c r="NJ317" s="1098"/>
      <c r="NK317" s="1098"/>
      <c r="NL317" s="1098"/>
      <c r="NM317" s="1098"/>
      <c r="NN317" s="1098"/>
      <c r="NO317" s="1098"/>
      <c r="NP317" s="1098"/>
      <c r="NQ317" s="1098"/>
      <c r="NR317" s="1098"/>
      <c r="NS317" s="1098"/>
      <c r="NT317" s="1098"/>
      <c r="NU317" s="1098"/>
      <c r="NV317" s="1098"/>
      <c r="NW317" s="1098"/>
      <c r="NX317" s="1098"/>
      <c r="NY317" s="1098"/>
      <c r="NZ317" s="1098"/>
      <c r="OA317" s="1098"/>
      <c r="OB317" s="1098"/>
      <c r="OC317" s="1098"/>
      <c r="OD317" s="1098"/>
      <c r="OE317" s="1098"/>
      <c r="OF317" s="1098"/>
      <c r="OG317" s="1098"/>
      <c r="OH317" s="1098"/>
      <c r="OI317" s="1098"/>
      <c r="OJ317" s="1098"/>
      <c r="OK317" s="1098"/>
      <c r="OL317" s="1098"/>
      <c r="OM317" s="1098"/>
      <c r="ON317" s="1098"/>
      <c r="OO317" s="1098"/>
      <c r="OP317" s="1098"/>
      <c r="OQ317" s="1098"/>
      <c r="OR317" s="1098"/>
      <c r="OS317" s="1098"/>
      <c r="OT317" s="1098"/>
      <c r="OU317" s="1098"/>
      <c r="OV317" s="1098"/>
      <c r="OW317" s="1098"/>
      <c r="OX317" s="1098"/>
      <c r="OY317" s="1098"/>
      <c r="OZ317" s="1098"/>
      <c r="PA317" s="1098"/>
      <c r="PB317" s="1098"/>
      <c r="PC317" s="1098"/>
      <c r="PD317" s="1098"/>
      <c r="PE317" s="1098"/>
      <c r="PF317" s="1098"/>
      <c r="PG317" s="1098"/>
      <c r="PH317" s="1098"/>
      <c r="PI317" s="1098"/>
      <c r="PJ317" s="1098"/>
      <c r="PK317" s="1098"/>
      <c r="PL317" s="1098"/>
      <c r="PM317" s="1098"/>
      <c r="PN317" s="1098"/>
      <c r="PO317" s="1098"/>
      <c r="PP317" s="1098"/>
      <c r="PQ317" s="1098"/>
      <c r="PR317" s="1098"/>
      <c r="PS317" s="1098"/>
      <c r="PT317" s="1098"/>
      <c r="PU317" s="1098"/>
      <c r="PV317" s="1098"/>
      <c r="PW317" s="1098"/>
      <c r="PX317" s="1098"/>
      <c r="PY317" s="1098"/>
      <c r="PZ317" s="1098"/>
      <c r="QA317" s="1098"/>
      <c r="QB317" s="1098"/>
      <c r="QC317" s="1098"/>
      <c r="QD317" s="1098"/>
      <c r="QE317" s="1098"/>
      <c r="QF317" s="1098"/>
      <c r="QG317" s="1098"/>
      <c r="QH317" s="1098"/>
      <c r="QI317" s="1098"/>
      <c r="QJ317" s="1098"/>
      <c r="QK317" s="1098"/>
      <c r="QL317" s="1098"/>
      <c r="QM317" s="1098"/>
      <c r="QN317" s="1098"/>
      <c r="QO317" s="1098"/>
      <c r="QP317" s="1098"/>
      <c r="QQ317" s="1098"/>
      <c r="QR317" s="1098"/>
      <c r="QS317" s="1098"/>
      <c r="QT317" s="1098"/>
      <c r="QU317" s="1098"/>
      <c r="QV317" s="1098"/>
      <c r="QW317" s="1098"/>
      <c r="QX317" s="1098"/>
      <c r="QY317" s="1098"/>
      <c r="QZ317" s="1098"/>
      <c r="RA317" s="1098"/>
      <c r="RB317" s="1098"/>
      <c r="RC317" s="1098"/>
      <c r="RD317" s="1098"/>
      <c r="RE317" s="1098"/>
      <c r="RF317" s="1098"/>
      <c r="RG317" s="1098"/>
      <c r="RH317" s="1098"/>
      <c r="RI317" s="1098"/>
      <c r="RJ317" s="1098"/>
      <c r="RK317" s="1098"/>
      <c r="RL317" s="1098"/>
      <c r="RM317" s="1098"/>
      <c r="RN317" s="1098"/>
      <c r="RO317" s="1098"/>
      <c r="RP317" s="1098"/>
      <c r="RQ317" s="1098"/>
      <c r="RR317" s="1098"/>
      <c r="RS317" s="1098"/>
      <c r="RT317" s="1098"/>
      <c r="RU317" s="1098"/>
      <c r="RV317" s="1098"/>
      <c r="RW317" s="1098"/>
      <c r="RX317" s="1098"/>
      <c r="RY317" s="1098"/>
      <c r="RZ317" s="1098"/>
      <c r="SA317" s="1098"/>
      <c r="SB317" s="1098"/>
      <c r="SC317" s="1098"/>
      <c r="SD317" s="1098"/>
      <c r="SE317" s="1098"/>
      <c r="SF317" s="1098"/>
      <c r="SG317" s="1098"/>
      <c r="SH317" s="1098"/>
      <c r="SI317" s="1098"/>
      <c r="SJ317" s="1098"/>
      <c r="SK317" s="1098"/>
      <c r="SL317" s="1098"/>
      <c r="SM317" s="1098"/>
      <c r="SN317" s="1098"/>
      <c r="SO317" s="1098"/>
      <c r="SP317" s="1098"/>
      <c r="SQ317" s="1098"/>
      <c r="SR317" s="1098"/>
      <c r="SS317" s="1098"/>
      <c r="ST317" s="1098"/>
      <c r="SU317" s="1098"/>
      <c r="SV317" s="1098"/>
      <c r="SW317" s="1098"/>
      <c r="SX317" s="1098"/>
      <c r="SY317" s="1098"/>
      <c r="SZ317" s="1098"/>
      <c r="TA317" s="1098"/>
      <c r="TB317" s="1098"/>
      <c r="TC317" s="1098"/>
      <c r="TD317" s="1098"/>
      <c r="TE317" s="1098"/>
      <c r="TF317" s="1098"/>
      <c r="TG317" s="1098"/>
      <c r="TH317" s="1098"/>
      <c r="TI317" s="1098"/>
      <c r="TJ317" s="1098"/>
      <c r="TK317" s="1098"/>
      <c r="TL317" s="1098"/>
      <c r="TM317" s="1098"/>
      <c r="TN317" s="1098"/>
      <c r="TO317" s="1098"/>
      <c r="TP317" s="1098"/>
      <c r="TQ317" s="1098"/>
      <c r="TR317" s="1098"/>
      <c r="TS317" s="1098"/>
      <c r="TT317" s="1098"/>
      <c r="TU317" s="1098"/>
      <c r="TV317" s="1098"/>
      <c r="TW317" s="1098"/>
      <c r="TX317" s="1098"/>
      <c r="TY317" s="1098"/>
      <c r="TZ317" s="1098"/>
      <c r="UA317" s="1098"/>
      <c r="UB317" s="1098"/>
      <c r="UC317" s="1098"/>
      <c r="UD317" s="1098"/>
      <c r="UE317" s="1098"/>
      <c r="UF317" s="1098"/>
      <c r="UG317" s="1098"/>
      <c r="UH317" s="1098"/>
      <c r="UI317" s="1098"/>
      <c r="UJ317" s="1098"/>
      <c r="UK317" s="1098"/>
      <c r="UL317" s="1098"/>
      <c r="UM317" s="1098"/>
      <c r="UN317" s="1098"/>
      <c r="UO317" s="1098"/>
      <c r="UP317" s="1098"/>
      <c r="UQ317" s="1098"/>
      <c r="UR317" s="1098"/>
      <c r="US317" s="1098"/>
      <c r="UT317" s="1098"/>
      <c r="UU317" s="1098"/>
      <c r="UV317" s="1098"/>
      <c r="UW317" s="1098"/>
      <c r="UX317" s="1098"/>
      <c r="UY317" s="1098"/>
      <c r="UZ317" s="1098"/>
      <c r="VA317" s="1098"/>
      <c r="VB317" s="1098"/>
      <c r="VC317" s="1098"/>
      <c r="VD317" s="1098"/>
      <c r="VE317" s="1098"/>
      <c r="VF317" s="1098"/>
      <c r="VG317" s="1098"/>
      <c r="VH317" s="1098"/>
      <c r="VI317" s="1098"/>
      <c r="VJ317" s="1098"/>
      <c r="VK317" s="1098"/>
      <c r="VL317" s="1098"/>
      <c r="VM317" s="1098"/>
      <c r="VN317" s="1098"/>
      <c r="VO317" s="1098"/>
      <c r="VP317" s="1098"/>
      <c r="VQ317" s="1098"/>
      <c r="VR317" s="1098"/>
      <c r="VS317" s="1098"/>
      <c r="VT317" s="1098"/>
      <c r="VU317" s="1098"/>
      <c r="VV317" s="1098"/>
      <c r="VW317" s="1098"/>
      <c r="VX317" s="1098"/>
      <c r="VY317" s="1098"/>
      <c r="VZ317" s="1098"/>
      <c r="WA317" s="1098"/>
      <c r="WB317" s="1098"/>
      <c r="WC317" s="1098"/>
      <c r="WD317" s="1098"/>
      <c r="WE317" s="1098"/>
      <c r="WF317" s="1098"/>
      <c r="WG317" s="1098"/>
      <c r="WH317" s="1098"/>
      <c r="WI317" s="1098"/>
      <c r="WJ317" s="1098"/>
      <c r="WK317" s="1098"/>
      <c r="WL317" s="1098"/>
      <c r="WM317" s="1098"/>
      <c r="WN317" s="1098"/>
      <c r="WO317" s="1098"/>
      <c r="WP317" s="1098"/>
      <c r="WQ317" s="1098"/>
      <c r="WR317" s="1098"/>
      <c r="WS317" s="1098"/>
      <c r="WT317" s="1098"/>
      <c r="WU317" s="1098"/>
      <c r="WV317" s="1098"/>
      <c r="WW317" s="1098"/>
      <c r="WX317" s="1098"/>
      <c r="WY317" s="1098"/>
      <c r="WZ317" s="1098"/>
      <c r="XA317" s="1098"/>
      <c r="XB317" s="1098"/>
      <c r="XC317" s="1098"/>
      <c r="XD317" s="1098"/>
      <c r="XE317" s="1098"/>
      <c r="XF317" s="1098"/>
      <c r="XG317" s="1098"/>
      <c r="XH317" s="1098"/>
      <c r="XI317" s="1098"/>
      <c r="XJ317" s="1098"/>
      <c r="XK317" s="1098"/>
      <c r="XL317" s="1098"/>
      <c r="XM317" s="1098"/>
      <c r="XN317" s="1098"/>
      <c r="XO317" s="1098"/>
      <c r="XP317" s="1098"/>
      <c r="XQ317" s="1098"/>
      <c r="XR317" s="1098"/>
      <c r="XS317" s="1098"/>
      <c r="XT317" s="1098"/>
      <c r="XU317" s="1098"/>
      <c r="XV317" s="1098"/>
      <c r="XW317" s="1098"/>
      <c r="XX317" s="1098"/>
      <c r="XY317" s="1098"/>
      <c r="XZ317" s="1098"/>
      <c r="YA317" s="1098"/>
      <c r="YB317" s="1098"/>
      <c r="YC317" s="1098"/>
      <c r="YD317" s="1098"/>
      <c r="YE317" s="1098"/>
      <c r="YF317" s="1098"/>
      <c r="YG317" s="1098"/>
      <c r="YH317" s="1098"/>
      <c r="YI317" s="1098"/>
      <c r="YJ317" s="1098"/>
      <c r="YK317" s="1098"/>
      <c r="YL317" s="1098"/>
      <c r="YM317" s="1098"/>
      <c r="YN317" s="1098"/>
      <c r="YO317" s="1098"/>
      <c r="YP317" s="1098"/>
      <c r="YQ317" s="1098"/>
      <c r="YR317" s="1098"/>
      <c r="YS317" s="1098"/>
      <c r="YT317" s="1098"/>
      <c r="YU317" s="1098"/>
      <c r="YV317" s="1098"/>
      <c r="YW317" s="1098"/>
      <c r="YX317" s="1098"/>
      <c r="YY317" s="1098"/>
      <c r="YZ317" s="1098"/>
      <c r="ZA317" s="1098"/>
      <c r="ZB317" s="1098"/>
      <c r="ZC317" s="1098"/>
      <c r="ZD317" s="1098"/>
      <c r="ZE317" s="1098"/>
      <c r="ZF317" s="1098"/>
      <c r="ZG317" s="1098"/>
      <c r="ZH317" s="1098"/>
      <c r="ZI317" s="1098"/>
      <c r="ZJ317" s="1098"/>
      <c r="ZK317" s="1098"/>
      <c r="ZL317" s="1098"/>
      <c r="ZM317" s="1098"/>
      <c r="ZN317" s="1098"/>
      <c r="ZO317" s="1098"/>
      <c r="ZP317" s="1098"/>
      <c r="ZQ317" s="1098"/>
      <c r="ZR317" s="1098"/>
      <c r="ZS317" s="1098"/>
      <c r="ZT317" s="1098"/>
      <c r="ZU317" s="1098"/>
      <c r="ZV317" s="1098"/>
      <c r="ZW317" s="1098"/>
      <c r="ZX317" s="1098"/>
      <c r="ZY317" s="1098"/>
      <c r="ZZ317" s="1098"/>
      <c r="AAA317" s="1098"/>
      <c r="AAB317" s="1098"/>
      <c r="AAC317" s="1098"/>
      <c r="AAD317" s="1098"/>
      <c r="AAE317" s="1098"/>
      <c r="AAF317" s="1098"/>
      <c r="AAG317" s="1098"/>
      <c r="AAH317" s="1098"/>
      <c r="AAI317" s="1098"/>
      <c r="AAJ317" s="1098"/>
      <c r="AAK317" s="1098"/>
      <c r="AAL317" s="1098"/>
      <c r="AAM317" s="1098"/>
      <c r="AAN317" s="1098"/>
      <c r="AAO317" s="1098"/>
      <c r="AAP317" s="1098"/>
      <c r="AAQ317" s="1098"/>
      <c r="AAR317" s="1098"/>
      <c r="AAS317" s="1098"/>
      <c r="AAT317" s="1098"/>
      <c r="AAU317" s="1098"/>
      <c r="AAV317" s="1098"/>
      <c r="AAW317" s="1098"/>
      <c r="AAX317" s="1098"/>
      <c r="AAY317" s="1098"/>
      <c r="AAZ317" s="1098"/>
      <c r="ABA317" s="1098"/>
      <c r="ABB317" s="1098"/>
      <c r="ABC317" s="1098"/>
      <c r="ABD317" s="1098"/>
      <c r="ABE317" s="1098"/>
      <c r="ABF317" s="1098"/>
      <c r="ABG317" s="1098"/>
      <c r="ABH317" s="1098"/>
      <c r="ABI317" s="1098"/>
      <c r="ABJ317" s="1098"/>
      <c r="ABK317" s="1098"/>
      <c r="ABL317" s="1098"/>
      <c r="ABM317" s="1098"/>
      <c r="ABN317" s="1098"/>
      <c r="ABO317" s="1098"/>
      <c r="ABP317" s="1098"/>
      <c r="ABQ317" s="1098"/>
      <c r="ABR317" s="1098"/>
      <c r="ABS317" s="1098"/>
      <c r="ABT317" s="1098"/>
      <c r="ABU317" s="1098"/>
      <c r="ABV317" s="1098"/>
      <c r="ABW317" s="1098"/>
      <c r="ABX317" s="1098"/>
      <c r="ABY317" s="1098"/>
      <c r="ABZ317" s="1098"/>
      <c r="ACA317" s="1098"/>
      <c r="ACB317" s="1098"/>
      <c r="ACC317" s="1098"/>
      <c r="ACD317" s="1098"/>
      <c r="ACE317" s="1098"/>
      <c r="ACF317" s="1098"/>
      <c r="ACG317" s="1098"/>
      <c r="ACH317" s="1098"/>
      <c r="ACI317" s="1098"/>
      <c r="ACJ317" s="1098"/>
      <c r="ACK317" s="1098"/>
      <c r="ACL317" s="1098"/>
      <c r="ACM317" s="1098"/>
      <c r="ACN317" s="1098"/>
      <c r="ACO317" s="1098"/>
      <c r="ACP317" s="1098"/>
      <c r="ACQ317" s="1098"/>
      <c r="ACR317" s="1098"/>
      <c r="ACS317" s="1098"/>
      <c r="ACT317" s="1098"/>
      <c r="ACU317" s="1098"/>
      <c r="ACV317" s="1098"/>
      <c r="ACW317" s="1098"/>
      <c r="ACX317" s="1098"/>
      <c r="ACY317" s="1098"/>
      <c r="ACZ317" s="1098"/>
      <c r="ADA317" s="1098"/>
      <c r="ADB317" s="1098"/>
      <c r="ADC317" s="1098"/>
      <c r="ADD317" s="1098"/>
      <c r="ADE317" s="1098"/>
      <c r="ADF317" s="1098"/>
      <c r="ADG317" s="1098"/>
      <c r="ADH317" s="1098"/>
      <c r="ADI317" s="1098"/>
      <c r="ADJ317" s="1098"/>
      <c r="ADK317" s="1098"/>
      <c r="ADL317" s="1098"/>
      <c r="ADM317" s="1098"/>
      <c r="ADN317" s="1098"/>
      <c r="ADO317" s="1098"/>
      <c r="ADP317" s="1098"/>
      <c r="ADQ317" s="1098"/>
      <c r="ADR317" s="1098"/>
      <c r="ADS317" s="1098"/>
      <c r="ADT317" s="1098"/>
      <c r="ADU317" s="1098"/>
      <c r="ADV317" s="1098"/>
      <c r="ADW317" s="1098"/>
      <c r="ADX317" s="1098"/>
      <c r="ADY317" s="1098"/>
      <c r="ADZ317" s="1098"/>
      <c r="AEA317" s="1098"/>
      <c r="AEB317" s="1098"/>
      <c r="AEC317" s="1098"/>
      <c r="AED317" s="1098"/>
      <c r="AEE317" s="1098"/>
      <c r="AEF317" s="1098"/>
      <c r="AEG317" s="1098"/>
      <c r="AEH317" s="1098"/>
      <c r="AEI317" s="1098"/>
      <c r="AEJ317" s="1098"/>
      <c r="AEK317" s="1098"/>
      <c r="AEL317" s="1098"/>
      <c r="AEM317" s="1098"/>
      <c r="AEN317" s="1098"/>
      <c r="AEO317" s="1098"/>
      <c r="AEP317" s="1098"/>
      <c r="AEQ317" s="1098"/>
      <c r="AER317" s="1098"/>
      <c r="AES317" s="1098"/>
      <c r="AET317" s="1098"/>
      <c r="AEU317" s="1098"/>
      <c r="AEV317" s="1098"/>
      <c r="AEW317" s="1098"/>
      <c r="AEX317" s="1098"/>
      <c r="AEY317" s="1098"/>
      <c r="AEZ317" s="1098"/>
      <c r="AFA317" s="1098"/>
      <c r="AFB317" s="1098"/>
      <c r="AFC317" s="1098"/>
      <c r="AFD317" s="1098"/>
      <c r="AFE317" s="1098"/>
      <c r="AFF317" s="1098"/>
      <c r="AFG317" s="1098"/>
      <c r="AFH317" s="1098"/>
      <c r="AFI317" s="1098"/>
      <c r="AFJ317" s="1098"/>
      <c r="AFK317" s="1098"/>
      <c r="AFL317" s="1098"/>
      <c r="AFM317" s="1098"/>
      <c r="AFN317" s="1098"/>
      <c r="AFO317" s="1098"/>
      <c r="AFP317" s="1098"/>
      <c r="AFQ317" s="1098"/>
      <c r="AFR317" s="1098"/>
      <c r="AFS317" s="1098"/>
      <c r="AFT317" s="1098"/>
      <c r="AFU317" s="1098"/>
      <c r="AFV317" s="1098"/>
      <c r="AFW317" s="1098"/>
      <c r="AFX317" s="1098"/>
      <c r="AFY317" s="1098"/>
      <c r="AFZ317" s="1098"/>
      <c r="AGA317" s="1098"/>
      <c r="AGB317" s="1098"/>
      <c r="AGC317" s="1098"/>
      <c r="AGD317" s="1098"/>
      <c r="AGE317" s="1098"/>
      <c r="AGF317" s="1098"/>
      <c r="AGG317" s="1098"/>
      <c r="AGH317" s="1098"/>
      <c r="AGI317" s="1098"/>
      <c r="AGJ317" s="1098"/>
      <c r="AGK317" s="1098"/>
      <c r="AGL317" s="1098"/>
      <c r="AGM317" s="1098"/>
      <c r="AGN317" s="1098"/>
      <c r="AGO317" s="1098"/>
      <c r="AGP317" s="1098"/>
      <c r="AGQ317" s="1098"/>
      <c r="AGR317" s="1098"/>
      <c r="AGS317" s="1098"/>
      <c r="AGT317" s="1098"/>
      <c r="AGU317" s="1098"/>
      <c r="AGV317" s="1098"/>
      <c r="AGW317" s="1098"/>
      <c r="AGX317" s="1098"/>
      <c r="AGY317" s="1098"/>
      <c r="AGZ317" s="1098"/>
      <c r="AHA317" s="1098"/>
      <c r="AHB317" s="1098"/>
      <c r="AHC317" s="1098"/>
      <c r="AHD317" s="1098"/>
      <c r="AHE317" s="1098"/>
      <c r="AHF317" s="1098"/>
      <c r="AHG317" s="1098"/>
      <c r="AHH317" s="1098"/>
      <c r="AHI317" s="1098"/>
      <c r="AHJ317" s="1098"/>
      <c r="AHK317" s="1098"/>
      <c r="AHL317" s="1098"/>
      <c r="AHM317" s="1098"/>
      <c r="AHN317" s="1098"/>
      <c r="AHO317" s="1098"/>
      <c r="AHP317" s="1098"/>
      <c r="AHQ317" s="1098"/>
      <c r="AHR317" s="1098"/>
      <c r="AHS317" s="1098"/>
      <c r="AHT317" s="1098"/>
      <c r="AHU317" s="1098"/>
      <c r="AHV317" s="1098"/>
      <c r="AHW317" s="1098"/>
      <c r="AHX317" s="1098"/>
      <c r="AHY317" s="1098"/>
      <c r="AHZ317" s="1098"/>
      <c r="AIA317" s="1098"/>
      <c r="AIB317" s="1098"/>
      <c r="AIC317" s="1098"/>
      <c r="AID317" s="1098"/>
      <c r="AIE317" s="1098"/>
      <c r="AIF317" s="1098"/>
      <c r="AIG317" s="1098"/>
      <c r="AIH317" s="1098"/>
      <c r="AII317" s="1098"/>
      <c r="AIJ317" s="1098"/>
      <c r="AIK317" s="1098"/>
      <c r="AIL317" s="1098"/>
      <c r="AIM317" s="1098"/>
      <c r="AIN317" s="1098"/>
      <c r="AIO317" s="1098"/>
      <c r="AIP317" s="1098"/>
      <c r="AIQ317" s="1098"/>
      <c r="AIR317" s="1098"/>
      <c r="AIS317" s="1098"/>
      <c r="AIT317" s="1098"/>
      <c r="AIU317" s="1098"/>
      <c r="AIV317" s="1098"/>
      <c r="AIW317" s="1098"/>
      <c r="AIX317" s="1098"/>
      <c r="AIY317" s="1098"/>
      <c r="AIZ317" s="1098"/>
      <c r="AJA317" s="1098"/>
      <c r="AJB317" s="1098"/>
      <c r="AJC317" s="1098"/>
      <c r="AJD317" s="1098"/>
      <c r="AJE317" s="1098"/>
      <c r="AJF317" s="1098"/>
      <c r="AJG317" s="1098"/>
      <c r="AJH317" s="1098"/>
      <c r="AJI317" s="1098"/>
      <c r="AJJ317" s="1098"/>
      <c r="AJK317" s="1098"/>
      <c r="AJL317" s="1098"/>
      <c r="AJM317" s="1098"/>
      <c r="AJN317" s="1098"/>
      <c r="AJO317" s="1098"/>
      <c r="AJP317" s="1098"/>
      <c r="AJQ317" s="1098"/>
      <c r="AJR317" s="1098"/>
      <c r="AJS317" s="1098"/>
      <c r="AJT317" s="1098"/>
      <c r="AJU317" s="1098"/>
      <c r="AJV317" s="1098"/>
      <c r="AJW317" s="1098"/>
      <c r="AJX317" s="1098"/>
      <c r="AJY317" s="1098"/>
      <c r="AJZ317" s="1098"/>
      <c r="AKA317" s="1098"/>
      <c r="AKB317" s="1098"/>
      <c r="AKC317" s="1098"/>
      <c r="AKD317" s="1098"/>
      <c r="AKE317" s="1098"/>
      <c r="AKF317" s="1098"/>
      <c r="AKG317" s="1098"/>
      <c r="AKH317" s="1098"/>
      <c r="AKI317" s="1098"/>
      <c r="AKJ317" s="1098"/>
      <c r="AKK317" s="1098"/>
      <c r="AKL317" s="1098"/>
      <c r="AKM317" s="1098"/>
      <c r="AKN317" s="1098"/>
      <c r="AKO317" s="1098"/>
      <c r="AKP317" s="1098"/>
      <c r="AKQ317" s="1098"/>
      <c r="AKR317" s="1098"/>
      <c r="AKS317" s="1098"/>
      <c r="AKT317" s="1098"/>
      <c r="AKU317" s="1098"/>
      <c r="AKV317" s="1098"/>
      <c r="AKW317" s="1098"/>
      <c r="AKX317" s="1098"/>
      <c r="AKY317" s="1098"/>
      <c r="AKZ317" s="1098"/>
      <c r="ALA317" s="1098"/>
      <c r="ALB317" s="1098"/>
      <c r="ALC317" s="1098"/>
      <c r="ALD317" s="1098"/>
      <c r="ALE317" s="1098"/>
      <c r="ALF317" s="1098"/>
      <c r="ALG317" s="1098"/>
      <c r="ALH317" s="1098"/>
      <c r="ALI317" s="1098"/>
      <c r="ALJ317" s="1098"/>
      <c r="ALK317" s="1098"/>
      <c r="ALL317" s="1098"/>
      <c r="ALM317" s="1098"/>
      <c r="ALN317" s="1098"/>
      <c r="ALO317" s="1098"/>
      <c r="ALP317" s="1098"/>
      <c r="ALQ317" s="1098"/>
      <c r="ALR317" s="1098"/>
      <c r="ALS317" s="1098"/>
      <c r="ALT317" s="1098"/>
      <c r="ALU317" s="1098"/>
      <c r="ALV317" s="1098"/>
      <c r="ALW317" s="1098"/>
      <c r="ALX317" s="1098"/>
      <c r="ALY317" s="1098"/>
      <c r="ALZ317" s="1098"/>
      <c r="AMA317" s="1098"/>
      <c r="AMB317" s="1098"/>
      <c r="AMC317" s="1098"/>
      <c r="AMD317" s="1098"/>
      <c r="AME317" s="1098"/>
      <c r="AMF317" s="1098"/>
      <c r="AMG317" s="1098"/>
      <c r="AMH317" s="1098"/>
      <c r="AMI317" s="1098"/>
      <c r="AMJ317" s="1098"/>
      <c r="AMK317" s="1098"/>
      <c r="AML317" s="1098"/>
      <c r="AMM317" s="1098"/>
      <c r="AMN317" s="1098"/>
      <c r="AMO317" s="1098"/>
      <c r="AMP317" s="1098"/>
      <c r="AMQ317" s="1098"/>
      <c r="AMR317" s="1098"/>
      <c r="AMS317" s="1098"/>
      <c r="AMT317" s="1098"/>
      <c r="AMU317" s="1098"/>
      <c r="AMV317" s="1098"/>
      <c r="AMW317" s="1098"/>
      <c r="AMX317" s="1098"/>
      <c r="AMY317" s="1098"/>
      <c r="AMZ317" s="1098"/>
      <c r="ANA317" s="1098"/>
      <c r="ANB317" s="1098"/>
      <c r="ANC317" s="1098"/>
      <c r="AND317" s="1098"/>
      <c r="ANE317" s="1098"/>
      <c r="ANF317" s="1098"/>
      <c r="ANG317" s="1098"/>
      <c r="ANH317" s="1098"/>
      <c r="ANI317" s="1098"/>
      <c r="ANJ317" s="1098"/>
      <c r="ANK317" s="1098"/>
      <c r="ANL317" s="1098"/>
      <c r="ANM317" s="1098"/>
      <c r="ANN317" s="1098"/>
      <c r="ANO317" s="1098"/>
      <c r="ANP317" s="1098"/>
      <c r="ANQ317" s="1098"/>
      <c r="ANR317" s="1098"/>
      <c r="ANS317" s="1098"/>
      <c r="ANT317" s="1098"/>
      <c r="ANU317" s="1098"/>
      <c r="ANV317" s="1098"/>
      <c r="ANW317" s="1098"/>
      <c r="ANX317" s="1098"/>
      <c r="ANY317" s="1098"/>
      <c r="ANZ317" s="1098"/>
      <c r="AOA317" s="1098"/>
      <c r="AOB317" s="1098"/>
      <c r="AOC317" s="1098"/>
      <c r="AOD317" s="1098"/>
      <c r="AOE317" s="1098"/>
      <c r="AOF317" s="1098"/>
      <c r="AOG317" s="1098"/>
      <c r="AOH317" s="1098"/>
      <c r="AOI317" s="1098"/>
      <c r="AOJ317" s="1098"/>
      <c r="AOK317" s="1098"/>
      <c r="AOL317" s="1098"/>
      <c r="AOM317" s="1098"/>
      <c r="AON317" s="1098"/>
      <c r="AOO317" s="1098"/>
      <c r="AOP317" s="1098"/>
      <c r="AOQ317" s="1098"/>
      <c r="AOR317" s="1098"/>
      <c r="AOS317" s="1098"/>
      <c r="AOT317" s="1098"/>
      <c r="AOU317" s="1098"/>
      <c r="AOV317" s="1098"/>
      <c r="AOW317" s="1098"/>
      <c r="AOX317" s="1098"/>
      <c r="AOY317" s="1098"/>
      <c r="AOZ317" s="1098"/>
      <c r="APA317" s="1098"/>
      <c r="APB317" s="1098"/>
      <c r="APC317" s="1098"/>
      <c r="APD317" s="1098"/>
      <c r="APE317" s="1098"/>
      <c r="APF317" s="1098"/>
      <c r="APG317" s="1098"/>
      <c r="APH317" s="1098"/>
      <c r="API317" s="1098"/>
      <c r="APJ317" s="1098"/>
      <c r="APK317" s="1098"/>
      <c r="APL317" s="1098"/>
      <c r="APM317" s="1098"/>
      <c r="APN317" s="1098"/>
      <c r="APO317" s="1098"/>
      <c r="APP317" s="1098"/>
      <c r="APQ317" s="1098"/>
      <c r="APR317" s="1098"/>
      <c r="APS317" s="1098"/>
      <c r="APT317" s="1098"/>
      <c r="APU317" s="1098"/>
      <c r="APV317" s="1098"/>
      <c r="APW317" s="1098"/>
      <c r="APX317" s="1098"/>
      <c r="APY317" s="1098"/>
      <c r="APZ317" s="1098"/>
      <c r="AQA317" s="1098"/>
      <c r="AQB317" s="1098"/>
      <c r="AQC317" s="1098"/>
      <c r="AQD317" s="1098"/>
      <c r="AQE317" s="1098"/>
      <c r="AQF317" s="1098"/>
      <c r="AQG317" s="1098"/>
      <c r="AQH317" s="1098"/>
      <c r="AQI317" s="1098"/>
      <c r="AQJ317" s="1098"/>
      <c r="AQK317" s="1098"/>
      <c r="AQL317" s="1098"/>
      <c r="AQM317" s="1098"/>
      <c r="AQN317" s="1098"/>
      <c r="AQO317" s="1098"/>
      <c r="AQP317" s="1098"/>
      <c r="AQQ317" s="1098"/>
      <c r="AQR317" s="1098"/>
      <c r="AQS317" s="1098"/>
      <c r="AQT317" s="1098"/>
      <c r="AQU317" s="1098"/>
      <c r="AQV317" s="1098"/>
      <c r="AQW317" s="1098"/>
      <c r="AQX317" s="1098"/>
      <c r="AQY317" s="1098"/>
      <c r="AQZ317" s="1098"/>
      <c r="ARA317" s="1098"/>
      <c r="ARB317" s="1098"/>
      <c r="ARC317" s="1098"/>
      <c r="ARD317" s="1098"/>
      <c r="ARE317" s="1098"/>
      <c r="ARF317" s="1098"/>
      <c r="ARG317" s="1098"/>
      <c r="ARH317" s="1098"/>
      <c r="ARI317" s="1098"/>
      <c r="ARJ317" s="1098"/>
      <c r="ARK317" s="1098"/>
      <c r="ARL317" s="1098"/>
      <c r="ARM317" s="1098"/>
      <c r="ARN317" s="1098"/>
      <c r="ARO317" s="1098"/>
      <c r="ARP317" s="1098"/>
      <c r="ARQ317" s="1098"/>
      <c r="ARR317" s="1098"/>
      <c r="ARS317" s="1098"/>
      <c r="ART317" s="1098"/>
      <c r="ARU317" s="1098"/>
      <c r="ARV317" s="1098"/>
      <c r="ARW317" s="1098"/>
      <c r="ARX317" s="1098"/>
      <c r="ARY317" s="1098"/>
      <c r="ARZ317" s="1098"/>
      <c r="ASA317" s="1098"/>
      <c r="ASB317" s="1098"/>
      <c r="ASC317" s="1098"/>
      <c r="ASD317" s="1098"/>
      <c r="ASE317" s="1098"/>
      <c r="ASF317" s="1098"/>
      <c r="ASG317" s="1098"/>
      <c r="ASH317" s="1098"/>
      <c r="ASI317" s="1098"/>
      <c r="ASJ317" s="1098"/>
      <c r="ASK317" s="1098"/>
      <c r="ASL317" s="1098"/>
      <c r="ASM317" s="1098"/>
      <c r="ASN317" s="1098"/>
      <c r="ASO317" s="1098"/>
      <c r="ASP317" s="1098"/>
      <c r="ASQ317" s="1098"/>
      <c r="ASR317" s="1098"/>
      <c r="ASS317" s="1098"/>
      <c r="AST317" s="1098"/>
      <c r="ASU317" s="1098"/>
      <c r="ASV317" s="1098"/>
      <c r="ASW317" s="1098"/>
      <c r="ASX317" s="1098"/>
      <c r="ASY317" s="1098"/>
      <c r="ASZ317" s="1098"/>
      <c r="ATA317" s="1098"/>
      <c r="ATB317" s="1098"/>
      <c r="ATC317" s="1098"/>
      <c r="ATD317" s="1098"/>
      <c r="ATE317" s="1098"/>
      <c r="ATF317" s="1098"/>
      <c r="ATG317" s="1098"/>
      <c r="ATH317" s="1098"/>
      <c r="ATI317" s="1098"/>
      <c r="ATJ317" s="1098"/>
      <c r="ATK317" s="1098"/>
      <c r="ATL317" s="1098"/>
      <c r="ATM317" s="1098"/>
      <c r="ATN317" s="1098"/>
      <c r="ATO317" s="1098"/>
      <c r="ATP317" s="1098"/>
      <c r="ATQ317" s="1098"/>
      <c r="ATR317" s="1098"/>
      <c r="ATS317" s="1098"/>
      <c r="ATT317" s="1098"/>
      <c r="ATU317" s="1098"/>
      <c r="ATV317" s="1098"/>
      <c r="ATW317" s="1098"/>
      <c r="ATX317" s="1098"/>
      <c r="ATY317" s="1098"/>
      <c r="ATZ317" s="1098"/>
      <c r="AUA317" s="1098"/>
      <c r="AUB317" s="1098"/>
      <c r="AUC317" s="1098"/>
      <c r="AUD317" s="1098"/>
      <c r="AUE317" s="1098"/>
      <c r="AUF317" s="1098"/>
      <c r="AUG317" s="1098"/>
      <c r="AUH317" s="1098"/>
      <c r="AUI317" s="1098"/>
      <c r="AUJ317" s="1098"/>
      <c r="AUK317" s="1098"/>
      <c r="AUL317" s="1098"/>
      <c r="AUM317" s="1098"/>
      <c r="AUN317" s="1098"/>
      <c r="AUO317" s="1098"/>
      <c r="AUP317" s="1098"/>
      <c r="AUQ317" s="1098"/>
      <c r="AUR317" s="1098"/>
      <c r="AUS317" s="1098"/>
      <c r="AUT317" s="1098"/>
      <c r="AUU317" s="1098"/>
      <c r="AUV317" s="1098"/>
      <c r="AUW317" s="1098"/>
      <c r="AUX317" s="1098"/>
      <c r="AUY317" s="1098"/>
      <c r="AUZ317" s="1098"/>
      <c r="AVA317" s="1098"/>
      <c r="AVB317" s="1098"/>
      <c r="AVC317" s="1098"/>
      <c r="AVD317" s="1098"/>
      <c r="AVE317" s="1098"/>
      <c r="AVF317" s="1098"/>
      <c r="AVG317" s="1098"/>
      <c r="AVH317" s="1098"/>
      <c r="AVI317" s="1098"/>
      <c r="AVJ317" s="1098"/>
      <c r="AVK317" s="1098"/>
      <c r="AVL317" s="1098"/>
      <c r="AVM317" s="1098"/>
      <c r="AVN317" s="1098"/>
      <c r="AVO317" s="1098"/>
      <c r="AVP317" s="1098"/>
      <c r="AVQ317" s="1098"/>
      <c r="AVR317" s="1098"/>
      <c r="AVS317" s="1098"/>
      <c r="AVT317" s="1098"/>
      <c r="AVU317" s="1098"/>
      <c r="AVV317" s="1098"/>
      <c r="AVW317" s="1098"/>
      <c r="AVX317" s="1098"/>
      <c r="AVY317" s="1098"/>
      <c r="AVZ317" s="1098"/>
      <c r="AWA317" s="1098"/>
      <c r="AWB317" s="1098"/>
      <c r="AWC317" s="1098"/>
      <c r="AWD317" s="1098"/>
      <c r="AWE317" s="1098"/>
      <c r="AWF317" s="1098"/>
      <c r="AWG317" s="1098"/>
      <c r="AWH317" s="1098"/>
      <c r="AWI317" s="1098"/>
      <c r="AWJ317" s="1098"/>
      <c r="AWK317" s="1098"/>
      <c r="AWL317" s="1098"/>
      <c r="AWM317" s="1098"/>
      <c r="AWN317" s="1098"/>
      <c r="AWO317" s="1098"/>
      <c r="AWP317" s="1098"/>
      <c r="AWQ317" s="1098"/>
      <c r="AWR317" s="1098"/>
      <c r="AWS317" s="1098"/>
      <c r="AWT317" s="1098"/>
      <c r="AWU317" s="1098"/>
      <c r="AWV317" s="1098"/>
      <c r="AWW317" s="1098"/>
      <c r="AWX317" s="1098"/>
      <c r="AWY317" s="1098"/>
      <c r="AWZ317" s="1098"/>
      <c r="AXA317" s="1098"/>
      <c r="AXB317" s="1098"/>
      <c r="AXC317" s="1098"/>
      <c r="AXD317" s="1098"/>
      <c r="AXE317" s="1098"/>
      <c r="AXF317" s="1098"/>
      <c r="AXG317" s="1098"/>
      <c r="AXH317" s="1098"/>
      <c r="AXI317" s="1098"/>
      <c r="AXJ317" s="1098"/>
      <c r="AXK317" s="1098"/>
      <c r="AXL317" s="1098"/>
      <c r="AXM317" s="1098"/>
      <c r="AXN317" s="1098"/>
      <c r="AXO317" s="1098"/>
      <c r="AXP317" s="1098"/>
      <c r="AXQ317" s="1098"/>
      <c r="AXR317" s="1098"/>
      <c r="AXS317" s="1098"/>
      <c r="AXT317" s="1098"/>
      <c r="AXU317" s="1098"/>
      <c r="AXV317" s="1098"/>
      <c r="AXW317" s="1098"/>
      <c r="AXX317" s="1098"/>
      <c r="AXY317" s="1098"/>
      <c r="AXZ317" s="1098"/>
      <c r="AYA317" s="1098"/>
      <c r="AYB317" s="1098"/>
      <c r="AYC317" s="1098"/>
      <c r="AYD317" s="1098"/>
      <c r="AYE317" s="1098"/>
      <c r="AYF317" s="1098"/>
      <c r="AYG317" s="1098"/>
      <c r="AYH317" s="1098"/>
      <c r="AYI317" s="1098"/>
      <c r="AYJ317" s="1098"/>
      <c r="AYK317" s="1098"/>
      <c r="AYL317" s="1098"/>
      <c r="AYM317" s="1098"/>
      <c r="AYN317" s="1098"/>
      <c r="AYO317" s="1098"/>
      <c r="AYP317" s="1098"/>
      <c r="AYQ317" s="1098"/>
      <c r="AYR317" s="1098"/>
      <c r="AYS317" s="1098"/>
      <c r="AYT317" s="1098"/>
      <c r="AYU317" s="1098"/>
      <c r="AYV317" s="1098"/>
      <c r="AYW317" s="1098"/>
    </row>
    <row r="318" spans="1:1349" s="1766" customFormat="1" ht="18" customHeight="1" x14ac:dyDescent="0.2">
      <c r="A318" s="3484"/>
      <c r="B318" s="3496"/>
      <c r="C318" s="3497"/>
      <c r="D318" s="3497"/>
      <c r="E318" s="3497"/>
      <c r="F318" s="3497"/>
      <c r="G318" s="3497"/>
      <c r="H318" s="1132"/>
      <c r="I318" s="1016"/>
      <c r="J318" s="1016"/>
      <c r="K318" s="1016"/>
      <c r="L318" s="1043"/>
      <c r="M318" s="1791"/>
      <c r="N318" s="1791"/>
      <c r="O318" s="1791"/>
      <c r="P318" s="1043"/>
      <c r="Q318" s="1043"/>
      <c r="R318" s="3574"/>
      <c r="S318" s="1098"/>
      <c r="T318" s="1098"/>
      <c r="U318" s="1098"/>
      <c r="V318" s="1098"/>
      <c r="W318" s="1098"/>
      <c r="X318" s="1098"/>
      <c r="Y318" s="1098"/>
      <c r="Z318" s="1098"/>
      <c r="AA318" s="1098"/>
      <c r="AB318" s="1098"/>
      <c r="AC318" s="1098"/>
      <c r="AD318" s="1098"/>
      <c r="AE318" s="1098"/>
      <c r="AF318" s="1098"/>
      <c r="AG318" s="1098"/>
      <c r="AH318" s="1098"/>
      <c r="AI318" s="1098"/>
      <c r="AJ318" s="1098"/>
      <c r="AK318" s="1098"/>
      <c r="AL318" s="1098"/>
      <c r="AM318" s="1098"/>
      <c r="AN318" s="1098"/>
      <c r="AO318" s="1098"/>
      <c r="AP318" s="1098"/>
      <c r="AQ318" s="1098"/>
      <c r="AR318" s="1098"/>
      <c r="AS318" s="1098"/>
      <c r="AT318" s="1098"/>
      <c r="AU318" s="1098"/>
      <c r="AV318" s="1098"/>
      <c r="AW318" s="1098"/>
      <c r="AX318" s="1098"/>
      <c r="AY318" s="1098"/>
      <c r="AZ318" s="1098"/>
      <c r="BA318" s="1098"/>
      <c r="BB318" s="1098"/>
      <c r="BC318" s="1098"/>
      <c r="BD318" s="1098"/>
      <c r="BE318" s="1098"/>
      <c r="BF318" s="1098"/>
      <c r="BG318" s="1098"/>
      <c r="BH318" s="1098"/>
      <c r="BI318" s="1098"/>
      <c r="BJ318" s="1098"/>
      <c r="BK318" s="1098"/>
      <c r="BL318" s="1098"/>
      <c r="BM318" s="1098"/>
      <c r="BN318" s="1098"/>
      <c r="BO318" s="1098"/>
      <c r="BP318" s="1098"/>
      <c r="BQ318" s="1098"/>
      <c r="BR318" s="1098"/>
      <c r="BS318" s="1098"/>
      <c r="BT318" s="1098"/>
      <c r="BU318" s="1098"/>
      <c r="BV318" s="1098"/>
      <c r="BW318" s="1098"/>
      <c r="BX318" s="1098"/>
      <c r="BY318" s="1098"/>
      <c r="BZ318" s="1098"/>
      <c r="CA318" s="1098"/>
      <c r="CB318" s="1098"/>
      <c r="CC318" s="1098"/>
      <c r="CD318" s="1098"/>
      <c r="CE318" s="1098"/>
      <c r="CF318" s="1098"/>
      <c r="CG318" s="1098"/>
      <c r="CH318" s="1098"/>
      <c r="CI318" s="1098"/>
      <c r="CJ318" s="1098"/>
      <c r="CK318" s="1098"/>
      <c r="CL318" s="1098"/>
      <c r="CM318" s="1098"/>
      <c r="CN318" s="1098"/>
      <c r="CO318" s="1098"/>
      <c r="CP318" s="1098"/>
      <c r="CQ318" s="1098"/>
      <c r="CR318" s="1098"/>
      <c r="CS318" s="1098"/>
      <c r="CT318" s="1098"/>
      <c r="CU318" s="1098"/>
      <c r="CV318" s="1098"/>
      <c r="CW318" s="1098"/>
      <c r="CX318" s="1098"/>
      <c r="CY318" s="1098"/>
      <c r="CZ318" s="1098"/>
      <c r="DA318" s="1098"/>
      <c r="DB318" s="1098"/>
      <c r="DC318" s="1098"/>
      <c r="DD318" s="1098"/>
      <c r="DE318" s="1098"/>
      <c r="DF318" s="1098"/>
      <c r="DG318" s="1098"/>
      <c r="DH318" s="1098"/>
      <c r="DI318" s="1098"/>
      <c r="DJ318" s="1098"/>
      <c r="DK318" s="1098"/>
      <c r="DL318" s="1098"/>
      <c r="DM318" s="1098"/>
      <c r="DN318" s="1098"/>
      <c r="DO318" s="1098"/>
      <c r="DP318" s="1098"/>
      <c r="DQ318" s="1098"/>
      <c r="DR318" s="1098"/>
      <c r="DS318" s="1098"/>
      <c r="DT318" s="1098"/>
      <c r="DU318" s="1098"/>
      <c r="DV318" s="1098"/>
      <c r="DW318" s="1098"/>
      <c r="DX318" s="1098"/>
      <c r="DY318" s="1098"/>
      <c r="DZ318" s="1098"/>
      <c r="EA318" s="1098"/>
      <c r="EB318" s="1098"/>
      <c r="EC318" s="1098"/>
      <c r="ED318" s="1098"/>
      <c r="EE318" s="1098"/>
      <c r="EF318" s="1098"/>
      <c r="EG318" s="1098"/>
      <c r="EH318" s="1098"/>
      <c r="EI318" s="1098"/>
      <c r="EJ318" s="1098"/>
      <c r="EK318" s="1098"/>
      <c r="EL318" s="1098"/>
      <c r="EM318" s="1098"/>
      <c r="EN318" s="1098"/>
      <c r="EO318" s="1098"/>
      <c r="EP318" s="1098"/>
      <c r="EQ318" s="1098"/>
      <c r="ER318" s="1098"/>
      <c r="ES318" s="1098"/>
      <c r="ET318" s="1098"/>
      <c r="EU318" s="1098"/>
      <c r="EV318" s="1098"/>
      <c r="EW318" s="1098"/>
      <c r="EX318" s="1098"/>
      <c r="EY318" s="1098"/>
      <c r="EZ318" s="1098"/>
      <c r="FA318" s="1098"/>
      <c r="FB318" s="1098"/>
      <c r="FC318" s="1098"/>
      <c r="FD318" s="1098"/>
      <c r="FE318" s="1098"/>
      <c r="FF318" s="1098"/>
      <c r="FG318" s="1098"/>
      <c r="FH318" s="1098"/>
      <c r="FI318" s="1098"/>
      <c r="FJ318" s="1098"/>
      <c r="FK318" s="1098"/>
      <c r="FL318" s="1098"/>
      <c r="FM318" s="1098"/>
      <c r="FN318" s="1098"/>
      <c r="FO318" s="1098"/>
      <c r="FP318" s="1098"/>
      <c r="FQ318" s="1098"/>
      <c r="FR318" s="1098"/>
      <c r="FS318" s="1098"/>
      <c r="FT318" s="1098"/>
      <c r="FU318" s="1098"/>
      <c r="FV318" s="1098"/>
      <c r="FW318" s="1098"/>
      <c r="FX318" s="1098"/>
      <c r="FY318" s="1098"/>
      <c r="FZ318" s="1098"/>
      <c r="GA318" s="1098"/>
      <c r="GB318" s="1098"/>
      <c r="GC318" s="1098"/>
      <c r="GD318" s="1098"/>
      <c r="GE318" s="1098"/>
      <c r="GF318" s="1098"/>
      <c r="GG318" s="1098"/>
      <c r="GH318" s="1098"/>
      <c r="GI318" s="1098"/>
      <c r="GJ318" s="1098"/>
      <c r="GK318" s="1098"/>
      <c r="GL318" s="1098"/>
      <c r="GM318" s="1098"/>
      <c r="GN318" s="1098"/>
      <c r="GO318" s="1098"/>
      <c r="GP318" s="1098"/>
      <c r="GQ318" s="1098"/>
      <c r="GR318" s="1098"/>
      <c r="GS318" s="1098"/>
      <c r="GT318" s="1098"/>
      <c r="GU318" s="1098"/>
      <c r="GV318" s="1098"/>
      <c r="GW318" s="1098"/>
      <c r="GX318" s="1098"/>
      <c r="GY318" s="1098"/>
      <c r="GZ318" s="1098"/>
      <c r="HA318" s="1098"/>
      <c r="HB318" s="1098"/>
      <c r="HC318" s="1098"/>
      <c r="HD318" s="1098"/>
      <c r="HE318" s="1098"/>
      <c r="HF318" s="1098"/>
      <c r="HG318" s="1098"/>
      <c r="HH318" s="1098"/>
      <c r="HI318" s="1098"/>
      <c r="HJ318" s="1098"/>
      <c r="HK318" s="1098"/>
      <c r="HL318" s="1098"/>
      <c r="HM318" s="1098"/>
      <c r="HN318" s="1098"/>
      <c r="HO318" s="1098"/>
      <c r="HP318" s="1098"/>
      <c r="HQ318" s="1098"/>
      <c r="HR318" s="1098"/>
      <c r="HS318" s="1098"/>
      <c r="HT318" s="1098"/>
      <c r="HU318" s="1098"/>
      <c r="HV318" s="1098"/>
      <c r="HW318" s="1098"/>
      <c r="HX318" s="1098"/>
      <c r="HY318" s="1098"/>
      <c r="HZ318" s="1098"/>
      <c r="IA318" s="1098"/>
      <c r="IB318" s="1098"/>
      <c r="IC318" s="1098"/>
      <c r="ID318" s="1098"/>
      <c r="IE318" s="1098"/>
      <c r="IF318" s="1098"/>
      <c r="IG318" s="1098"/>
      <c r="IH318" s="1098"/>
      <c r="II318" s="1098"/>
      <c r="IJ318" s="1098"/>
      <c r="IK318" s="1098"/>
      <c r="IL318" s="1098"/>
      <c r="IM318" s="1098"/>
      <c r="IN318" s="1098"/>
      <c r="IO318" s="1098"/>
      <c r="IP318" s="1098"/>
      <c r="IQ318" s="1098"/>
      <c r="IR318" s="1098"/>
      <c r="IS318" s="1098"/>
      <c r="IT318" s="1098"/>
      <c r="IU318" s="1098"/>
      <c r="IV318" s="1098"/>
      <c r="IW318" s="1098"/>
      <c r="IX318" s="1098"/>
      <c r="IY318" s="1098"/>
      <c r="IZ318" s="1098"/>
      <c r="JA318" s="1098"/>
      <c r="JB318" s="1098"/>
      <c r="JC318" s="1098"/>
      <c r="JD318" s="1098"/>
      <c r="JE318" s="1098"/>
      <c r="JF318" s="1098"/>
      <c r="JG318" s="1098"/>
      <c r="JH318" s="1098"/>
      <c r="JI318" s="1098"/>
      <c r="JJ318" s="1098"/>
      <c r="JK318" s="1098"/>
      <c r="JL318" s="1098"/>
      <c r="JM318" s="1098"/>
      <c r="JN318" s="1098"/>
      <c r="JO318" s="1098"/>
      <c r="JP318" s="1098"/>
      <c r="JQ318" s="1098"/>
      <c r="JR318" s="1098"/>
      <c r="JS318" s="1098"/>
      <c r="JT318" s="1098"/>
      <c r="JU318" s="1098"/>
      <c r="JV318" s="1098"/>
      <c r="JW318" s="1098"/>
      <c r="JX318" s="1098"/>
      <c r="JY318" s="1098"/>
      <c r="JZ318" s="1098"/>
      <c r="KA318" s="1098"/>
      <c r="KB318" s="1098"/>
      <c r="KC318" s="1098"/>
      <c r="KD318" s="1098"/>
      <c r="KE318" s="1098"/>
      <c r="KF318" s="1098"/>
      <c r="KG318" s="1098"/>
      <c r="KH318" s="1098"/>
      <c r="KI318" s="1098"/>
      <c r="KJ318" s="1098"/>
      <c r="KK318" s="1098"/>
      <c r="KL318" s="1098"/>
      <c r="KM318" s="1098"/>
      <c r="KN318" s="1098"/>
      <c r="KO318" s="1098"/>
      <c r="KP318" s="1098"/>
      <c r="KQ318" s="1098"/>
      <c r="KR318" s="1098"/>
      <c r="KS318" s="1098"/>
      <c r="KT318" s="1098"/>
      <c r="KU318" s="1098"/>
      <c r="KV318" s="1098"/>
      <c r="KW318" s="1098"/>
      <c r="KX318" s="1098"/>
      <c r="KY318" s="1098"/>
      <c r="KZ318" s="1098"/>
      <c r="LA318" s="1098"/>
      <c r="LB318" s="1098"/>
      <c r="LC318" s="1098"/>
      <c r="LD318" s="1098"/>
      <c r="LE318" s="1098"/>
      <c r="LF318" s="1098"/>
      <c r="LG318" s="1098"/>
      <c r="LH318" s="1098"/>
      <c r="LI318" s="1098"/>
      <c r="LJ318" s="1098"/>
      <c r="LK318" s="1098"/>
      <c r="LL318" s="1098"/>
      <c r="LM318" s="1098"/>
      <c r="LN318" s="1098"/>
      <c r="LO318" s="1098"/>
      <c r="LP318" s="1098"/>
      <c r="LQ318" s="1098"/>
      <c r="LR318" s="1098"/>
      <c r="LS318" s="1098"/>
      <c r="LT318" s="1098"/>
      <c r="LU318" s="1098"/>
      <c r="LV318" s="1098"/>
      <c r="LW318" s="1098"/>
      <c r="LX318" s="1098"/>
      <c r="LY318" s="1098"/>
      <c r="LZ318" s="1098"/>
      <c r="MA318" s="1098"/>
      <c r="MB318" s="1098"/>
      <c r="MC318" s="1098"/>
      <c r="MD318" s="1098"/>
      <c r="ME318" s="1098"/>
      <c r="MF318" s="1098"/>
      <c r="MG318" s="1098"/>
      <c r="MH318" s="1098"/>
      <c r="MI318" s="1098"/>
      <c r="MJ318" s="1098"/>
      <c r="MK318" s="1098"/>
      <c r="ML318" s="1098"/>
      <c r="MM318" s="1098"/>
      <c r="MN318" s="1098"/>
      <c r="MO318" s="1098"/>
      <c r="MP318" s="1098"/>
      <c r="MQ318" s="1098"/>
      <c r="MR318" s="1098"/>
      <c r="MS318" s="1098"/>
      <c r="MT318" s="1098"/>
      <c r="MU318" s="1098"/>
      <c r="MV318" s="1098"/>
      <c r="MW318" s="1098"/>
      <c r="MX318" s="1098"/>
      <c r="MY318" s="1098"/>
      <c r="MZ318" s="1098"/>
      <c r="NA318" s="1098"/>
      <c r="NB318" s="1098"/>
      <c r="NC318" s="1098"/>
      <c r="ND318" s="1098"/>
      <c r="NE318" s="1098"/>
      <c r="NF318" s="1098"/>
      <c r="NG318" s="1098"/>
      <c r="NH318" s="1098"/>
      <c r="NI318" s="1098"/>
      <c r="NJ318" s="1098"/>
      <c r="NK318" s="1098"/>
      <c r="NL318" s="1098"/>
      <c r="NM318" s="1098"/>
      <c r="NN318" s="1098"/>
      <c r="NO318" s="1098"/>
      <c r="NP318" s="1098"/>
      <c r="NQ318" s="1098"/>
      <c r="NR318" s="1098"/>
      <c r="NS318" s="1098"/>
      <c r="NT318" s="1098"/>
      <c r="NU318" s="1098"/>
      <c r="NV318" s="1098"/>
      <c r="NW318" s="1098"/>
      <c r="NX318" s="1098"/>
      <c r="NY318" s="1098"/>
      <c r="NZ318" s="1098"/>
      <c r="OA318" s="1098"/>
      <c r="OB318" s="1098"/>
      <c r="OC318" s="1098"/>
      <c r="OD318" s="1098"/>
      <c r="OE318" s="1098"/>
      <c r="OF318" s="1098"/>
      <c r="OG318" s="1098"/>
      <c r="OH318" s="1098"/>
      <c r="OI318" s="1098"/>
      <c r="OJ318" s="1098"/>
      <c r="OK318" s="1098"/>
      <c r="OL318" s="1098"/>
      <c r="OM318" s="1098"/>
      <c r="ON318" s="1098"/>
      <c r="OO318" s="1098"/>
      <c r="OP318" s="1098"/>
      <c r="OQ318" s="1098"/>
      <c r="OR318" s="1098"/>
      <c r="OS318" s="1098"/>
      <c r="OT318" s="1098"/>
      <c r="OU318" s="1098"/>
      <c r="OV318" s="1098"/>
      <c r="OW318" s="1098"/>
      <c r="OX318" s="1098"/>
      <c r="OY318" s="1098"/>
      <c r="OZ318" s="1098"/>
      <c r="PA318" s="1098"/>
      <c r="PB318" s="1098"/>
      <c r="PC318" s="1098"/>
      <c r="PD318" s="1098"/>
      <c r="PE318" s="1098"/>
      <c r="PF318" s="1098"/>
      <c r="PG318" s="1098"/>
      <c r="PH318" s="1098"/>
      <c r="PI318" s="1098"/>
      <c r="PJ318" s="1098"/>
      <c r="PK318" s="1098"/>
      <c r="PL318" s="1098"/>
      <c r="PM318" s="1098"/>
      <c r="PN318" s="1098"/>
      <c r="PO318" s="1098"/>
      <c r="PP318" s="1098"/>
      <c r="PQ318" s="1098"/>
      <c r="PR318" s="1098"/>
      <c r="PS318" s="1098"/>
      <c r="PT318" s="1098"/>
      <c r="PU318" s="1098"/>
      <c r="PV318" s="1098"/>
      <c r="PW318" s="1098"/>
      <c r="PX318" s="1098"/>
      <c r="PY318" s="1098"/>
      <c r="PZ318" s="1098"/>
      <c r="QA318" s="1098"/>
      <c r="QB318" s="1098"/>
      <c r="QC318" s="1098"/>
      <c r="QD318" s="1098"/>
      <c r="QE318" s="1098"/>
      <c r="QF318" s="1098"/>
      <c r="QG318" s="1098"/>
      <c r="QH318" s="1098"/>
      <c r="QI318" s="1098"/>
      <c r="QJ318" s="1098"/>
      <c r="QK318" s="1098"/>
      <c r="QL318" s="1098"/>
      <c r="QM318" s="1098"/>
      <c r="QN318" s="1098"/>
      <c r="QO318" s="1098"/>
      <c r="QP318" s="1098"/>
      <c r="QQ318" s="1098"/>
      <c r="QR318" s="1098"/>
      <c r="QS318" s="1098"/>
      <c r="QT318" s="1098"/>
      <c r="QU318" s="1098"/>
      <c r="QV318" s="1098"/>
      <c r="QW318" s="1098"/>
      <c r="QX318" s="1098"/>
      <c r="QY318" s="1098"/>
      <c r="QZ318" s="1098"/>
      <c r="RA318" s="1098"/>
      <c r="RB318" s="1098"/>
      <c r="RC318" s="1098"/>
      <c r="RD318" s="1098"/>
      <c r="RE318" s="1098"/>
      <c r="RF318" s="1098"/>
      <c r="RG318" s="1098"/>
      <c r="RH318" s="1098"/>
      <c r="RI318" s="1098"/>
      <c r="RJ318" s="1098"/>
      <c r="RK318" s="1098"/>
      <c r="RL318" s="1098"/>
      <c r="RM318" s="1098"/>
      <c r="RN318" s="1098"/>
      <c r="RO318" s="1098"/>
      <c r="RP318" s="1098"/>
      <c r="RQ318" s="1098"/>
      <c r="RR318" s="1098"/>
      <c r="RS318" s="1098"/>
      <c r="RT318" s="1098"/>
      <c r="RU318" s="1098"/>
      <c r="RV318" s="1098"/>
      <c r="RW318" s="1098"/>
      <c r="RX318" s="1098"/>
      <c r="RY318" s="1098"/>
      <c r="RZ318" s="1098"/>
      <c r="SA318" s="1098"/>
      <c r="SB318" s="1098"/>
      <c r="SC318" s="1098"/>
      <c r="SD318" s="1098"/>
      <c r="SE318" s="1098"/>
      <c r="SF318" s="1098"/>
      <c r="SG318" s="1098"/>
      <c r="SH318" s="1098"/>
      <c r="SI318" s="1098"/>
      <c r="SJ318" s="1098"/>
      <c r="SK318" s="1098"/>
      <c r="SL318" s="1098"/>
      <c r="SM318" s="1098"/>
      <c r="SN318" s="1098"/>
      <c r="SO318" s="1098"/>
      <c r="SP318" s="1098"/>
      <c r="SQ318" s="1098"/>
      <c r="SR318" s="1098"/>
      <c r="SS318" s="1098"/>
      <c r="ST318" s="1098"/>
      <c r="SU318" s="1098"/>
      <c r="SV318" s="1098"/>
      <c r="SW318" s="1098"/>
      <c r="SX318" s="1098"/>
      <c r="SY318" s="1098"/>
      <c r="SZ318" s="1098"/>
      <c r="TA318" s="1098"/>
      <c r="TB318" s="1098"/>
      <c r="TC318" s="1098"/>
      <c r="TD318" s="1098"/>
      <c r="TE318" s="1098"/>
      <c r="TF318" s="1098"/>
      <c r="TG318" s="1098"/>
      <c r="TH318" s="1098"/>
      <c r="TI318" s="1098"/>
      <c r="TJ318" s="1098"/>
      <c r="TK318" s="1098"/>
      <c r="TL318" s="1098"/>
      <c r="TM318" s="1098"/>
      <c r="TN318" s="1098"/>
      <c r="TO318" s="1098"/>
      <c r="TP318" s="1098"/>
      <c r="TQ318" s="1098"/>
      <c r="TR318" s="1098"/>
      <c r="TS318" s="1098"/>
      <c r="TT318" s="1098"/>
      <c r="TU318" s="1098"/>
      <c r="TV318" s="1098"/>
      <c r="TW318" s="1098"/>
      <c r="TX318" s="1098"/>
      <c r="TY318" s="1098"/>
      <c r="TZ318" s="1098"/>
      <c r="UA318" s="1098"/>
      <c r="UB318" s="1098"/>
      <c r="UC318" s="1098"/>
      <c r="UD318" s="1098"/>
      <c r="UE318" s="1098"/>
      <c r="UF318" s="1098"/>
      <c r="UG318" s="1098"/>
      <c r="UH318" s="1098"/>
      <c r="UI318" s="1098"/>
      <c r="UJ318" s="1098"/>
      <c r="UK318" s="1098"/>
      <c r="UL318" s="1098"/>
      <c r="UM318" s="1098"/>
      <c r="UN318" s="1098"/>
      <c r="UO318" s="1098"/>
      <c r="UP318" s="1098"/>
      <c r="UQ318" s="1098"/>
      <c r="UR318" s="1098"/>
      <c r="US318" s="1098"/>
      <c r="UT318" s="1098"/>
      <c r="UU318" s="1098"/>
      <c r="UV318" s="1098"/>
      <c r="UW318" s="1098"/>
      <c r="UX318" s="1098"/>
      <c r="UY318" s="1098"/>
      <c r="UZ318" s="1098"/>
      <c r="VA318" s="1098"/>
      <c r="VB318" s="1098"/>
      <c r="VC318" s="1098"/>
      <c r="VD318" s="1098"/>
      <c r="VE318" s="1098"/>
      <c r="VF318" s="1098"/>
      <c r="VG318" s="1098"/>
      <c r="VH318" s="1098"/>
      <c r="VI318" s="1098"/>
      <c r="VJ318" s="1098"/>
      <c r="VK318" s="1098"/>
      <c r="VL318" s="1098"/>
      <c r="VM318" s="1098"/>
      <c r="VN318" s="1098"/>
      <c r="VO318" s="1098"/>
      <c r="VP318" s="1098"/>
      <c r="VQ318" s="1098"/>
      <c r="VR318" s="1098"/>
      <c r="VS318" s="1098"/>
      <c r="VT318" s="1098"/>
      <c r="VU318" s="1098"/>
      <c r="VV318" s="1098"/>
      <c r="VW318" s="1098"/>
      <c r="VX318" s="1098"/>
      <c r="VY318" s="1098"/>
      <c r="VZ318" s="1098"/>
      <c r="WA318" s="1098"/>
      <c r="WB318" s="1098"/>
      <c r="WC318" s="1098"/>
      <c r="WD318" s="1098"/>
      <c r="WE318" s="1098"/>
      <c r="WF318" s="1098"/>
      <c r="WG318" s="1098"/>
      <c r="WH318" s="1098"/>
      <c r="WI318" s="1098"/>
      <c r="WJ318" s="1098"/>
      <c r="WK318" s="1098"/>
      <c r="WL318" s="1098"/>
      <c r="WM318" s="1098"/>
      <c r="WN318" s="1098"/>
      <c r="WO318" s="1098"/>
      <c r="WP318" s="1098"/>
      <c r="WQ318" s="1098"/>
      <c r="WR318" s="1098"/>
      <c r="WS318" s="1098"/>
      <c r="WT318" s="1098"/>
      <c r="WU318" s="1098"/>
      <c r="WV318" s="1098"/>
      <c r="WW318" s="1098"/>
      <c r="WX318" s="1098"/>
      <c r="WY318" s="1098"/>
      <c r="WZ318" s="1098"/>
      <c r="XA318" s="1098"/>
      <c r="XB318" s="1098"/>
      <c r="XC318" s="1098"/>
      <c r="XD318" s="1098"/>
      <c r="XE318" s="1098"/>
      <c r="XF318" s="1098"/>
      <c r="XG318" s="1098"/>
      <c r="XH318" s="1098"/>
      <c r="XI318" s="1098"/>
      <c r="XJ318" s="1098"/>
      <c r="XK318" s="1098"/>
      <c r="XL318" s="1098"/>
      <c r="XM318" s="1098"/>
      <c r="XN318" s="1098"/>
      <c r="XO318" s="1098"/>
      <c r="XP318" s="1098"/>
      <c r="XQ318" s="1098"/>
      <c r="XR318" s="1098"/>
      <c r="XS318" s="1098"/>
      <c r="XT318" s="1098"/>
      <c r="XU318" s="1098"/>
      <c r="XV318" s="1098"/>
      <c r="XW318" s="1098"/>
      <c r="XX318" s="1098"/>
      <c r="XY318" s="1098"/>
      <c r="XZ318" s="1098"/>
      <c r="YA318" s="1098"/>
      <c r="YB318" s="1098"/>
      <c r="YC318" s="1098"/>
      <c r="YD318" s="1098"/>
      <c r="YE318" s="1098"/>
      <c r="YF318" s="1098"/>
      <c r="YG318" s="1098"/>
      <c r="YH318" s="1098"/>
      <c r="YI318" s="1098"/>
      <c r="YJ318" s="1098"/>
      <c r="YK318" s="1098"/>
      <c r="YL318" s="1098"/>
      <c r="YM318" s="1098"/>
      <c r="YN318" s="1098"/>
      <c r="YO318" s="1098"/>
      <c r="YP318" s="1098"/>
      <c r="YQ318" s="1098"/>
      <c r="YR318" s="1098"/>
      <c r="YS318" s="1098"/>
      <c r="YT318" s="1098"/>
      <c r="YU318" s="1098"/>
      <c r="YV318" s="1098"/>
      <c r="YW318" s="1098"/>
      <c r="YX318" s="1098"/>
      <c r="YY318" s="1098"/>
      <c r="YZ318" s="1098"/>
      <c r="ZA318" s="1098"/>
      <c r="ZB318" s="1098"/>
      <c r="ZC318" s="1098"/>
      <c r="ZD318" s="1098"/>
      <c r="ZE318" s="1098"/>
      <c r="ZF318" s="1098"/>
      <c r="ZG318" s="1098"/>
      <c r="ZH318" s="1098"/>
      <c r="ZI318" s="1098"/>
      <c r="ZJ318" s="1098"/>
      <c r="ZK318" s="1098"/>
      <c r="ZL318" s="1098"/>
      <c r="ZM318" s="1098"/>
      <c r="ZN318" s="1098"/>
      <c r="ZO318" s="1098"/>
      <c r="ZP318" s="1098"/>
      <c r="ZQ318" s="1098"/>
      <c r="ZR318" s="1098"/>
      <c r="ZS318" s="1098"/>
      <c r="ZT318" s="1098"/>
      <c r="ZU318" s="1098"/>
      <c r="ZV318" s="1098"/>
      <c r="ZW318" s="1098"/>
      <c r="ZX318" s="1098"/>
      <c r="ZY318" s="1098"/>
      <c r="ZZ318" s="1098"/>
      <c r="AAA318" s="1098"/>
      <c r="AAB318" s="1098"/>
      <c r="AAC318" s="1098"/>
      <c r="AAD318" s="1098"/>
      <c r="AAE318" s="1098"/>
      <c r="AAF318" s="1098"/>
      <c r="AAG318" s="1098"/>
      <c r="AAH318" s="1098"/>
      <c r="AAI318" s="1098"/>
      <c r="AAJ318" s="1098"/>
      <c r="AAK318" s="1098"/>
      <c r="AAL318" s="1098"/>
      <c r="AAM318" s="1098"/>
      <c r="AAN318" s="1098"/>
      <c r="AAO318" s="1098"/>
      <c r="AAP318" s="1098"/>
      <c r="AAQ318" s="1098"/>
      <c r="AAR318" s="1098"/>
      <c r="AAS318" s="1098"/>
      <c r="AAT318" s="1098"/>
      <c r="AAU318" s="1098"/>
      <c r="AAV318" s="1098"/>
      <c r="AAW318" s="1098"/>
      <c r="AAX318" s="1098"/>
      <c r="AAY318" s="1098"/>
      <c r="AAZ318" s="1098"/>
      <c r="ABA318" s="1098"/>
      <c r="ABB318" s="1098"/>
      <c r="ABC318" s="1098"/>
      <c r="ABD318" s="1098"/>
      <c r="ABE318" s="1098"/>
      <c r="ABF318" s="1098"/>
      <c r="ABG318" s="1098"/>
      <c r="ABH318" s="1098"/>
      <c r="ABI318" s="1098"/>
      <c r="ABJ318" s="1098"/>
      <c r="ABK318" s="1098"/>
      <c r="ABL318" s="1098"/>
      <c r="ABM318" s="1098"/>
      <c r="ABN318" s="1098"/>
      <c r="ABO318" s="1098"/>
      <c r="ABP318" s="1098"/>
      <c r="ABQ318" s="1098"/>
      <c r="ABR318" s="1098"/>
      <c r="ABS318" s="1098"/>
      <c r="ABT318" s="1098"/>
      <c r="ABU318" s="1098"/>
      <c r="ABV318" s="1098"/>
      <c r="ABW318" s="1098"/>
      <c r="ABX318" s="1098"/>
      <c r="ABY318" s="1098"/>
      <c r="ABZ318" s="1098"/>
      <c r="ACA318" s="1098"/>
      <c r="ACB318" s="1098"/>
      <c r="ACC318" s="1098"/>
      <c r="ACD318" s="1098"/>
      <c r="ACE318" s="1098"/>
      <c r="ACF318" s="1098"/>
      <c r="ACG318" s="1098"/>
      <c r="ACH318" s="1098"/>
      <c r="ACI318" s="1098"/>
      <c r="ACJ318" s="1098"/>
      <c r="ACK318" s="1098"/>
      <c r="ACL318" s="1098"/>
      <c r="ACM318" s="1098"/>
      <c r="ACN318" s="1098"/>
      <c r="ACO318" s="1098"/>
      <c r="ACP318" s="1098"/>
      <c r="ACQ318" s="1098"/>
      <c r="ACR318" s="1098"/>
      <c r="ACS318" s="1098"/>
      <c r="ACT318" s="1098"/>
      <c r="ACU318" s="1098"/>
      <c r="ACV318" s="1098"/>
      <c r="ACW318" s="1098"/>
      <c r="ACX318" s="1098"/>
      <c r="ACY318" s="1098"/>
      <c r="ACZ318" s="1098"/>
      <c r="ADA318" s="1098"/>
      <c r="ADB318" s="1098"/>
      <c r="ADC318" s="1098"/>
      <c r="ADD318" s="1098"/>
      <c r="ADE318" s="1098"/>
      <c r="ADF318" s="1098"/>
      <c r="ADG318" s="1098"/>
      <c r="ADH318" s="1098"/>
      <c r="ADI318" s="1098"/>
      <c r="ADJ318" s="1098"/>
      <c r="ADK318" s="1098"/>
      <c r="ADL318" s="1098"/>
      <c r="ADM318" s="1098"/>
      <c r="ADN318" s="1098"/>
      <c r="ADO318" s="1098"/>
      <c r="ADP318" s="1098"/>
      <c r="ADQ318" s="1098"/>
      <c r="ADR318" s="1098"/>
      <c r="ADS318" s="1098"/>
      <c r="ADT318" s="1098"/>
      <c r="ADU318" s="1098"/>
      <c r="ADV318" s="1098"/>
      <c r="ADW318" s="1098"/>
      <c r="ADX318" s="1098"/>
      <c r="ADY318" s="1098"/>
      <c r="ADZ318" s="1098"/>
      <c r="AEA318" s="1098"/>
      <c r="AEB318" s="1098"/>
      <c r="AEC318" s="1098"/>
      <c r="AED318" s="1098"/>
      <c r="AEE318" s="1098"/>
      <c r="AEF318" s="1098"/>
      <c r="AEG318" s="1098"/>
      <c r="AEH318" s="1098"/>
      <c r="AEI318" s="1098"/>
      <c r="AEJ318" s="1098"/>
      <c r="AEK318" s="1098"/>
      <c r="AEL318" s="1098"/>
      <c r="AEM318" s="1098"/>
      <c r="AEN318" s="1098"/>
      <c r="AEO318" s="1098"/>
      <c r="AEP318" s="1098"/>
      <c r="AEQ318" s="1098"/>
      <c r="AER318" s="1098"/>
      <c r="AES318" s="1098"/>
      <c r="AET318" s="1098"/>
      <c r="AEU318" s="1098"/>
      <c r="AEV318" s="1098"/>
      <c r="AEW318" s="1098"/>
      <c r="AEX318" s="1098"/>
      <c r="AEY318" s="1098"/>
      <c r="AEZ318" s="1098"/>
      <c r="AFA318" s="1098"/>
      <c r="AFB318" s="1098"/>
      <c r="AFC318" s="1098"/>
      <c r="AFD318" s="1098"/>
      <c r="AFE318" s="1098"/>
      <c r="AFF318" s="1098"/>
      <c r="AFG318" s="1098"/>
      <c r="AFH318" s="1098"/>
      <c r="AFI318" s="1098"/>
      <c r="AFJ318" s="1098"/>
      <c r="AFK318" s="1098"/>
      <c r="AFL318" s="1098"/>
      <c r="AFM318" s="1098"/>
      <c r="AFN318" s="1098"/>
      <c r="AFO318" s="1098"/>
      <c r="AFP318" s="1098"/>
      <c r="AFQ318" s="1098"/>
      <c r="AFR318" s="1098"/>
      <c r="AFS318" s="1098"/>
      <c r="AFT318" s="1098"/>
      <c r="AFU318" s="1098"/>
      <c r="AFV318" s="1098"/>
      <c r="AFW318" s="1098"/>
      <c r="AFX318" s="1098"/>
      <c r="AFY318" s="1098"/>
      <c r="AFZ318" s="1098"/>
      <c r="AGA318" s="1098"/>
      <c r="AGB318" s="1098"/>
      <c r="AGC318" s="1098"/>
      <c r="AGD318" s="1098"/>
      <c r="AGE318" s="1098"/>
      <c r="AGF318" s="1098"/>
      <c r="AGG318" s="1098"/>
      <c r="AGH318" s="1098"/>
      <c r="AGI318" s="1098"/>
      <c r="AGJ318" s="1098"/>
      <c r="AGK318" s="1098"/>
      <c r="AGL318" s="1098"/>
      <c r="AGM318" s="1098"/>
      <c r="AGN318" s="1098"/>
      <c r="AGO318" s="1098"/>
      <c r="AGP318" s="1098"/>
      <c r="AGQ318" s="1098"/>
      <c r="AGR318" s="1098"/>
      <c r="AGS318" s="1098"/>
      <c r="AGT318" s="1098"/>
      <c r="AGU318" s="1098"/>
      <c r="AGV318" s="1098"/>
      <c r="AGW318" s="1098"/>
      <c r="AGX318" s="1098"/>
      <c r="AGY318" s="1098"/>
      <c r="AGZ318" s="1098"/>
      <c r="AHA318" s="1098"/>
      <c r="AHB318" s="1098"/>
      <c r="AHC318" s="1098"/>
      <c r="AHD318" s="1098"/>
      <c r="AHE318" s="1098"/>
      <c r="AHF318" s="1098"/>
      <c r="AHG318" s="1098"/>
      <c r="AHH318" s="1098"/>
      <c r="AHI318" s="1098"/>
      <c r="AHJ318" s="1098"/>
      <c r="AHK318" s="1098"/>
      <c r="AHL318" s="1098"/>
      <c r="AHM318" s="1098"/>
      <c r="AHN318" s="1098"/>
      <c r="AHO318" s="1098"/>
      <c r="AHP318" s="1098"/>
      <c r="AHQ318" s="1098"/>
      <c r="AHR318" s="1098"/>
      <c r="AHS318" s="1098"/>
      <c r="AHT318" s="1098"/>
      <c r="AHU318" s="1098"/>
      <c r="AHV318" s="1098"/>
      <c r="AHW318" s="1098"/>
      <c r="AHX318" s="1098"/>
      <c r="AHY318" s="1098"/>
      <c r="AHZ318" s="1098"/>
      <c r="AIA318" s="1098"/>
      <c r="AIB318" s="1098"/>
      <c r="AIC318" s="1098"/>
      <c r="AID318" s="1098"/>
      <c r="AIE318" s="1098"/>
      <c r="AIF318" s="1098"/>
      <c r="AIG318" s="1098"/>
      <c r="AIH318" s="1098"/>
      <c r="AII318" s="1098"/>
      <c r="AIJ318" s="1098"/>
      <c r="AIK318" s="1098"/>
      <c r="AIL318" s="1098"/>
      <c r="AIM318" s="1098"/>
      <c r="AIN318" s="1098"/>
      <c r="AIO318" s="1098"/>
      <c r="AIP318" s="1098"/>
      <c r="AIQ318" s="1098"/>
      <c r="AIR318" s="1098"/>
      <c r="AIS318" s="1098"/>
      <c r="AIT318" s="1098"/>
      <c r="AIU318" s="1098"/>
      <c r="AIV318" s="1098"/>
      <c r="AIW318" s="1098"/>
      <c r="AIX318" s="1098"/>
      <c r="AIY318" s="1098"/>
      <c r="AIZ318" s="1098"/>
      <c r="AJA318" s="1098"/>
      <c r="AJB318" s="1098"/>
      <c r="AJC318" s="1098"/>
      <c r="AJD318" s="1098"/>
      <c r="AJE318" s="1098"/>
      <c r="AJF318" s="1098"/>
      <c r="AJG318" s="1098"/>
      <c r="AJH318" s="1098"/>
      <c r="AJI318" s="1098"/>
      <c r="AJJ318" s="1098"/>
      <c r="AJK318" s="1098"/>
      <c r="AJL318" s="1098"/>
      <c r="AJM318" s="1098"/>
      <c r="AJN318" s="1098"/>
      <c r="AJO318" s="1098"/>
      <c r="AJP318" s="1098"/>
      <c r="AJQ318" s="1098"/>
      <c r="AJR318" s="1098"/>
      <c r="AJS318" s="1098"/>
      <c r="AJT318" s="1098"/>
      <c r="AJU318" s="1098"/>
      <c r="AJV318" s="1098"/>
      <c r="AJW318" s="1098"/>
      <c r="AJX318" s="1098"/>
      <c r="AJY318" s="1098"/>
      <c r="AJZ318" s="1098"/>
      <c r="AKA318" s="1098"/>
      <c r="AKB318" s="1098"/>
      <c r="AKC318" s="1098"/>
      <c r="AKD318" s="1098"/>
      <c r="AKE318" s="1098"/>
      <c r="AKF318" s="1098"/>
      <c r="AKG318" s="1098"/>
      <c r="AKH318" s="1098"/>
      <c r="AKI318" s="1098"/>
      <c r="AKJ318" s="1098"/>
      <c r="AKK318" s="1098"/>
      <c r="AKL318" s="1098"/>
      <c r="AKM318" s="1098"/>
      <c r="AKN318" s="1098"/>
      <c r="AKO318" s="1098"/>
      <c r="AKP318" s="1098"/>
      <c r="AKQ318" s="1098"/>
      <c r="AKR318" s="1098"/>
      <c r="AKS318" s="1098"/>
      <c r="AKT318" s="1098"/>
      <c r="AKU318" s="1098"/>
      <c r="AKV318" s="1098"/>
      <c r="AKW318" s="1098"/>
      <c r="AKX318" s="1098"/>
      <c r="AKY318" s="1098"/>
      <c r="AKZ318" s="1098"/>
      <c r="ALA318" s="1098"/>
      <c r="ALB318" s="1098"/>
      <c r="ALC318" s="1098"/>
      <c r="ALD318" s="1098"/>
      <c r="ALE318" s="1098"/>
      <c r="ALF318" s="1098"/>
      <c r="ALG318" s="1098"/>
      <c r="ALH318" s="1098"/>
      <c r="ALI318" s="1098"/>
      <c r="ALJ318" s="1098"/>
      <c r="ALK318" s="1098"/>
      <c r="ALL318" s="1098"/>
      <c r="ALM318" s="1098"/>
      <c r="ALN318" s="1098"/>
      <c r="ALO318" s="1098"/>
      <c r="ALP318" s="1098"/>
      <c r="ALQ318" s="1098"/>
      <c r="ALR318" s="1098"/>
      <c r="ALS318" s="1098"/>
      <c r="ALT318" s="1098"/>
      <c r="ALU318" s="1098"/>
      <c r="ALV318" s="1098"/>
      <c r="ALW318" s="1098"/>
      <c r="ALX318" s="1098"/>
      <c r="ALY318" s="1098"/>
      <c r="ALZ318" s="1098"/>
      <c r="AMA318" s="1098"/>
      <c r="AMB318" s="1098"/>
      <c r="AMC318" s="1098"/>
      <c r="AMD318" s="1098"/>
      <c r="AME318" s="1098"/>
      <c r="AMF318" s="1098"/>
      <c r="AMG318" s="1098"/>
      <c r="AMH318" s="1098"/>
      <c r="AMI318" s="1098"/>
      <c r="AMJ318" s="1098"/>
      <c r="AMK318" s="1098"/>
      <c r="AML318" s="1098"/>
      <c r="AMM318" s="1098"/>
      <c r="AMN318" s="1098"/>
      <c r="AMO318" s="1098"/>
      <c r="AMP318" s="1098"/>
      <c r="AMQ318" s="1098"/>
      <c r="AMR318" s="1098"/>
      <c r="AMS318" s="1098"/>
      <c r="AMT318" s="1098"/>
      <c r="AMU318" s="1098"/>
      <c r="AMV318" s="1098"/>
      <c r="AMW318" s="1098"/>
      <c r="AMX318" s="1098"/>
      <c r="AMY318" s="1098"/>
      <c r="AMZ318" s="1098"/>
      <c r="ANA318" s="1098"/>
      <c r="ANB318" s="1098"/>
      <c r="ANC318" s="1098"/>
      <c r="AND318" s="1098"/>
      <c r="ANE318" s="1098"/>
      <c r="ANF318" s="1098"/>
      <c r="ANG318" s="1098"/>
      <c r="ANH318" s="1098"/>
      <c r="ANI318" s="1098"/>
      <c r="ANJ318" s="1098"/>
      <c r="ANK318" s="1098"/>
      <c r="ANL318" s="1098"/>
      <c r="ANM318" s="1098"/>
      <c r="ANN318" s="1098"/>
      <c r="ANO318" s="1098"/>
      <c r="ANP318" s="1098"/>
      <c r="ANQ318" s="1098"/>
      <c r="ANR318" s="1098"/>
      <c r="ANS318" s="1098"/>
      <c r="ANT318" s="1098"/>
      <c r="ANU318" s="1098"/>
      <c r="ANV318" s="1098"/>
      <c r="ANW318" s="1098"/>
      <c r="ANX318" s="1098"/>
      <c r="ANY318" s="1098"/>
      <c r="ANZ318" s="1098"/>
      <c r="AOA318" s="1098"/>
      <c r="AOB318" s="1098"/>
      <c r="AOC318" s="1098"/>
      <c r="AOD318" s="1098"/>
      <c r="AOE318" s="1098"/>
      <c r="AOF318" s="1098"/>
      <c r="AOG318" s="1098"/>
      <c r="AOH318" s="1098"/>
      <c r="AOI318" s="1098"/>
      <c r="AOJ318" s="1098"/>
      <c r="AOK318" s="1098"/>
      <c r="AOL318" s="1098"/>
      <c r="AOM318" s="1098"/>
      <c r="AON318" s="1098"/>
      <c r="AOO318" s="1098"/>
      <c r="AOP318" s="1098"/>
      <c r="AOQ318" s="1098"/>
      <c r="AOR318" s="1098"/>
      <c r="AOS318" s="1098"/>
      <c r="AOT318" s="1098"/>
      <c r="AOU318" s="1098"/>
      <c r="AOV318" s="1098"/>
      <c r="AOW318" s="1098"/>
      <c r="AOX318" s="1098"/>
      <c r="AOY318" s="1098"/>
      <c r="AOZ318" s="1098"/>
      <c r="APA318" s="1098"/>
      <c r="APB318" s="1098"/>
      <c r="APC318" s="1098"/>
      <c r="APD318" s="1098"/>
      <c r="APE318" s="1098"/>
      <c r="APF318" s="1098"/>
      <c r="APG318" s="1098"/>
      <c r="APH318" s="1098"/>
      <c r="API318" s="1098"/>
      <c r="APJ318" s="1098"/>
      <c r="APK318" s="1098"/>
      <c r="APL318" s="1098"/>
      <c r="APM318" s="1098"/>
      <c r="APN318" s="1098"/>
      <c r="APO318" s="1098"/>
      <c r="APP318" s="1098"/>
      <c r="APQ318" s="1098"/>
      <c r="APR318" s="1098"/>
      <c r="APS318" s="1098"/>
      <c r="APT318" s="1098"/>
      <c r="APU318" s="1098"/>
      <c r="APV318" s="1098"/>
      <c r="APW318" s="1098"/>
      <c r="APX318" s="1098"/>
      <c r="APY318" s="1098"/>
      <c r="APZ318" s="1098"/>
      <c r="AQA318" s="1098"/>
      <c r="AQB318" s="1098"/>
      <c r="AQC318" s="1098"/>
      <c r="AQD318" s="1098"/>
      <c r="AQE318" s="1098"/>
      <c r="AQF318" s="1098"/>
      <c r="AQG318" s="1098"/>
      <c r="AQH318" s="1098"/>
      <c r="AQI318" s="1098"/>
      <c r="AQJ318" s="1098"/>
      <c r="AQK318" s="1098"/>
      <c r="AQL318" s="1098"/>
      <c r="AQM318" s="1098"/>
      <c r="AQN318" s="1098"/>
      <c r="AQO318" s="1098"/>
      <c r="AQP318" s="1098"/>
      <c r="AQQ318" s="1098"/>
      <c r="AQR318" s="1098"/>
      <c r="AQS318" s="1098"/>
      <c r="AQT318" s="1098"/>
      <c r="AQU318" s="1098"/>
      <c r="AQV318" s="1098"/>
      <c r="AQW318" s="1098"/>
      <c r="AQX318" s="1098"/>
      <c r="AQY318" s="1098"/>
      <c r="AQZ318" s="1098"/>
      <c r="ARA318" s="1098"/>
      <c r="ARB318" s="1098"/>
      <c r="ARC318" s="1098"/>
      <c r="ARD318" s="1098"/>
      <c r="ARE318" s="1098"/>
      <c r="ARF318" s="1098"/>
      <c r="ARG318" s="1098"/>
      <c r="ARH318" s="1098"/>
      <c r="ARI318" s="1098"/>
      <c r="ARJ318" s="1098"/>
      <c r="ARK318" s="1098"/>
      <c r="ARL318" s="1098"/>
      <c r="ARM318" s="1098"/>
      <c r="ARN318" s="1098"/>
      <c r="ARO318" s="1098"/>
      <c r="ARP318" s="1098"/>
      <c r="ARQ318" s="1098"/>
      <c r="ARR318" s="1098"/>
      <c r="ARS318" s="1098"/>
      <c r="ART318" s="1098"/>
      <c r="ARU318" s="1098"/>
      <c r="ARV318" s="1098"/>
      <c r="ARW318" s="1098"/>
      <c r="ARX318" s="1098"/>
      <c r="ARY318" s="1098"/>
      <c r="ARZ318" s="1098"/>
      <c r="ASA318" s="1098"/>
      <c r="ASB318" s="1098"/>
      <c r="ASC318" s="1098"/>
      <c r="ASD318" s="1098"/>
      <c r="ASE318" s="1098"/>
      <c r="ASF318" s="1098"/>
      <c r="ASG318" s="1098"/>
      <c r="ASH318" s="1098"/>
      <c r="ASI318" s="1098"/>
      <c r="ASJ318" s="1098"/>
      <c r="ASK318" s="1098"/>
      <c r="ASL318" s="1098"/>
      <c r="ASM318" s="1098"/>
      <c r="ASN318" s="1098"/>
      <c r="ASO318" s="1098"/>
      <c r="ASP318" s="1098"/>
      <c r="ASQ318" s="1098"/>
      <c r="ASR318" s="1098"/>
      <c r="ASS318" s="1098"/>
      <c r="AST318" s="1098"/>
      <c r="ASU318" s="1098"/>
      <c r="ASV318" s="1098"/>
      <c r="ASW318" s="1098"/>
      <c r="ASX318" s="1098"/>
      <c r="ASY318" s="1098"/>
      <c r="ASZ318" s="1098"/>
      <c r="ATA318" s="1098"/>
      <c r="ATB318" s="1098"/>
      <c r="ATC318" s="1098"/>
      <c r="ATD318" s="1098"/>
      <c r="ATE318" s="1098"/>
      <c r="ATF318" s="1098"/>
      <c r="ATG318" s="1098"/>
      <c r="ATH318" s="1098"/>
      <c r="ATI318" s="1098"/>
      <c r="ATJ318" s="1098"/>
      <c r="ATK318" s="1098"/>
      <c r="ATL318" s="1098"/>
      <c r="ATM318" s="1098"/>
      <c r="ATN318" s="1098"/>
      <c r="ATO318" s="1098"/>
      <c r="ATP318" s="1098"/>
      <c r="ATQ318" s="1098"/>
      <c r="ATR318" s="1098"/>
      <c r="ATS318" s="1098"/>
      <c r="ATT318" s="1098"/>
      <c r="ATU318" s="1098"/>
      <c r="ATV318" s="1098"/>
      <c r="ATW318" s="1098"/>
      <c r="ATX318" s="1098"/>
      <c r="ATY318" s="1098"/>
      <c r="ATZ318" s="1098"/>
      <c r="AUA318" s="1098"/>
      <c r="AUB318" s="1098"/>
      <c r="AUC318" s="1098"/>
      <c r="AUD318" s="1098"/>
      <c r="AUE318" s="1098"/>
      <c r="AUF318" s="1098"/>
      <c r="AUG318" s="1098"/>
      <c r="AUH318" s="1098"/>
      <c r="AUI318" s="1098"/>
      <c r="AUJ318" s="1098"/>
      <c r="AUK318" s="1098"/>
      <c r="AUL318" s="1098"/>
      <c r="AUM318" s="1098"/>
      <c r="AUN318" s="1098"/>
      <c r="AUO318" s="1098"/>
      <c r="AUP318" s="1098"/>
      <c r="AUQ318" s="1098"/>
      <c r="AUR318" s="1098"/>
      <c r="AUS318" s="1098"/>
      <c r="AUT318" s="1098"/>
      <c r="AUU318" s="1098"/>
      <c r="AUV318" s="1098"/>
      <c r="AUW318" s="1098"/>
      <c r="AUX318" s="1098"/>
      <c r="AUY318" s="1098"/>
      <c r="AUZ318" s="1098"/>
      <c r="AVA318" s="1098"/>
      <c r="AVB318" s="1098"/>
      <c r="AVC318" s="1098"/>
      <c r="AVD318" s="1098"/>
      <c r="AVE318" s="1098"/>
      <c r="AVF318" s="1098"/>
      <c r="AVG318" s="1098"/>
      <c r="AVH318" s="1098"/>
      <c r="AVI318" s="1098"/>
      <c r="AVJ318" s="1098"/>
      <c r="AVK318" s="1098"/>
      <c r="AVL318" s="1098"/>
      <c r="AVM318" s="1098"/>
      <c r="AVN318" s="1098"/>
      <c r="AVO318" s="1098"/>
      <c r="AVP318" s="1098"/>
      <c r="AVQ318" s="1098"/>
      <c r="AVR318" s="1098"/>
      <c r="AVS318" s="1098"/>
      <c r="AVT318" s="1098"/>
      <c r="AVU318" s="1098"/>
      <c r="AVV318" s="1098"/>
      <c r="AVW318" s="1098"/>
      <c r="AVX318" s="1098"/>
      <c r="AVY318" s="1098"/>
      <c r="AVZ318" s="1098"/>
      <c r="AWA318" s="1098"/>
      <c r="AWB318" s="1098"/>
      <c r="AWC318" s="1098"/>
      <c r="AWD318" s="1098"/>
      <c r="AWE318" s="1098"/>
      <c r="AWF318" s="1098"/>
      <c r="AWG318" s="1098"/>
      <c r="AWH318" s="1098"/>
      <c r="AWI318" s="1098"/>
      <c r="AWJ318" s="1098"/>
      <c r="AWK318" s="1098"/>
      <c r="AWL318" s="1098"/>
      <c r="AWM318" s="1098"/>
      <c r="AWN318" s="1098"/>
      <c r="AWO318" s="1098"/>
      <c r="AWP318" s="1098"/>
      <c r="AWQ318" s="1098"/>
      <c r="AWR318" s="1098"/>
      <c r="AWS318" s="1098"/>
      <c r="AWT318" s="1098"/>
      <c r="AWU318" s="1098"/>
      <c r="AWV318" s="1098"/>
      <c r="AWW318" s="1098"/>
      <c r="AWX318" s="1098"/>
      <c r="AWY318" s="1098"/>
      <c r="AWZ318" s="1098"/>
      <c r="AXA318" s="1098"/>
      <c r="AXB318" s="1098"/>
      <c r="AXC318" s="1098"/>
      <c r="AXD318" s="1098"/>
      <c r="AXE318" s="1098"/>
      <c r="AXF318" s="1098"/>
      <c r="AXG318" s="1098"/>
      <c r="AXH318" s="1098"/>
      <c r="AXI318" s="1098"/>
      <c r="AXJ318" s="1098"/>
      <c r="AXK318" s="1098"/>
      <c r="AXL318" s="1098"/>
      <c r="AXM318" s="1098"/>
      <c r="AXN318" s="1098"/>
      <c r="AXO318" s="1098"/>
      <c r="AXP318" s="1098"/>
      <c r="AXQ318" s="1098"/>
      <c r="AXR318" s="1098"/>
      <c r="AXS318" s="1098"/>
      <c r="AXT318" s="1098"/>
      <c r="AXU318" s="1098"/>
      <c r="AXV318" s="1098"/>
      <c r="AXW318" s="1098"/>
      <c r="AXX318" s="1098"/>
      <c r="AXY318" s="1098"/>
      <c r="AXZ318" s="1098"/>
      <c r="AYA318" s="1098"/>
      <c r="AYB318" s="1098"/>
      <c r="AYC318" s="1098"/>
      <c r="AYD318" s="1098"/>
      <c r="AYE318" s="1098"/>
      <c r="AYF318" s="1098"/>
      <c r="AYG318" s="1098"/>
      <c r="AYH318" s="1098"/>
      <c r="AYI318" s="1098"/>
      <c r="AYJ318" s="1098"/>
      <c r="AYK318" s="1098"/>
      <c r="AYL318" s="1098"/>
      <c r="AYM318" s="1098"/>
      <c r="AYN318" s="1098"/>
      <c r="AYO318" s="1098"/>
      <c r="AYP318" s="1098"/>
      <c r="AYQ318" s="1098"/>
      <c r="AYR318" s="1098"/>
      <c r="AYS318" s="1098"/>
      <c r="AYT318" s="1098"/>
      <c r="AYU318" s="1098"/>
      <c r="AYV318" s="1098"/>
      <c r="AYW318" s="1098"/>
    </row>
    <row r="319" spans="1:1349" s="1766" customFormat="1" ht="14.25" customHeight="1" x14ac:dyDescent="0.2">
      <c r="A319" s="3484"/>
      <c r="B319" s="1773"/>
      <c r="C319" s="1132"/>
      <c r="D319" s="1132"/>
      <c r="E319" s="1132"/>
      <c r="F319" s="1132"/>
      <c r="G319" s="1132"/>
      <c r="H319" s="1132"/>
      <c r="I319" s="1043"/>
      <c r="J319" s="1043"/>
      <c r="K319" s="1043"/>
      <c r="L319" s="1043"/>
      <c r="M319" s="1043"/>
      <c r="N319" s="1043"/>
      <c r="O319" s="1043"/>
      <c r="P319" s="1043"/>
      <c r="Q319" s="1043"/>
      <c r="R319" s="3574"/>
      <c r="S319" s="1098"/>
      <c r="T319" s="1098"/>
      <c r="U319" s="1098"/>
      <c r="V319" s="1098"/>
      <c r="W319" s="1098"/>
      <c r="X319" s="1098"/>
      <c r="Y319" s="1098"/>
      <c r="Z319" s="1098"/>
      <c r="AA319" s="1098"/>
      <c r="AB319" s="1098"/>
      <c r="AC319" s="1098"/>
      <c r="AD319" s="1098"/>
      <c r="AE319" s="1098"/>
      <c r="AF319" s="1098"/>
      <c r="AG319" s="1098"/>
      <c r="AH319" s="1098"/>
      <c r="AI319" s="1098"/>
      <c r="AJ319" s="1098"/>
      <c r="AK319" s="1098"/>
      <c r="AL319" s="1098"/>
      <c r="AM319" s="1098"/>
      <c r="AN319" s="1098"/>
      <c r="AO319" s="1098"/>
      <c r="AP319" s="1098"/>
      <c r="AQ319" s="1098"/>
      <c r="AR319" s="1098"/>
      <c r="AS319" s="1098"/>
      <c r="AT319" s="1098"/>
      <c r="AU319" s="1098"/>
      <c r="AV319" s="1098"/>
      <c r="AW319" s="1098"/>
      <c r="AX319" s="1098"/>
      <c r="AY319" s="1098"/>
      <c r="AZ319" s="1098"/>
      <c r="BA319" s="1098"/>
      <c r="BB319" s="1098"/>
      <c r="BC319" s="1098"/>
      <c r="BD319" s="1098"/>
      <c r="BE319" s="1098"/>
      <c r="BF319" s="1098"/>
      <c r="BG319" s="1098"/>
      <c r="BH319" s="1098"/>
      <c r="BI319" s="1098"/>
      <c r="BJ319" s="1098"/>
      <c r="BK319" s="1098"/>
      <c r="BL319" s="1098"/>
      <c r="BM319" s="1098"/>
      <c r="BN319" s="1098"/>
      <c r="BO319" s="1098"/>
      <c r="BP319" s="1098"/>
      <c r="BQ319" s="1098"/>
      <c r="BR319" s="1098"/>
      <c r="BS319" s="1098"/>
      <c r="BT319" s="1098"/>
      <c r="BU319" s="1098"/>
      <c r="BV319" s="1098"/>
      <c r="BW319" s="1098"/>
      <c r="BX319" s="1098"/>
      <c r="BY319" s="1098"/>
      <c r="BZ319" s="1098"/>
      <c r="CA319" s="1098"/>
      <c r="CB319" s="1098"/>
      <c r="CC319" s="1098"/>
      <c r="CD319" s="1098"/>
      <c r="CE319" s="1098"/>
      <c r="CF319" s="1098"/>
      <c r="CG319" s="1098"/>
      <c r="CH319" s="1098"/>
      <c r="CI319" s="1098"/>
      <c r="CJ319" s="1098"/>
      <c r="CK319" s="1098"/>
      <c r="CL319" s="1098"/>
      <c r="CM319" s="1098"/>
      <c r="CN319" s="1098"/>
      <c r="CO319" s="1098"/>
      <c r="CP319" s="1098"/>
      <c r="CQ319" s="1098"/>
      <c r="CR319" s="1098"/>
      <c r="CS319" s="1098"/>
      <c r="CT319" s="1098"/>
      <c r="CU319" s="1098"/>
      <c r="CV319" s="1098"/>
      <c r="CW319" s="1098"/>
      <c r="CX319" s="1098"/>
      <c r="CY319" s="1098"/>
      <c r="CZ319" s="1098"/>
      <c r="DA319" s="1098"/>
      <c r="DB319" s="1098"/>
      <c r="DC319" s="1098"/>
      <c r="DD319" s="1098"/>
      <c r="DE319" s="1098"/>
      <c r="DF319" s="1098"/>
      <c r="DG319" s="1098"/>
      <c r="DH319" s="1098"/>
      <c r="DI319" s="1098"/>
      <c r="DJ319" s="1098"/>
      <c r="DK319" s="1098"/>
      <c r="DL319" s="1098"/>
      <c r="DM319" s="1098"/>
      <c r="DN319" s="1098"/>
      <c r="DO319" s="1098"/>
      <c r="DP319" s="1098"/>
      <c r="DQ319" s="1098"/>
      <c r="DR319" s="1098"/>
      <c r="DS319" s="1098"/>
      <c r="DT319" s="1098"/>
      <c r="DU319" s="1098"/>
      <c r="DV319" s="1098"/>
      <c r="DW319" s="1098"/>
      <c r="DX319" s="1098"/>
      <c r="DY319" s="1098"/>
      <c r="DZ319" s="1098"/>
      <c r="EA319" s="1098"/>
      <c r="EB319" s="1098"/>
      <c r="EC319" s="1098"/>
      <c r="ED319" s="1098"/>
      <c r="EE319" s="1098"/>
      <c r="EF319" s="1098"/>
      <c r="EG319" s="1098"/>
      <c r="EH319" s="1098"/>
      <c r="EI319" s="1098"/>
      <c r="EJ319" s="1098"/>
      <c r="EK319" s="1098"/>
      <c r="EL319" s="1098"/>
      <c r="EM319" s="1098"/>
      <c r="EN319" s="1098"/>
      <c r="EO319" s="1098"/>
      <c r="EP319" s="1098"/>
      <c r="EQ319" s="1098"/>
      <c r="ER319" s="1098"/>
      <c r="ES319" s="1098"/>
      <c r="ET319" s="1098"/>
      <c r="EU319" s="1098"/>
      <c r="EV319" s="1098"/>
      <c r="EW319" s="1098"/>
      <c r="EX319" s="1098"/>
      <c r="EY319" s="1098"/>
      <c r="EZ319" s="1098"/>
      <c r="FA319" s="1098"/>
      <c r="FB319" s="1098"/>
      <c r="FC319" s="1098"/>
      <c r="FD319" s="1098"/>
      <c r="FE319" s="1098"/>
      <c r="FF319" s="1098"/>
      <c r="FG319" s="1098"/>
      <c r="FH319" s="1098"/>
      <c r="FI319" s="1098"/>
      <c r="FJ319" s="1098"/>
      <c r="FK319" s="1098"/>
      <c r="FL319" s="1098"/>
      <c r="FM319" s="1098"/>
      <c r="FN319" s="1098"/>
      <c r="FO319" s="1098"/>
      <c r="FP319" s="1098"/>
      <c r="FQ319" s="1098"/>
      <c r="FR319" s="1098"/>
      <c r="FS319" s="1098"/>
      <c r="FT319" s="1098"/>
      <c r="FU319" s="1098"/>
      <c r="FV319" s="1098"/>
      <c r="FW319" s="1098"/>
      <c r="FX319" s="1098"/>
      <c r="FY319" s="1098"/>
      <c r="FZ319" s="1098"/>
      <c r="GA319" s="1098"/>
      <c r="GB319" s="1098"/>
      <c r="GC319" s="1098"/>
      <c r="GD319" s="1098"/>
      <c r="GE319" s="1098"/>
      <c r="GF319" s="1098"/>
      <c r="GG319" s="1098"/>
      <c r="GH319" s="1098"/>
      <c r="GI319" s="1098"/>
      <c r="GJ319" s="1098"/>
      <c r="GK319" s="1098"/>
      <c r="GL319" s="1098"/>
      <c r="GM319" s="1098"/>
      <c r="GN319" s="1098"/>
      <c r="GO319" s="1098"/>
      <c r="GP319" s="1098"/>
      <c r="GQ319" s="1098"/>
      <c r="GR319" s="1098"/>
      <c r="GS319" s="1098"/>
      <c r="GT319" s="1098"/>
      <c r="GU319" s="1098"/>
      <c r="GV319" s="1098"/>
      <c r="GW319" s="1098"/>
      <c r="GX319" s="1098"/>
      <c r="GY319" s="1098"/>
      <c r="GZ319" s="1098"/>
      <c r="HA319" s="1098"/>
      <c r="HB319" s="1098"/>
      <c r="HC319" s="1098"/>
      <c r="HD319" s="1098"/>
      <c r="HE319" s="1098"/>
      <c r="HF319" s="1098"/>
      <c r="HG319" s="1098"/>
      <c r="HH319" s="1098"/>
      <c r="HI319" s="1098"/>
      <c r="HJ319" s="1098"/>
      <c r="HK319" s="1098"/>
      <c r="HL319" s="1098"/>
      <c r="HM319" s="1098"/>
      <c r="HN319" s="1098"/>
      <c r="HO319" s="1098"/>
      <c r="HP319" s="1098"/>
      <c r="HQ319" s="1098"/>
      <c r="HR319" s="1098"/>
      <c r="HS319" s="1098"/>
      <c r="HT319" s="1098"/>
      <c r="HU319" s="1098"/>
      <c r="HV319" s="1098"/>
      <c r="HW319" s="1098"/>
      <c r="HX319" s="1098"/>
      <c r="HY319" s="1098"/>
      <c r="HZ319" s="1098"/>
      <c r="IA319" s="1098"/>
      <c r="IB319" s="1098"/>
      <c r="IC319" s="1098"/>
      <c r="ID319" s="1098"/>
      <c r="IE319" s="1098"/>
      <c r="IF319" s="1098"/>
      <c r="IG319" s="1098"/>
      <c r="IH319" s="1098"/>
      <c r="II319" s="1098"/>
      <c r="IJ319" s="1098"/>
      <c r="IK319" s="1098"/>
      <c r="IL319" s="1098"/>
      <c r="IM319" s="1098"/>
      <c r="IN319" s="1098"/>
      <c r="IO319" s="1098"/>
      <c r="IP319" s="1098"/>
      <c r="IQ319" s="1098"/>
      <c r="IR319" s="1098"/>
      <c r="IS319" s="1098"/>
      <c r="IT319" s="1098"/>
      <c r="IU319" s="1098"/>
      <c r="IV319" s="1098"/>
      <c r="IW319" s="1098"/>
      <c r="IX319" s="1098"/>
      <c r="IY319" s="1098"/>
      <c r="IZ319" s="1098"/>
      <c r="JA319" s="1098"/>
      <c r="JB319" s="1098"/>
      <c r="JC319" s="1098"/>
      <c r="JD319" s="1098"/>
      <c r="JE319" s="1098"/>
      <c r="JF319" s="1098"/>
      <c r="JG319" s="1098"/>
      <c r="JH319" s="1098"/>
      <c r="JI319" s="1098"/>
      <c r="JJ319" s="1098"/>
      <c r="JK319" s="1098"/>
      <c r="JL319" s="1098"/>
      <c r="JM319" s="1098"/>
      <c r="JN319" s="1098"/>
      <c r="JO319" s="1098"/>
      <c r="JP319" s="1098"/>
      <c r="JQ319" s="1098"/>
      <c r="JR319" s="1098"/>
      <c r="JS319" s="1098"/>
      <c r="JT319" s="1098"/>
      <c r="JU319" s="1098"/>
      <c r="JV319" s="1098"/>
      <c r="JW319" s="1098"/>
      <c r="JX319" s="1098"/>
      <c r="JY319" s="1098"/>
      <c r="JZ319" s="1098"/>
      <c r="KA319" s="1098"/>
      <c r="KB319" s="1098"/>
      <c r="KC319" s="1098"/>
      <c r="KD319" s="1098"/>
      <c r="KE319" s="1098"/>
      <c r="KF319" s="1098"/>
      <c r="KG319" s="1098"/>
      <c r="KH319" s="1098"/>
      <c r="KI319" s="1098"/>
      <c r="KJ319" s="1098"/>
      <c r="KK319" s="1098"/>
      <c r="KL319" s="1098"/>
      <c r="KM319" s="1098"/>
      <c r="KN319" s="1098"/>
      <c r="KO319" s="1098"/>
      <c r="KP319" s="1098"/>
      <c r="KQ319" s="1098"/>
      <c r="KR319" s="1098"/>
      <c r="KS319" s="1098"/>
      <c r="KT319" s="1098"/>
      <c r="KU319" s="1098"/>
      <c r="KV319" s="1098"/>
      <c r="KW319" s="1098"/>
      <c r="KX319" s="1098"/>
      <c r="KY319" s="1098"/>
      <c r="KZ319" s="1098"/>
      <c r="LA319" s="1098"/>
      <c r="LB319" s="1098"/>
      <c r="LC319" s="1098"/>
      <c r="LD319" s="1098"/>
      <c r="LE319" s="1098"/>
      <c r="LF319" s="1098"/>
      <c r="LG319" s="1098"/>
      <c r="LH319" s="1098"/>
      <c r="LI319" s="1098"/>
      <c r="LJ319" s="1098"/>
      <c r="LK319" s="1098"/>
      <c r="LL319" s="1098"/>
      <c r="LM319" s="1098"/>
      <c r="LN319" s="1098"/>
      <c r="LO319" s="1098"/>
      <c r="LP319" s="1098"/>
      <c r="LQ319" s="1098"/>
      <c r="LR319" s="1098"/>
      <c r="LS319" s="1098"/>
      <c r="LT319" s="1098"/>
      <c r="LU319" s="1098"/>
      <c r="LV319" s="1098"/>
      <c r="LW319" s="1098"/>
      <c r="LX319" s="1098"/>
      <c r="LY319" s="1098"/>
      <c r="LZ319" s="1098"/>
      <c r="MA319" s="1098"/>
      <c r="MB319" s="1098"/>
      <c r="MC319" s="1098"/>
      <c r="MD319" s="1098"/>
      <c r="ME319" s="1098"/>
      <c r="MF319" s="1098"/>
      <c r="MG319" s="1098"/>
      <c r="MH319" s="1098"/>
      <c r="MI319" s="1098"/>
      <c r="MJ319" s="1098"/>
      <c r="MK319" s="1098"/>
      <c r="ML319" s="1098"/>
      <c r="MM319" s="1098"/>
      <c r="MN319" s="1098"/>
      <c r="MO319" s="1098"/>
      <c r="MP319" s="1098"/>
      <c r="MQ319" s="1098"/>
      <c r="MR319" s="1098"/>
      <c r="MS319" s="1098"/>
      <c r="MT319" s="1098"/>
      <c r="MU319" s="1098"/>
      <c r="MV319" s="1098"/>
      <c r="MW319" s="1098"/>
      <c r="MX319" s="1098"/>
      <c r="MY319" s="1098"/>
      <c r="MZ319" s="1098"/>
      <c r="NA319" s="1098"/>
      <c r="NB319" s="1098"/>
      <c r="NC319" s="1098"/>
      <c r="ND319" s="1098"/>
      <c r="NE319" s="1098"/>
      <c r="NF319" s="1098"/>
      <c r="NG319" s="1098"/>
      <c r="NH319" s="1098"/>
      <c r="NI319" s="1098"/>
      <c r="NJ319" s="1098"/>
      <c r="NK319" s="1098"/>
      <c r="NL319" s="1098"/>
      <c r="NM319" s="1098"/>
      <c r="NN319" s="1098"/>
      <c r="NO319" s="1098"/>
      <c r="NP319" s="1098"/>
      <c r="NQ319" s="1098"/>
      <c r="NR319" s="1098"/>
      <c r="NS319" s="1098"/>
      <c r="NT319" s="1098"/>
      <c r="NU319" s="1098"/>
      <c r="NV319" s="1098"/>
      <c r="NW319" s="1098"/>
      <c r="NX319" s="1098"/>
      <c r="NY319" s="1098"/>
      <c r="NZ319" s="1098"/>
      <c r="OA319" s="1098"/>
      <c r="OB319" s="1098"/>
      <c r="OC319" s="1098"/>
      <c r="OD319" s="1098"/>
      <c r="OE319" s="1098"/>
      <c r="OF319" s="1098"/>
      <c r="OG319" s="1098"/>
      <c r="OH319" s="1098"/>
      <c r="OI319" s="1098"/>
      <c r="OJ319" s="1098"/>
      <c r="OK319" s="1098"/>
      <c r="OL319" s="1098"/>
      <c r="OM319" s="1098"/>
      <c r="ON319" s="1098"/>
      <c r="OO319" s="1098"/>
      <c r="OP319" s="1098"/>
      <c r="OQ319" s="1098"/>
      <c r="OR319" s="1098"/>
      <c r="OS319" s="1098"/>
      <c r="OT319" s="1098"/>
      <c r="OU319" s="1098"/>
      <c r="OV319" s="1098"/>
      <c r="OW319" s="1098"/>
      <c r="OX319" s="1098"/>
      <c r="OY319" s="1098"/>
      <c r="OZ319" s="1098"/>
      <c r="PA319" s="1098"/>
      <c r="PB319" s="1098"/>
      <c r="PC319" s="1098"/>
      <c r="PD319" s="1098"/>
      <c r="PE319" s="1098"/>
      <c r="PF319" s="1098"/>
      <c r="PG319" s="1098"/>
      <c r="PH319" s="1098"/>
      <c r="PI319" s="1098"/>
      <c r="PJ319" s="1098"/>
      <c r="PK319" s="1098"/>
      <c r="PL319" s="1098"/>
      <c r="PM319" s="1098"/>
      <c r="PN319" s="1098"/>
      <c r="PO319" s="1098"/>
      <c r="PP319" s="1098"/>
      <c r="PQ319" s="1098"/>
      <c r="PR319" s="1098"/>
      <c r="PS319" s="1098"/>
      <c r="PT319" s="1098"/>
      <c r="PU319" s="1098"/>
      <c r="PV319" s="1098"/>
      <c r="PW319" s="1098"/>
      <c r="PX319" s="1098"/>
      <c r="PY319" s="1098"/>
      <c r="PZ319" s="1098"/>
      <c r="QA319" s="1098"/>
      <c r="QB319" s="1098"/>
      <c r="QC319" s="1098"/>
      <c r="QD319" s="1098"/>
      <c r="QE319" s="1098"/>
      <c r="QF319" s="1098"/>
      <c r="QG319" s="1098"/>
      <c r="QH319" s="1098"/>
      <c r="QI319" s="1098"/>
      <c r="QJ319" s="1098"/>
      <c r="QK319" s="1098"/>
      <c r="QL319" s="1098"/>
      <c r="QM319" s="1098"/>
      <c r="QN319" s="1098"/>
      <c r="QO319" s="1098"/>
      <c r="QP319" s="1098"/>
      <c r="QQ319" s="1098"/>
      <c r="QR319" s="1098"/>
      <c r="QS319" s="1098"/>
      <c r="QT319" s="1098"/>
      <c r="QU319" s="1098"/>
      <c r="QV319" s="1098"/>
      <c r="QW319" s="1098"/>
      <c r="QX319" s="1098"/>
      <c r="QY319" s="1098"/>
      <c r="QZ319" s="1098"/>
      <c r="RA319" s="1098"/>
      <c r="RB319" s="1098"/>
      <c r="RC319" s="1098"/>
      <c r="RD319" s="1098"/>
      <c r="RE319" s="1098"/>
      <c r="RF319" s="1098"/>
      <c r="RG319" s="1098"/>
      <c r="RH319" s="1098"/>
      <c r="RI319" s="1098"/>
      <c r="RJ319" s="1098"/>
      <c r="RK319" s="1098"/>
      <c r="RL319" s="1098"/>
      <c r="RM319" s="1098"/>
      <c r="RN319" s="1098"/>
      <c r="RO319" s="1098"/>
      <c r="RP319" s="1098"/>
      <c r="RQ319" s="1098"/>
      <c r="RR319" s="1098"/>
      <c r="RS319" s="1098"/>
      <c r="RT319" s="1098"/>
      <c r="RU319" s="1098"/>
      <c r="RV319" s="1098"/>
      <c r="RW319" s="1098"/>
      <c r="RX319" s="1098"/>
      <c r="RY319" s="1098"/>
      <c r="RZ319" s="1098"/>
      <c r="SA319" s="1098"/>
      <c r="SB319" s="1098"/>
      <c r="SC319" s="1098"/>
      <c r="SD319" s="1098"/>
      <c r="SE319" s="1098"/>
      <c r="SF319" s="1098"/>
      <c r="SG319" s="1098"/>
      <c r="SH319" s="1098"/>
      <c r="SI319" s="1098"/>
      <c r="SJ319" s="1098"/>
      <c r="SK319" s="1098"/>
      <c r="SL319" s="1098"/>
      <c r="SM319" s="1098"/>
      <c r="SN319" s="1098"/>
      <c r="SO319" s="1098"/>
      <c r="SP319" s="1098"/>
      <c r="SQ319" s="1098"/>
      <c r="SR319" s="1098"/>
      <c r="SS319" s="1098"/>
      <c r="ST319" s="1098"/>
      <c r="SU319" s="1098"/>
      <c r="SV319" s="1098"/>
      <c r="SW319" s="1098"/>
      <c r="SX319" s="1098"/>
      <c r="SY319" s="1098"/>
      <c r="SZ319" s="1098"/>
      <c r="TA319" s="1098"/>
      <c r="TB319" s="1098"/>
      <c r="TC319" s="1098"/>
      <c r="TD319" s="1098"/>
      <c r="TE319" s="1098"/>
      <c r="TF319" s="1098"/>
      <c r="TG319" s="1098"/>
      <c r="TH319" s="1098"/>
      <c r="TI319" s="1098"/>
      <c r="TJ319" s="1098"/>
      <c r="TK319" s="1098"/>
      <c r="TL319" s="1098"/>
      <c r="TM319" s="1098"/>
      <c r="TN319" s="1098"/>
      <c r="TO319" s="1098"/>
      <c r="TP319" s="1098"/>
      <c r="TQ319" s="1098"/>
      <c r="TR319" s="1098"/>
      <c r="TS319" s="1098"/>
      <c r="TT319" s="1098"/>
      <c r="TU319" s="1098"/>
      <c r="TV319" s="1098"/>
      <c r="TW319" s="1098"/>
      <c r="TX319" s="1098"/>
      <c r="TY319" s="1098"/>
      <c r="TZ319" s="1098"/>
      <c r="UA319" s="1098"/>
      <c r="UB319" s="1098"/>
      <c r="UC319" s="1098"/>
      <c r="UD319" s="1098"/>
      <c r="UE319" s="1098"/>
      <c r="UF319" s="1098"/>
      <c r="UG319" s="1098"/>
      <c r="UH319" s="1098"/>
      <c r="UI319" s="1098"/>
      <c r="UJ319" s="1098"/>
      <c r="UK319" s="1098"/>
      <c r="UL319" s="1098"/>
      <c r="UM319" s="1098"/>
      <c r="UN319" s="1098"/>
      <c r="UO319" s="1098"/>
      <c r="UP319" s="1098"/>
      <c r="UQ319" s="1098"/>
      <c r="UR319" s="1098"/>
      <c r="US319" s="1098"/>
      <c r="UT319" s="1098"/>
      <c r="UU319" s="1098"/>
      <c r="UV319" s="1098"/>
      <c r="UW319" s="1098"/>
      <c r="UX319" s="1098"/>
      <c r="UY319" s="1098"/>
      <c r="UZ319" s="1098"/>
      <c r="VA319" s="1098"/>
      <c r="VB319" s="1098"/>
      <c r="VC319" s="1098"/>
      <c r="VD319" s="1098"/>
      <c r="VE319" s="1098"/>
      <c r="VF319" s="1098"/>
      <c r="VG319" s="1098"/>
      <c r="VH319" s="1098"/>
      <c r="VI319" s="1098"/>
      <c r="VJ319" s="1098"/>
      <c r="VK319" s="1098"/>
      <c r="VL319" s="1098"/>
      <c r="VM319" s="1098"/>
      <c r="VN319" s="1098"/>
      <c r="VO319" s="1098"/>
      <c r="VP319" s="1098"/>
      <c r="VQ319" s="1098"/>
      <c r="VR319" s="1098"/>
      <c r="VS319" s="1098"/>
      <c r="VT319" s="1098"/>
      <c r="VU319" s="1098"/>
      <c r="VV319" s="1098"/>
      <c r="VW319" s="1098"/>
      <c r="VX319" s="1098"/>
      <c r="VY319" s="1098"/>
      <c r="VZ319" s="1098"/>
      <c r="WA319" s="1098"/>
      <c r="WB319" s="1098"/>
      <c r="WC319" s="1098"/>
      <c r="WD319" s="1098"/>
      <c r="WE319" s="1098"/>
      <c r="WF319" s="1098"/>
      <c r="WG319" s="1098"/>
      <c r="WH319" s="1098"/>
      <c r="WI319" s="1098"/>
      <c r="WJ319" s="1098"/>
      <c r="WK319" s="1098"/>
      <c r="WL319" s="1098"/>
      <c r="WM319" s="1098"/>
      <c r="WN319" s="1098"/>
      <c r="WO319" s="1098"/>
      <c r="WP319" s="1098"/>
      <c r="WQ319" s="1098"/>
      <c r="WR319" s="1098"/>
      <c r="WS319" s="1098"/>
      <c r="WT319" s="1098"/>
      <c r="WU319" s="1098"/>
      <c r="WV319" s="1098"/>
      <c r="WW319" s="1098"/>
      <c r="WX319" s="1098"/>
      <c r="WY319" s="1098"/>
      <c r="WZ319" s="1098"/>
      <c r="XA319" s="1098"/>
      <c r="XB319" s="1098"/>
      <c r="XC319" s="1098"/>
      <c r="XD319" s="1098"/>
      <c r="XE319" s="1098"/>
      <c r="XF319" s="1098"/>
      <c r="XG319" s="1098"/>
      <c r="XH319" s="1098"/>
      <c r="XI319" s="1098"/>
      <c r="XJ319" s="1098"/>
      <c r="XK319" s="1098"/>
      <c r="XL319" s="1098"/>
      <c r="XM319" s="1098"/>
      <c r="XN319" s="1098"/>
      <c r="XO319" s="1098"/>
      <c r="XP319" s="1098"/>
      <c r="XQ319" s="1098"/>
      <c r="XR319" s="1098"/>
      <c r="XS319" s="1098"/>
      <c r="XT319" s="1098"/>
      <c r="XU319" s="1098"/>
      <c r="XV319" s="1098"/>
      <c r="XW319" s="1098"/>
      <c r="XX319" s="1098"/>
      <c r="XY319" s="1098"/>
      <c r="XZ319" s="1098"/>
      <c r="YA319" s="1098"/>
      <c r="YB319" s="1098"/>
      <c r="YC319" s="1098"/>
      <c r="YD319" s="1098"/>
      <c r="YE319" s="1098"/>
      <c r="YF319" s="1098"/>
      <c r="YG319" s="1098"/>
      <c r="YH319" s="1098"/>
      <c r="YI319" s="1098"/>
      <c r="YJ319" s="1098"/>
      <c r="YK319" s="1098"/>
      <c r="YL319" s="1098"/>
      <c r="YM319" s="1098"/>
      <c r="YN319" s="1098"/>
      <c r="YO319" s="1098"/>
      <c r="YP319" s="1098"/>
      <c r="YQ319" s="1098"/>
      <c r="YR319" s="1098"/>
      <c r="YS319" s="1098"/>
      <c r="YT319" s="1098"/>
      <c r="YU319" s="1098"/>
      <c r="YV319" s="1098"/>
      <c r="YW319" s="1098"/>
      <c r="YX319" s="1098"/>
      <c r="YY319" s="1098"/>
      <c r="YZ319" s="1098"/>
      <c r="ZA319" s="1098"/>
      <c r="ZB319" s="1098"/>
      <c r="ZC319" s="1098"/>
      <c r="ZD319" s="1098"/>
      <c r="ZE319" s="1098"/>
      <c r="ZF319" s="1098"/>
      <c r="ZG319" s="1098"/>
      <c r="ZH319" s="1098"/>
      <c r="ZI319" s="1098"/>
      <c r="ZJ319" s="1098"/>
      <c r="ZK319" s="1098"/>
      <c r="ZL319" s="1098"/>
      <c r="ZM319" s="1098"/>
      <c r="ZN319" s="1098"/>
      <c r="ZO319" s="1098"/>
      <c r="ZP319" s="1098"/>
      <c r="ZQ319" s="1098"/>
      <c r="ZR319" s="1098"/>
      <c r="ZS319" s="1098"/>
      <c r="ZT319" s="1098"/>
      <c r="ZU319" s="1098"/>
      <c r="ZV319" s="1098"/>
      <c r="ZW319" s="1098"/>
      <c r="ZX319" s="1098"/>
      <c r="ZY319" s="1098"/>
      <c r="ZZ319" s="1098"/>
      <c r="AAA319" s="1098"/>
      <c r="AAB319" s="1098"/>
      <c r="AAC319" s="1098"/>
      <c r="AAD319" s="1098"/>
      <c r="AAE319" s="1098"/>
      <c r="AAF319" s="1098"/>
      <c r="AAG319" s="1098"/>
      <c r="AAH319" s="1098"/>
      <c r="AAI319" s="1098"/>
      <c r="AAJ319" s="1098"/>
      <c r="AAK319" s="1098"/>
      <c r="AAL319" s="1098"/>
      <c r="AAM319" s="1098"/>
      <c r="AAN319" s="1098"/>
      <c r="AAO319" s="1098"/>
      <c r="AAP319" s="1098"/>
      <c r="AAQ319" s="1098"/>
      <c r="AAR319" s="1098"/>
      <c r="AAS319" s="1098"/>
      <c r="AAT319" s="1098"/>
      <c r="AAU319" s="1098"/>
      <c r="AAV319" s="1098"/>
      <c r="AAW319" s="1098"/>
      <c r="AAX319" s="1098"/>
      <c r="AAY319" s="1098"/>
      <c r="AAZ319" s="1098"/>
      <c r="ABA319" s="1098"/>
      <c r="ABB319" s="1098"/>
      <c r="ABC319" s="1098"/>
      <c r="ABD319" s="1098"/>
      <c r="ABE319" s="1098"/>
      <c r="ABF319" s="1098"/>
      <c r="ABG319" s="1098"/>
      <c r="ABH319" s="1098"/>
      <c r="ABI319" s="1098"/>
      <c r="ABJ319" s="1098"/>
      <c r="ABK319" s="1098"/>
      <c r="ABL319" s="1098"/>
      <c r="ABM319" s="1098"/>
      <c r="ABN319" s="1098"/>
      <c r="ABO319" s="1098"/>
      <c r="ABP319" s="1098"/>
      <c r="ABQ319" s="1098"/>
      <c r="ABR319" s="1098"/>
      <c r="ABS319" s="1098"/>
      <c r="ABT319" s="1098"/>
      <c r="ABU319" s="1098"/>
      <c r="ABV319" s="1098"/>
      <c r="ABW319" s="1098"/>
      <c r="ABX319" s="1098"/>
      <c r="ABY319" s="1098"/>
      <c r="ABZ319" s="1098"/>
      <c r="ACA319" s="1098"/>
      <c r="ACB319" s="1098"/>
      <c r="ACC319" s="1098"/>
      <c r="ACD319" s="1098"/>
      <c r="ACE319" s="1098"/>
      <c r="ACF319" s="1098"/>
      <c r="ACG319" s="1098"/>
      <c r="ACH319" s="1098"/>
      <c r="ACI319" s="1098"/>
      <c r="ACJ319" s="1098"/>
      <c r="ACK319" s="1098"/>
      <c r="ACL319" s="1098"/>
      <c r="ACM319" s="1098"/>
      <c r="ACN319" s="1098"/>
      <c r="ACO319" s="1098"/>
      <c r="ACP319" s="1098"/>
      <c r="ACQ319" s="1098"/>
      <c r="ACR319" s="1098"/>
      <c r="ACS319" s="1098"/>
      <c r="ACT319" s="1098"/>
      <c r="ACU319" s="1098"/>
      <c r="ACV319" s="1098"/>
      <c r="ACW319" s="1098"/>
      <c r="ACX319" s="1098"/>
      <c r="ACY319" s="1098"/>
      <c r="ACZ319" s="1098"/>
      <c r="ADA319" s="1098"/>
      <c r="ADB319" s="1098"/>
      <c r="ADC319" s="1098"/>
      <c r="ADD319" s="1098"/>
      <c r="ADE319" s="1098"/>
      <c r="ADF319" s="1098"/>
      <c r="ADG319" s="1098"/>
      <c r="ADH319" s="1098"/>
      <c r="ADI319" s="1098"/>
      <c r="ADJ319" s="1098"/>
      <c r="ADK319" s="1098"/>
      <c r="ADL319" s="1098"/>
      <c r="ADM319" s="1098"/>
      <c r="ADN319" s="1098"/>
      <c r="ADO319" s="1098"/>
      <c r="ADP319" s="1098"/>
      <c r="ADQ319" s="1098"/>
      <c r="ADR319" s="1098"/>
      <c r="ADS319" s="1098"/>
      <c r="ADT319" s="1098"/>
      <c r="ADU319" s="1098"/>
      <c r="ADV319" s="1098"/>
      <c r="ADW319" s="1098"/>
      <c r="ADX319" s="1098"/>
      <c r="ADY319" s="1098"/>
      <c r="ADZ319" s="1098"/>
      <c r="AEA319" s="1098"/>
      <c r="AEB319" s="1098"/>
      <c r="AEC319" s="1098"/>
      <c r="AED319" s="1098"/>
      <c r="AEE319" s="1098"/>
      <c r="AEF319" s="1098"/>
      <c r="AEG319" s="1098"/>
      <c r="AEH319" s="1098"/>
      <c r="AEI319" s="1098"/>
      <c r="AEJ319" s="1098"/>
      <c r="AEK319" s="1098"/>
      <c r="AEL319" s="1098"/>
      <c r="AEM319" s="1098"/>
      <c r="AEN319" s="1098"/>
      <c r="AEO319" s="1098"/>
      <c r="AEP319" s="1098"/>
      <c r="AEQ319" s="1098"/>
      <c r="AER319" s="1098"/>
      <c r="AES319" s="1098"/>
      <c r="AET319" s="1098"/>
      <c r="AEU319" s="1098"/>
      <c r="AEV319" s="1098"/>
      <c r="AEW319" s="1098"/>
      <c r="AEX319" s="1098"/>
      <c r="AEY319" s="1098"/>
      <c r="AEZ319" s="1098"/>
      <c r="AFA319" s="1098"/>
      <c r="AFB319" s="1098"/>
      <c r="AFC319" s="1098"/>
      <c r="AFD319" s="1098"/>
      <c r="AFE319" s="1098"/>
      <c r="AFF319" s="1098"/>
      <c r="AFG319" s="1098"/>
      <c r="AFH319" s="1098"/>
      <c r="AFI319" s="1098"/>
      <c r="AFJ319" s="1098"/>
      <c r="AFK319" s="1098"/>
      <c r="AFL319" s="1098"/>
      <c r="AFM319" s="1098"/>
      <c r="AFN319" s="1098"/>
      <c r="AFO319" s="1098"/>
      <c r="AFP319" s="1098"/>
      <c r="AFQ319" s="1098"/>
      <c r="AFR319" s="1098"/>
      <c r="AFS319" s="1098"/>
      <c r="AFT319" s="1098"/>
      <c r="AFU319" s="1098"/>
      <c r="AFV319" s="1098"/>
      <c r="AFW319" s="1098"/>
      <c r="AFX319" s="1098"/>
      <c r="AFY319" s="1098"/>
      <c r="AFZ319" s="1098"/>
      <c r="AGA319" s="1098"/>
      <c r="AGB319" s="1098"/>
      <c r="AGC319" s="1098"/>
      <c r="AGD319" s="1098"/>
      <c r="AGE319" s="1098"/>
      <c r="AGF319" s="1098"/>
      <c r="AGG319" s="1098"/>
      <c r="AGH319" s="1098"/>
      <c r="AGI319" s="1098"/>
      <c r="AGJ319" s="1098"/>
      <c r="AGK319" s="1098"/>
      <c r="AGL319" s="1098"/>
      <c r="AGM319" s="1098"/>
      <c r="AGN319" s="1098"/>
      <c r="AGO319" s="1098"/>
      <c r="AGP319" s="1098"/>
      <c r="AGQ319" s="1098"/>
      <c r="AGR319" s="1098"/>
      <c r="AGS319" s="1098"/>
      <c r="AGT319" s="1098"/>
      <c r="AGU319" s="1098"/>
      <c r="AGV319" s="1098"/>
      <c r="AGW319" s="1098"/>
      <c r="AGX319" s="1098"/>
      <c r="AGY319" s="1098"/>
      <c r="AGZ319" s="1098"/>
      <c r="AHA319" s="1098"/>
      <c r="AHB319" s="1098"/>
      <c r="AHC319" s="1098"/>
      <c r="AHD319" s="1098"/>
      <c r="AHE319" s="1098"/>
      <c r="AHF319" s="1098"/>
      <c r="AHG319" s="1098"/>
      <c r="AHH319" s="1098"/>
      <c r="AHI319" s="1098"/>
      <c r="AHJ319" s="1098"/>
      <c r="AHK319" s="1098"/>
      <c r="AHL319" s="1098"/>
      <c r="AHM319" s="1098"/>
      <c r="AHN319" s="1098"/>
      <c r="AHO319" s="1098"/>
      <c r="AHP319" s="1098"/>
      <c r="AHQ319" s="1098"/>
      <c r="AHR319" s="1098"/>
      <c r="AHS319" s="1098"/>
      <c r="AHT319" s="1098"/>
      <c r="AHU319" s="1098"/>
      <c r="AHV319" s="1098"/>
      <c r="AHW319" s="1098"/>
      <c r="AHX319" s="1098"/>
      <c r="AHY319" s="1098"/>
      <c r="AHZ319" s="1098"/>
      <c r="AIA319" s="1098"/>
      <c r="AIB319" s="1098"/>
      <c r="AIC319" s="1098"/>
      <c r="AID319" s="1098"/>
      <c r="AIE319" s="1098"/>
      <c r="AIF319" s="1098"/>
      <c r="AIG319" s="1098"/>
      <c r="AIH319" s="1098"/>
      <c r="AII319" s="1098"/>
      <c r="AIJ319" s="1098"/>
      <c r="AIK319" s="1098"/>
      <c r="AIL319" s="1098"/>
      <c r="AIM319" s="1098"/>
      <c r="AIN319" s="1098"/>
      <c r="AIO319" s="1098"/>
      <c r="AIP319" s="1098"/>
      <c r="AIQ319" s="1098"/>
      <c r="AIR319" s="1098"/>
      <c r="AIS319" s="1098"/>
      <c r="AIT319" s="1098"/>
      <c r="AIU319" s="1098"/>
      <c r="AIV319" s="1098"/>
      <c r="AIW319" s="1098"/>
      <c r="AIX319" s="1098"/>
      <c r="AIY319" s="1098"/>
      <c r="AIZ319" s="1098"/>
      <c r="AJA319" s="1098"/>
      <c r="AJB319" s="1098"/>
      <c r="AJC319" s="1098"/>
      <c r="AJD319" s="1098"/>
      <c r="AJE319" s="1098"/>
      <c r="AJF319" s="1098"/>
      <c r="AJG319" s="1098"/>
      <c r="AJH319" s="1098"/>
      <c r="AJI319" s="1098"/>
      <c r="AJJ319" s="1098"/>
      <c r="AJK319" s="1098"/>
      <c r="AJL319" s="1098"/>
      <c r="AJM319" s="1098"/>
      <c r="AJN319" s="1098"/>
      <c r="AJO319" s="1098"/>
      <c r="AJP319" s="1098"/>
      <c r="AJQ319" s="1098"/>
      <c r="AJR319" s="1098"/>
      <c r="AJS319" s="1098"/>
      <c r="AJT319" s="1098"/>
      <c r="AJU319" s="1098"/>
      <c r="AJV319" s="1098"/>
      <c r="AJW319" s="1098"/>
      <c r="AJX319" s="1098"/>
      <c r="AJY319" s="1098"/>
      <c r="AJZ319" s="1098"/>
      <c r="AKA319" s="1098"/>
      <c r="AKB319" s="1098"/>
      <c r="AKC319" s="1098"/>
      <c r="AKD319" s="1098"/>
      <c r="AKE319" s="1098"/>
      <c r="AKF319" s="1098"/>
      <c r="AKG319" s="1098"/>
      <c r="AKH319" s="1098"/>
      <c r="AKI319" s="1098"/>
      <c r="AKJ319" s="1098"/>
      <c r="AKK319" s="1098"/>
      <c r="AKL319" s="1098"/>
      <c r="AKM319" s="1098"/>
      <c r="AKN319" s="1098"/>
      <c r="AKO319" s="1098"/>
      <c r="AKP319" s="1098"/>
      <c r="AKQ319" s="1098"/>
      <c r="AKR319" s="1098"/>
      <c r="AKS319" s="1098"/>
      <c r="AKT319" s="1098"/>
      <c r="AKU319" s="1098"/>
      <c r="AKV319" s="1098"/>
      <c r="AKW319" s="1098"/>
      <c r="AKX319" s="1098"/>
      <c r="AKY319" s="1098"/>
      <c r="AKZ319" s="1098"/>
      <c r="ALA319" s="1098"/>
      <c r="ALB319" s="1098"/>
      <c r="ALC319" s="1098"/>
      <c r="ALD319" s="1098"/>
      <c r="ALE319" s="1098"/>
      <c r="ALF319" s="1098"/>
      <c r="ALG319" s="1098"/>
      <c r="ALH319" s="1098"/>
      <c r="ALI319" s="1098"/>
      <c r="ALJ319" s="1098"/>
      <c r="ALK319" s="1098"/>
      <c r="ALL319" s="1098"/>
      <c r="ALM319" s="1098"/>
      <c r="ALN319" s="1098"/>
      <c r="ALO319" s="1098"/>
      <c r="ALP319" s="1098"/>
      <c r="ALQ319" s="1098"/>
      <c r="ALR319" s="1098"/>
      <c r="ALS319" s="1098"/>
      <c r="ALT319" s="1098"/>
      <c r="ALU319" s="1098"/>
      <c r="ALV319" s="1098"/>
      <c r="ALW319" s="1098"/>
      <c r="ALX319" s="1098"/>
      <c r="ALY319" s="1098"/>
      <c r="ALZ319" s="1098"/>
      <c r="AMA319" s="1098"/>
      <c r="AMB319" s="1098"/>
      <c r="AMC319" s="1098"/>
      <c r="AMD319" s="1098"/>
      <c r="AME319" s="1098"/>
      <c r="AMF319" s="1098"/>
      <c r="AMG319" s="1098"/>
      <c r="AMH319" s="1098"/>
      <c r="AMI319" s="1098"/>
      <c r="AMJ319" s="1098"/>
      <c r="AMK319" s="1098"/>
      <c r="AML319" s="1098"/>
      <c r="AMM319" s="1098"/>
      <c r="AMN319" s="1098"/>
      <c r="AMO319" s="1098"/>
      <c r="AMP319" s="1098"/>
      <c r="AMQ319" s="1098"/>
      <c r="AMR319" s="1098"/>
      <c r="AMS319" s="1098"/>
      <c r="AMT319" s="1098"/>
      <c r="AMU319" s="1098"/>
      <c r="AMV319" s="1098"/>
      <c r="AMW319" s="1098"/>
      <c r="AMX319" s="1098"/>
      <c r="AMY319" s="1098"/>
      <c r="AMZ319" s="1098"/>
      <c r="ANA319" s="1098"/>
      <c r="ANB319" s="1098"/>
      <c r="ANC319" s="1098"/>
      <c r="AND319" s="1098"/>
      <c r="ANE319" s="1098"/>
      <c r="ANF319" s="1098"/>
      <c r="ANG319" s="1098"/>
      <c r="ANH319" s="1098"/>
      <c r="ANI319" s="1098"/>
      <c r="ANJ319" s="1098"/>
      <c r="ANK319" s="1098"/>
      <c r="ANL319" s="1098"/>
      <c r="ANM319" s="1098"/>
      <c r="ANN319" s="1098"/>
      <c r="ANO319" s="1098"/>
      <c r="ANP319" s="1098"/>
      <c r="ANQ319" s="1098"/>
      <c r="ANR319" s="1098"/>
      <c r="ANS319" s="1098"/>
      <c r="ANT319" s="1098"/>
      <c r="ANU319" s="1098"/>
      <c r="ANV319" s="1098"/>
      <c r="ANW319" s="1098"/>
      <c r="ANX319" s="1098"/>
      <c r="ANY319" s="1098"/>
      <c r="ANZ319" s="1098"/>
      <c r="AOA319" s="1098"/>
      <c r="AOB319" s="1098"/>
      <c r="AOC319" s="1098"/>
      <c r="AOD319" s="1098"/>
      <c r="AOE319" s="1098"/>
      <c r="AOF319" s="1098"/>
      <c r="AOG319" s="1098"/>
      <c r="AOH319" s="1098"/>
      <c r="AOI319" s="1098"/>
      <c r="AOJ319" s="1098"/>
      <c r="AOK319" s="1098"/>
      <c r="AOL319" s="1098"/>
      <c r="AOM319" s="1098"/>
      <c r="AON319" s="1098"/>
      <c r="AOO319" s="1098"/>
      <c r="AOP319" s="1098"/>
      <c r="AOQ319" s="1098"/>
      <c r="AOR319" s="1098"/>
      <c r="AOS319" s="1098"/>
      <c r="AOT319" s="1098"/>
      <c r="AOU319" s="1098"/>
      <c r="AOV319" s="1098"/>
      <c r="AOW319" s="1098"/>
      <c r="AOX319" s="1098"/>
      <c r="AOY319" s="1098"/>
      <c r="AOZ319" s="1098"/>
      <c r="APA319" s="1098"/>
      <c r="APB319" s="1098"/>
      <c r="APC319" s="1098"/>
      <c r="APD319" s="1098"/>
      <c r="APE319" s="1098"/>
      <c r="APF319" s="1098"/>
      <c r="APG319" s="1098"/>
      <c r="APH319" s="1098"/>
      <c r="API319" s="1098"/>
      <c r="APJ319" s="1098"/>
      <c r="APK319" s="1098"/>
      <c r="APL319" s="1098"/>
      <c r="APM319" s="1098"/>
      <c r="APN319" s="1098"/>
      <c r="APO319" s="1098"/>
      <c r="APP319" s="1098"/>
      <c r="APQ319" s="1098"/>
      <c r="APR319" s="1098"/>
      <c r="APS319" s="1098"/>
      <c r="APT319" s="1098"/>
      <c r="APU319" s="1098"/>
      <c r="APV319" s="1098"/>
      <c r="APW319" s="1098"/>
      <c r="APX319" s="1098"/>
      <c r="APY319" s="1098"/>
      <c r="APZ319" s="1098"/>
      <c r="AQA319" s="1098"/>
      <c r="AQB319" s="1098"/>
      <c r="AQC319" s="1098"/>
      <c r="AQD319" s="1098"/>
      <c r="AQE319" s="1098"/>
      <c r="AQF319" s="1098"/>
      <c r="AQG319" s="1098"/>
      <c r="AQH319" s="1098"/>
      <c r="AQI319" s="1098"/>
      <c r="AQJ319" s="1098"/>
      <c r="AQK319" s="1098"/>
      <c r="AQL319" s="1098"/>
      <c r="AQM319" s="1098"/>
      <c r="AQN319" s="1098"/>
      <c r="AQO319" s="1098"/>
      <c r="AQP319" s="1098"/>
      <c r="AQQ319" s="1098"/>
      <c r="AQR319" s="1098"/>
      <c r="AQS319" s="1098"/>
      <c r="AQT319" s="1098"/>
      <c r="AQU319" s="1098"/>
      <c r="AQV319" s="1098"/>
      <c r="AQW319" s="1098"/>
      <c r="AQX319" s="1098"/>
      <c r="AQY319" s="1098"/>
      <c r="AQZ319" s="1098"/>
      <c r="ARA319" s="1098"/>
      <c r="ARB319" s="1098"/>
      <c r="ARC319" s="1098"/>
      <c r="ARD319" s="1098"/>
      <c r="ARE319" s="1098"/>
      <c r="ARF319" s="1098"/>
      <c r="ARG319" s="1098"/>
      <c r="ARH319" s="1098"/>
      <c r="ARI319" s="1098"/>
      <c r="ARJ319" s="1098"/>
      <c r="ARK319" s="1098"/>
      <c r="ARL319" s="1098"/>
      <c r="ARM319" s="1098"/>
      <c r="ARN319" s="1098"/>
      <c r="ARO319" s="1098"/>
      <c r="ARP319" s="1098"/>
      <c r="ARQ319" s="1098"/>
      <c r="ARR319" s="1098"/>
      <c r="ARS319" s="1098"/>
      <c r="ART319" s="1098"/>
      <c r="ARU319" s="1098"/>
      <c r="ARV319" s="1098"/>
      <c r="ARW319" s="1098"/>
      <c r="ARX319" s="1098"/>
      <c r="ARY319" s="1098"/>
      <c r="ARZ319" s="1098"/>
      <c r="ASA319" s="1098"/>
      <c r="ASB319" s="1098"/>
      <c r="ASC319" s="1098"/>
      <c r="ASD319" s="1098"/>
      <c r="ASE319" s="1098"/>
      <c r="ASF319" s="1098"/>
      <c r="ASG319" s="1098"/>
      <c r="ASH319" s="1098"/>
      <c r="ASI319" s="1098"/>
      <c r="ASJ319" s="1098"/>
      <c r="ASK319" s="1098"/>
      <c r="ASL319" s="1098"/>
      <c r="ASM319" s="1098"/>
      <c r="ASN319" s="1098"/>
      <c r="ASO319" s="1098"/>
      <c r="ASP319" s="1098"/>
      <c r="ASQ319" s="1098"/>
      <c r="ASR319" s="1098"/>
      <c r="ASS319" s="1098"/>
      <c r="AST319" s="1098"/>
      <c r="ASU319" s="1098"/>
      <c r="ASV319" s="1098"/>
      <c r="ASW319" s="1098"/>
      <c r="ASX319" s="1098"/>
      <c r="ASY319" s="1098"/>
      <c r="ASZ319" s="1098"/>
      <c r="ATA319" s="1098"/>
      <c r="ATB319" s="1098"/>
      <c r="ATC319" s="1098"/>
      <c r="ATD319" s="1098"/>
      <c r="ATE319" s="1098"/>
      <c r="ATF319" s="1098"/>
      <c r="ATG319" s="1098"/>
      <c r="ATH319" s="1098"/>
      <c r="ATI319" s="1098"/>
      <c r="ATJ319" s="1098"/>
      <c r="ATK319" s="1098"/>
      <c r="ATL319" s="1098"/>
      <c r="ATM319" s="1098"/>
      <c r="ATN319" s="1098"/>
      <c r="ATO319" s="1098"/>
      <c r="ATP319" s="1098"/>
      <c r="ATQ319" s="1098"/>
      <c r="ATR319" s="1098"/>
      <c r="ATS319" s="1098"/>
      <c r="ATT319" s="1098"/>
      <c r="ATU319" s="1098"/>
      <c r="ATV319" s="1098"/>
      <c r="ATW319" s="1098"/>
      <c r="ATX319" s="1098"/>
      <c r="ATY319" s="1098"/>
      <c r="ATZ319" s="1098"/>
      <c r="AUA319" s="1098"/>
      <c r="AUB319" s="1098"/>
      <c r="AUC319" s="1098"/>
      <c r="AUD319" s="1098"/>
      <c r="AUE319" s="1098"/>
      <c r="AUF319" s="1098"/>
      <c r="AUG319" s="1098"/>
      <c r="AUH319" s="1098"/>
      <c r="AUI319" s="1098"/>
      <c r="AUJ319" s="1098"/>
      <c r="AUK319" s="1098"/>
      <c r="AUL319" s="1098"/>
      <c r="AUM319" s="1098"/>
      <c r="AUN319" s="1098"/>
      <c r="AUO319" s="1098"/>
      <c r="AUP319" s="1098"/>
      <c r="AUQ319" s="1098"/>
      <c r="AUR319" s="1098"/>
      <c r="AUS319" s="1098"/>
      <c r="AUT319" s="1098"/>
      <c r="AUU319" s="1098"/>
      <c r="AUV319" s="1098"/>
      <c r="AUW319" s="1098"/>
      <c r="AUX319" s="1098"/>
      <c r="AUY319" s="1098"/>
      <c r="AUZ319" s="1098"/>
      <c r="AVA319" s="1098"/>
      <c r="AVB319" s="1098"/>
      <c r="AVC319" s="1098"/>
      <c r="AVD319" s="1098"/>
      <c r="AVE319" s="1098"/>
      <c r="AVF319" s="1098"/>
      <c r="AVG319" s="1098"/>
      <c r="AVH319" s="1098"/>
      <c r="AVI319" s="1098"/>
      <c r="AVJ319" s="1098"/>
      <c r="AVK319" s="1098"/>
      <c r="AVL319" s="1098"/>
      <c r="AVM319" s="1098"/>
      <c r="AVN319" s="1098"/>
      <c r="AVO319" s="1098"/>
      <c r="AVP319" s="1098"/>
      <c r="AVQ319" s="1098"/>
      <c r="AVR319" s="1098"/>
      <c r="AVS319" s="1098"/>
      <c r="AVT319" s="1098"/>
      <c r="AVU319" s="1098"/>
      <c r="AVV319" s="1098"/>
      <c r="AVW319" s="1098"/>
      <c r="AVX319" s="1098"/>
      <c r="AVY319" s="1098"/>
      <c r="AVZ319" s="1098"/>
      <c r="AWA319" s="1098"/>
      <c r="AWB319" s="1098"/>
      <c r="AWC319" s="1098"/>
      <c r="AWD319" s="1098"/>
      <c r="AWE319" s="1098"/>
      <c r="AWF319" s="1098"/>
      <c r="AWG319" s="1098"/>
      <c r="AWH319" s="1098"/>
      <c r="AWI319" s="1098"/>
      <c r="AWJ319" s="1098"/>
      <c r="AWK319" s="1098"/>
      <c r="AWL319" s="1098"/>
      <c r="AWM319" s="1098"/>
      <c r="AWN319" s="1098"/>
      <c r="AWO319" s="1098"/>
      <c r="AWP319" s="1098"/>
      <c r="AWQ319" s="1098"/>
      <c r="AWR319" s="1098"/>
      <c r="AWS319" s="1098"/>
      <c r="AWT319" s="1098"/>
      <c r="AWU319" s="1098"/>
      <c r="AWV319" s="1098"/>
      <c r="AWW319" s="1098"/>
      <c r="AWX319" s="1098"/>
      <c r="AWY319" s="1098"/>
      <c r="AWZ319" s="1098"/>
      <c r="AXA319" s="1098"/>
      <c r="AXB319" s="1098"/>
      <c r="AXC319" s="1098"/>
      <c r="AXD319" s="1098"/>
      <c r="AXE319" s="1098"/>
      <c r="AXF319" s="1098"/>
      <c r="AXG319" s="1098"/>
      <c r="AXH319" s="1098"/>
      <c r="AXI319" s="1098"/>
      <c r="AXJ319" s="1098"/>
      <c r="AXK319" s="1098"/>
      <c r="AXL319" s="1098"/>
      <c r="AXM319" s="1098"/>
      <c r="AXN319" s="1098"/>
      <c r="AXO319" s="1098"/>
      <c r="AXP319" s="1098"/>
      <c r="AXQ319" s="1098"/>
      <c r="AXR319" s="1098"/>
      <c r="AXS319" s="1098"/>
      <c r="AXT319" s="1098"/>
      <c r="AXU319" s="1098"/>
      <c r="AXV319" s="1098"/>
      <c r="AXW319" s="1098"/>
      <c r="AXX319" s="1098"/>
      <c r="AXY319" s="1098"/>
      <c r="AXZ319" s="1098"/>
      <c r="AYA319" s="1098"/>
      <c r="AYB319" s="1098"/>
      <c r="AYC319" s="1098"/>
      <c r="AYD319" s="1098"/>
      <c r="AYE319" s="1098"/>
      <c r="AYF319" s="1098"/>
      <c r="AYG319" s="1098"/>
      <c r="AYH319" s="1098"/>
      <c r="AYI319" s="1098"/>
      <c r="AYJ319" s="1098"/>
      <c r="AYK319" s="1098"/>
      <c r="AYL319" s="1098"/>
      <c r="AYM319" s="1098"/>
      <c r="AYN319" s="1098"/>
      <c r="AYO319" s="1098"/>
      <c r="AYP319" s="1098"/>
      <c r="AYQ319" s="1098"/>
      <c r="AYR319" s="1098"/>
      <c r="AYS319" s="1098"/>
      <c r="AYT319" s="1098"/>
      <c r="AYU319" s="1098"/>
      <c r="AYV319" s="1098"/>
      <c r="AYW319" s="1098"/>
    </row>
    <row r="320" spans="1:1349" s="1766" customFormat="1" ht="15.75" customHeight="1" x14ac:dyDescent="0.25">
      <c r="A320" s="1792" t="s">
        <v>19</v>
      </c>
      <c r="B320" s="3498" t="s">
        <v>883</v>
      </c>
      <c r="C320" s="3499" t="s">
        <v>1048</v>
      </c>
      <c r="D320" s="3499"/>
      <c r="E320" s="3499"/>
      <c r="F320" s="3499"/>
      <c r="G320" s="3499"/>
      <c r="H320" s="3499"/>
      <c r="I320" s="3499"/>
      <c r="J320" s="3499"/>
      <c r="K320" s="3499"/>
      <c r="L320" s="3499"/>
      <c r="M320" s="3499"/>
      <c r="N320" s="3499"/>
      <c r="O320" s="3499"/>
      <c r="P320" s="3499"/>
      <c r="Q320" s="3500"/>
      <c r="R320" s="3574"/>
      <c r="S320" s="1098"/>
      <c r="T320" s="1098"/>
      <c r="U320" s="1098"/>
      <c r="V320" s="1098"/>
      <c r="W320" s="1098"/>
      <c r="X320" s="1098"/>
      <c r="Y320" s="1098"/>
      <c r="Z320" s="1098"/>
      <c r="AA320" s="1098"/>
      <c r="AB320" s="1098"/>
      <c r="AC320" s="1098"/>
      <c r="AD320" s="1098"/>
      <c r="AE320" s="1098"/>
      <c r="AF320" s="1098"/>
      <c r="AG320" s="1098"/>
      <c r="AH320" s="1098"/>
      <c r="AI320" s="1098"/>
      <c r="AJ320" s="1098"/>
      <c r="AK320" s="1098"/>
      <c r="AL320" s="1098"/>
      <c r="AM320" s="1098"/>
      <c r="AN320" s="1098"/>
      <c r="AO320" s="1098"/>
      <c r="AP320" s="1098"/>
      <c r="AQ320" s="1098"/>
      <c r="AR320" s="1098"/>
      <c r="AS320" s="1098"/>
      <c r="AT320" s="1098"/>
      <c r="AU320" s="1098"/>
      <c r="AV320" s="1098"/>
      <c r="AW320" s="1098"/>
      <c r="AX320" s="1098"/>
      <c r="AY320" s="1098"/>
      <c r="AZ320" s="1098"/>
      <c r="BA320" s="1098"/>
      <c r="BB320" s="1098"/>
      <c r="BC320" s="1098"/>
      <c r="BD320" s="1098"/>
      <c r="BE320" s="1098"/>
      <c r="BF320" s="1098"/>
      <c r="BG320" s="1098"/>
      <c r="BH320" s="1098"/>
      <c r="BI320" s="1098"/>
      <c r="BJ320" s="1098"/>
      <c r="BK320" s="1098"/>
      <c r="BL320" s="1098"/>
      <c r="BM320" s="1098"/>
      <c r="BN320" s="1098"/>
      <c r="BO320" s="1098"/>
      <c r="BP320" s="1098"/>
      <c r="BQ320" s="1098"/>
      <c r="BR320" s="1098"/>
      <c r="BS320" s="1098"/>
      <c r="BT320" s="1098"/>
      <c r="BU320" s="1098"/>
      <c r="BV320" s="1098"/>
      <c r="BW320" s="1098"/>
      <c r="BX320" s="1098"/>
      <c r="BY320" s="1098"/>
      <c r="BZ320" s="1098"/>
      <c r="CA320" s="1098"/>
      <c r="CB320" s="1098"/>
      <c r="CC320" s="1098"/>
      <c r="CD320" s="1098"/>
      <c r="CE320" s="1098"/>
      <c r="CF320" s="1098"/>
      <c r="CG320" s="1098"/>
      <c r="CH320" s="1098"/>
      <c r="CI320" s="1098"/>
      <c r="CJ320" s="1098"/>
      <c r="CK320" s="1098"/>
      <c r="CL320" s="1098"/>
      <c r="CM320" s="1098"/>
      <c r="CN320" s="1098"/>
      <c r="CO320" s="1098"/>
      <c r="CP320" s="1098"/>
      <c r="CQ320" s="1098"/>
      <c r="CR320" s="1098"/>
      <c r="CS320" s="1098"/>
      <c r="CT320" s="1098"/>
      <c r="CU320" s="1098"/>
      <c r="CV320" s="1098"/>
      <c r="CW320" s="1098"/>
      <c r="CX320" s="1098"/>
      <c r="CY320" s="1098"/>
      <c r="CZ320" s="1098"/>
      <c r="DA320" s="1098"/>
      <c r="DB320" s="1098"/>
      <c r="DC320" s="1098"/>
      <c r="DD320" s="1098"/>
      <c r="DE320" s="1098"/>
      <c r="DF320" s="1098"/>
      <c r="DG320" s="1098"/>
      <c r="DH320" s="1098"/>
      <c r="DI320" s="1098"/>
      <c r="DJ320" s="1098"/>
      <c r="DK320" s="1098"/>
      <c r="DL320" s="1098"/>
      <c r="DM320" s="1098"/>
      <c r="DN320" s="1098"/>
      <c r="DO320" s="1098"/>
      <c r="DP320" s="1098"/>
      <c r="DQ320" s="1098"/>
      <c r="DR320" s="1098"/>
      <c r="DS320" s="1098"/>
      <c r="DT320" s="1098"/>
      <c r="DU320" s="1098"/>
      <c r="DV320" s="1098"/>
      <c r="DW320" s="1098"/>
      <c r="DX320" s="1098"/>
      <c r="DY320" s="1098"/>
      <c r="DZ320" s="1098"/>
      <c r="EA320" s="1098"/>
      <c r="EB320" s="1098"/>
      <c r="EC320" s="1098"/>
      <c r="ED320" s="1098"/>
      <c r="EE320" s="1098"/>
      <c r="EF320" s="1098"/>
      <c r="EG320" s="1098"/>
      <c r="EH320" s="1098"/>
      <c r="EI320" s="1098"/>
      <c r="EJ320" s="1098"/>
      <c r="EK320" s="1098"/>
      <c r="EL320" s="1098"/>
      <c r="EM320" s="1098"/>
      <c r="EN320" s="1098"/>
      <c r="EO320" s="1098"/>
      <c r="EP320" s="1098"/>
      <c r="EQ320" s="1098"/>
      <c r="ER320" s="1098"/>
      <c r="ES320" s="1098"/>
      <c r="ET320" s="1098"/>
      <c r="EU320" s="1098"/>
      <c r="EV320" s="1098"/>
      <c r="EW320" s="1098"/>
      <c r="EX320" s="1098"/>
      <c r="EY320" s="1098"/>
      <c r="EZ320" s="1098"/>
      <c r="FA320" s="1098"/>
      <c r="FB320" s="1098"/>
      <c r="FC320" s="1098"/>
      <c r="FD320" s="1098"/>
      <c r="FE320" s="1098"/>
      <c r="FF320" s="1098"/>
      <c r="FG320" s="1098"/>
      <c r="FH320" s="1098"/>
      <c r="FI320" s="1098"/>
      <c r="FJ320" s="1098"/>
      <c r="FK320" s="1098"/>
      <c r="FL320" s="1098"/>
      <c r="FM320" s="1098"/>
      <c r="FN320" s="1098"/>
      <c r="FO320" s="1098"/>
      <c r="FP320" s="1098"/>
      <c r="FQ320" s="1098"/>
      <c r="FR320" s="1098"/>
      <c r="FS320" s="1098"/>
      <c r="FT320" s="1098"/>
      <c r="FU320" s="1098"/>
      <c r="FV320" s="1098"/>
      <c r="FW320" s="1098"/>
      <c r="FX320" s="1098"/>
      <c r="FY320" s="1098"/>
      <c r="FZ320" s="1098"/>
      <c r="GA320" s="1098"/>
      <c r="GB320" s="1098"/>
      <c r="GC320" s="1098"/>
      <c r="GD320" s="1098"/>
      <c r="GE320" s="1098"/>
      <c r="GF320" s="1098"/>
      <c r="GG320" s="1098"/>
      <c r="GH320" s="1098"/>
      <c r="GI320" s="1098"/>
      <c r="GJ320" s="1098"/>
      <c r="GK320" s="1098"/>
      <c r="GL320" s="1098"/>
      <c r="GM320" s="1098"/>
      <c r="GN320" s="1098"/>
      <c r="GO320" s="1098"/>
      <c r="GP320" s="1098"/>
      <c r="GQ320" s="1098"/>
      <c r="GR320" s="1098"/>
      <c r="GS320" s="1098"/>
      <c r="GT320" s="1098"/>
      <c r="GU320" s="1098"/>
      <c r="GV320" s="1098"/>
      <c r="GW320" s="1098"/>
      <c r="GX320" s="1098"/>
      <c r="GY320" s="1098"/>
      <c r="GZ320" s="1098"/>
      <c r="HA320" s="1098"/>
      <c r="HB320" s="1098"/>
      <c r="HC320" s="1098"/>
      <c r="HD320" s="1098"/>
      <c r="HE320" s="1098"/>
      <c r="HF320" s="1098"/>
      <c r="HG320" s="1098"/>
      <c r="HH320" s="1098"/>
      <c r="HI320" s="1098"/>
      <c r="HJ320" s="1098"/>
      <c r="HK320" s="1098"/>
      <c r="HL320" s="1098"/>
      <c r="HM320" s="1098"/>
      <c r="HN320" s="1098"/>
      <c r="HO320" s="1098"/>
      <c r="HP320" s="1098"/>
      <c r="HQ320" s="1098"/>
      <c r="HR320" s="1098"/>
      <c r="HS320" s="1098"/>
      <c r="HT320" s="1098"/>
      <c r="HU320" s="1098"/>
      <c r="HV320" s="1098"/>
      <c r="HW320" s="1098"/>
      <c r="HX320" s="1098"/>
      <c r="HY320" s="1098"/>
      <c r="HZ320" s="1098"/>
      <c r="IA320" s="1098"/>
      <c r="IB320" s="1098"/>
      <c r="IC320" s="1098"/>
      <c r="ID320" s="1098"/>
      <c r="IE320" s="1098"/>
      <c r="IF320" s="1098"/>
      <c r="IG320" s="1098"/>
      <c r="IH320" s="1098"/>
      <c r="II320" s="1098"/>
      <c r="IJ320" s="1098"/>
      <c r="IK320" s="1098"/>
      <c r="IL320" s="1098"/>
      <c r="IM320" s="1098"/>
      <c r="IN320" s="1098"/>
      <c r="IO320" s="1098"/>
      <c r="IP320" s="1098"/>
      <c r="IQ320" s="1098"/>
      <c r="IR320" s="1098"/>
      <c r="IS320" s="1098"/>
      <c r="IT320" s="1098"/>
      <c r="IU320" s="1098"/>
      <c r="IV320" s="1098"/>
      <c r="IW320" s="1098"/>
      <c r="IX320" s="1098"/>
      <c r="IY320" s="1098"/>
      <c r="IZ320" s="1098"/>
      <c r="JA320" s="1098"/>
      <c r="JB320" s="1098"/>
      <c r="JC320" s="1098"/>
      <c r="JD320" s="1098"/>
      <c r="JE320" s="1098"/>
      <c r="JF320" s="1098"/>
      <c r="JG320" s="1098"/>
      <c r="JH320" s="1098"/>
      <c r="JI320" s="1098"/>
      <c r="JJ320" s="1098"/>
      <c r="JK320" s="1098"/>
      <c r="JL320" s="1098"/>
      <c r="JM320" s="1098"/>
      <c r="JN320" s="1098"/>
      <c r="JO320" s="1098"/>
      <c r="JP320" s="1098"/>
      <c r="JQ320" s="1098"/>
      <c r="JR320" s="1098"/>
      <c r="JS320" s="1098"/>
      <c r="JT320" s="1098"/>
      <c r="JU320" s="1098"/>
      <c r="JV320" s="1098"/>
      <c r="JW320" s="1098"/>
      <c r="JX320" s="1098"/>
      <c r="JY320" s="1098"/>
      <c r="JZ320" s="1098"/>
      <c r="KA320" s="1098"/>
      <c r="KB320" s="1098"/>
      <c r="KC320" s="1098"/>
      <c r="KD320" s="1098"/>
      <c r="KE320" s="1098"/>
      <c r="KF320" s="1098"/>
      <c r="KG320" s="1098"/>
      <c r="KH320" s="1098"/>
      <c r="KI320" s="1098"/>
      <c r="KJ320" s="1098"/>
      <c r="KK320" s="1098"/>
      <c r="KL320" s="1098"/>
      <c r="KM320" s="1098"/>
      <c r="KN320" s="1098"/>
      <c r="KO320" s="1098"/>
      <c r="KP320" s="1098"/>
      <c r="KQ320" s="1098"/>
      <c r="KR320" s="1098"/>
      <c r="KS320" s="1098"/>
      <c r="KT320" s="1098"/>
      <c r="KU320" s="1098"/>
      <c r="KV320" s="1098"/>
      <c r="KW320" s="1098"/>
      <c r="KX320" s="1098"/>
      <c r="KY320" s="1098"/>
      <c r="KZ320" s="1098"/>
      <c r="LA320" s="1098"/>
      <c r="LB320" s="1098"/>
      <c r="LC320" s="1098"/>
      <c r="LD320" s="1098"/>
      <c r="LE320" s="1098"/>
      <c r="LF320" s="1098"/>
      <c r="LG320" s="1098"/>
      <c r="LH320" s="1098"/>
      <c r="LI320" s="1098"/>
      <c r="LJ320" s="1098"/>
      <c r="LK320" s="1098"/>
      <c r="LL320" s="1098"/>
      <c r="LM320" s="1098"/>
      <c r="LN320" s="1098"/>
      <c r="LO320" s="1098"/>
      <c r="LP320" s="1098"/>
      <c r="LQ320" s="1098"/>
      <c r="LR320" s="1098"/>
      <c r="LS320" s="1098"/>
      <c r="LT320" s="1098"/>
      <c r="LU320" s="1098"/>
      <c r="LV320" s="1098"/>
      <c r="LW320" s="1098"/>
      <c r="LX320" s="1098"/>
      <c r="LY320" s="1098"/>
      <c r="LZ320" s="1098"/>
      <c r="MA320" s="1098"/>
      <c r="MB320" s="1098"/>
      <c r="MC320" s="1098"/>
      <c r="MD320" s="1098"/>
      <c r="ME320" s="1098"/>
      <c r="MF320" s="1098"/>
      <c r="MG320" s="1098"/>
      <c r="MH320" s="1098"/>
      <c r="MI320" s="1098"/>
      <c r="MJ320" s="1098"/>
      <c r="MK320" s="1098"/>
      <c r="ML320" s="1098"/>
      <c r="MM320" s="1098"/>
      <c r="MN320" s="1098"/>
      <c r="MO320" s="1098"/>
      <c r="MP320" s="1098"/>
      <c r="MQ320" s="1098"/>
      <c r="MR320" s="1098"/>
      <c r="MS320" s="1098"/>
      <c r="MT320" s="1098"/>
      <c r="MU320" s="1098"/>
      <c r="MV320" s="1098"/>
      <c r="MW320" s="1098"/>
      <c r="MX320" s="1098"/>
      <c r="MY320" s="1098"/>
      <c r="MZ320" s="1098"/>
      <c r="NA320" s="1098"/>
      <c r="NB320" s="1098"/>
      <c r="NC320" s="1098"/>
      <c r="ND320" s="1098"/>
      <c r="NE320" s="1098"/>
      <c r="NF320" s="1098"/>
      <c r="NG320" s="1098"/>
      <c r="NH320" s="1098"/>
      <c r="NI320" s="1098"/>
      <c r="NJ320" s="1098"/>
      <c r="NK320" s="1098"/>
      <c r="NL320" s="1098"/>
      <c r="NM320" s="1098"/>
      <c r="NN320" s="1098"/>
      <c r="NO320" s="1098"/>
      <c r="NP320" s="1098"/>
      <c r="NQ320" s="1098"/>
      <c r="NR320" s="1098"/>
      <c r="NS320" s="1098"/>
      <c r="NT320" s="1098"/>
      <c r="NU320" s="1098"/>
      <c r="NV320" s="1098"/>
      <c r="NW320" s="1098"/>
      <c r="NX320" s="1098"/>
      <c r="NY320" s="1098"/>
      <c r="NZ320" s="1098"/>
      <c r="OA320" s="1098"/>
      <c r="OB320" s="1098"/>
      <c r="OC320" s="1098"/>
      <c r="OD320" s="1098"/>
      <c r="OE320" s="1098"/>
      <c r="OF320" s="1098"/>
      <c r="OG320" s="1098"/>
      <c r="OH320" s="1098"/>
      <c r="OI320" s="1098"/>
      <c r="OJ320" s="1098"/>
      <c r="OK320" s="1098"/>
      <c r="OL320" s="1098"/>
      <c r="OM320" s="1098"/>
      <c r="ON320" s="1098"/>
      <c r="OO320" s="1098"/>
      <c r="OP320" s="1098"/>
      <c r="OQ320" s="1098"/>
      <c r="OR320" s="1098"/>
      <c r="OS320" s="1098"/>
      <c r="OT320" s="1098"/>
      <c r="OU320" s="1098"/>
      <c r="OV320" s="1098"/>
      <c r="OW320" s="1098"/>
      <c r="OX320" s="1098"/>
      <c r="OY320" s="1098"/>
      <c r="OZ320" s="1098"/>
      <c r="PA320" s="1098"/>
      <c r="PB320" s="1098"/>
      <c r="PC320" s="1098"/>
      <c r="PD320" s="1098"/>
      <c r="PE320" s="1098"/>
      <c r="PF320" s="1098"/>
      <c r="PG320" s="1098"/>
      <c r="PH320" s="1098"/>
      <c r="PI320" s="1098"/>
      <c r="PJ320" s="1098"/>
      <c r="PK320" s="1098"/>
      <c r="PL320" s="1098"/>
      <c r="PM320" s="1098"/>
      <c r="PN320" s="1098"/>
      <c r="PO320" s="1098"/>
      <c r="PP320" s="1098"/>
      <c r="PQ320" s="1098"/>
      <c r="PR320" s="1098"/>
      <c r="PS320" s="1098"/>
      <c r="PT320" s="1098"/>
      <c r="PU320" s="1098"/>
      <c r="PV320" s="1098"/>
      <c r="PW320" s="1098"/>
      <c r="PX320" s="1098"/>
      <c r="PY320" s="1098"/>
      <c r="PZ320" s="1098"/>
      <c r="QA320" s="1098"/>
      <c r="QB320" s="1098"/>
      <c r="QC320" s="1098"/>
      <c r="QD320" s="1098"/>
      <c r="QE320" s="1098"/>
      <c r="QF320" s="1098"/>
      <c r="QG320" s="1098"/>
      <c r="QH320" s="1098"/>
      <c r="QI320" s="1098"/>
      <c r="QJ320" s="1098"/>
      <c r="QK320" s="1098"/>
      <c r="QL320" s="1098"/>
      <c r="QM320" s="1098"/>
      <c r="QN320" s="1098"/>
      <c r="QO320" s="1098"/>
      <c r="QP320" s="1098"/>
      <c r="QQ320" s="1098"/>
      <c r="QR320" s="1098"/>
      <c r="QS320" s="1098"/>
      <c r="QT320" s="1098"/>
      <c r="QU320" s="1098"/>
      <c r="QV320" s="1098"/>
      <c r="QW320" s="1098"/>
      <c r="QX320" s="1098"/>
      <c r="QY320" s="1098"/>
      <c r="QZ320" s="1098"/>
      <c r="RA320" s="1098"/>
      <c r="RB320" s="1098"/>
      <c r="RC320" s="1098"/>
      <c r="RD320" s="1098"/>
      <c r="RE320" s="1098"/>
      <c r="RF320" s="1098"/>
      <c r="RG320" s="1098"/>
      <c r="RH320" s="1098"/>
      <c r="RI320" s="1098"/>
      <c r="RJ320" s="1098"/>
      <c r="RK320" s="1098"/>
      <c r="RL320" s="1098"/>
      <c r="RM320" s="1098"/>
      <c r="RN320" s="1098"/>
      <c r="RO320" s="1098"/>
      <c r="RP320" s="1098"/>
      <c r="RQ320" s="1098"/>
      <c r="RR320" s="1098"/>
      <c r="RS320" s="1098"/>
      <c r="RT320" s="1098"/>
      <c r="RU320" s="1098"/>
      <c r="RV320" s="1098"/>
      <c r="RW320" s="1098"/>
      <c r="RX320" s="1098"/>
      <c r="RY320" s="1098"/>
      <c r="RZ320" s="1098"/>
      <c r="SA320" s="1098"/>
      <c r="SB320" s="1098"/>
      <c r="SC320" s="1098"/>
      <c r="SD320" s="1098"/>
      <c r="SE320" s="1098"/>
      <c r="SF320" s="1098"/>
      <c r="SG320" s="1098"/>
      <c r="SH320" s="1098"/>
      <c r="SI320" s="1098"/>
      <c r="SJ320" s="1098"/>
      <c r="SK320" s="1098"/>
      <c r="SL320" s="1098"/>
      <c r="SM320" s="1098"/>
      <c r="SN320" s="1098"/>
      <c r="SO320" s="1098"/>
      <c r="SP320" s="1098"/>
      <c r="SQ320" s="1098"/>
      <c r="SR320" s="1098"/>
      <c r="SS320" s="1098"/>
      <c r="ST320" s="1098"/>
      <c r="SU320" s="1098"/>
      <c r="SV320" s="1098"/>
      <c r="SW320" s="1098"/>
      <c r="SX320" s="1098"/>
      <c r="SY320" s="1098"/>
      <c r="SZ320" s="1098"/>
      <c r="TA320" s="1098"/>
      <c r="TB320" s="1098"/>
      <c r="TC320" s="1098"/>
      <c r="TD320" s="1098"/>
      <c r="TE320" s="1098"/>
      <c r="TF320" s="1098"/>
      <c r="TG320" s="1098"/>
      <c r="TH320" s="1098"/>
      <c r="TI320" s="1098"/>
      <c r="TJ320" s="1098"/>
      <c r="TK320" s="1098"/>
      <c r="TL320" s="1098"/>
      <c r="TM320" s="1098"/>
      <c r="TN320" s="1098"/>
      <c r="TO320" s="1098"/>
      <c r="TP320" s="1098"/>
      <c r="TQ320" s="1098"/>
      <c r="TR320" s="1098"/>
      <c r="TS320" s="1098"/>
      <c r="TT320" s="1098"/>
      <c r="TU320" s="1098"/>
      <c r="TV320" s="1098"/>
      <c r="TW320" s="1098"/>
      <c r="TX320" s="1098"/>
      <c r="TY320" s="1098"/>
      <c r="TZ320" s="1098"/>
      <c r="UA320" s="1098"/>
      <c r="UB320" s="1098"/>
      <c r="UC320" s="1098"/>
      <c r="UD320" s="1098"/>
      <c r="UE320" s="1098"/>
      <c r="UF320" s="1098"/>
      <c r="UG320" s="1098"/>
      <c r="UH320" s="1098"/>
      <c r="UI320" s="1098"/>
      <c r="UJ320" s="1098"/>
      <c r="UK320" s="1098"/>
      <c r="UL320" s="1098"/>
      <c r="UM320" s="1098"/>
      <c r="UN320" s="1098"/>
      <c r="UO320" s="1098"/>
      <c r="UP320" s="1098"/>
      <c r="UQ320" s="1098"/>
      <c r="UR320" s="1098"/>
      <c r="US320" s="1098"/>
      <c r="UT320" s="1098"/>
      <c r="UU320" s="1098"/>
      <c r="UV320" s="1098"/>
      <c r="UW320" s="1098"/>
      <c r="UX320" s="1098"/>
      <c r="UY320" s="1098"/>
      <c r="UZ320" s="1098"/>
      <c r="VA320" s="1098"/>
      <c r="VB320" s="1098"/>
      <c r="VC320" s="1098"/>
      <c r="VD320" s="1098"/>
      <c r="VE320" s="1098"/>
      <c r="VF320" s="1098"/>
      <c r="VG320" s="1098"/>
      <c r="VH320" s="1098"/>
      <c r="VI320" s="1098"/>
      <c r="VJ320" s="1098"/>
      <c r="VK320" s="1098"/>
      <c r="VL320" s="1098"/>
      <c r="VM320" s="1098"/>
      <c r="VN320" s="1098"/>
      <c r="VO320" s="1098"/>
      <c r="VP320" s="1098"/>
      <c r="VQ320" s="1098"/>
      <c r="VR320" s="1098"/>
      <c r="VS320" s="1098"/>
      <c r="VT320" s="1098"/>
      <c r="VU320" s="1098"/>
      <c r="VV320" s="1098"/>
      <c r="VW320" s="1098"/>
      <c r="VX320" s="1098"/>
      <c r="VY320" s="1098"/>
      <c r="VZ320" s="1098"/>
      <c r="WA320" s="1098"/>
      <c r="WB320" s="1098"/>
      <c r="WC320" s="1098"/>
      <c r="WD320" s="1098"/>
      <c r="WE320" s="1098"/>
      <c r="WF320" s="1098"/>
      <c r="WG320" s="1098"/>
      <c r="WH320" s="1098"/>
      <c r="WI320" s="1098"/>
      <c r="WJ320" s="1098"/>
      <c r="WK320" s="1098"/>
      <c r="WL320" s="1098"/>
      <c r="WM320" s="1098"/>
      <c r="WN320" s="1098"/>
      <c r="WO320" s="1098"/>
      <c r="WP320" s="1098"/>
      <c r="WQ320" s="1098"/>
      <c r="WR320" s="1098"/>
      <c r="WS320" s="1098"/>
      <c r="WT320" s="1098"/>
      <c r="WU320" s="1098"/>
      <c r="WV320" s="1098"/>
      <c r="WW320" s="1098"/>
      <c r="WX320" s="1098"/>
      <c r="WY320" s="1098"/>
      <c r="WZ320" s="1098"/>
      <c r="XA320" s="1098"/>
      <c r="XB320" s="1098"/>
      <c r="XC320" s="1098"/>
      <c r="XD320" s="1098"/>
      <c r="XE320" s="1098"/>
      <c r="XF320" s="1098"/>
      <c r="XG320" s="1098"/>
      <c r="XH320" s="1098"/>
      <c r="XI320" s="1098"/>
      <c r="XJ320" s="1098"/>
      <c r="XK320" s="1098"/>
      <c r="XL320" s="1098"/>
      <c r="XM320" s="1098"/>
      <c r="XN320" s="1098"/>
      <c r="XO320" s="1098"/>
      <c r="XP320" s="1098"/>
      <c r="XQ320" s="1098"/>
      <c r="XR320" s="1098"/>
      <c r="XS320" s="1098"/>
      <c r="XT320" s="1098"/>
      <c r="XU320" s="1098"/>
      <c r="XV320" s="1098"/>
      <c r="XW320" s="1098"/>
      <c r="XX320" s="1098"/>
      <c r="XY320" s="1098"/>
      <c r="XZ320" s="1098"/>
      <c r="YA320" s="1098"/>
      <c r="YB320" s="1098"/>
      <c r="YC320" s="1098"/>
      <c r="YD320" s="1098"/>
      <c r="YE320" s="1098"/>
      <c r="YF320" s="1098"/>
      <c r="YG320" s="1098"/>
      <c r="YH320" s="1098"/>
      <c r="YI320" s="1098"/>
      <c r="YJ320" s="1098"/>
      <c r="YK320" s="1098"/>
      <c r="YL320" s="1098"/>
      <c r="YM320" s="1098"/>
      <c r="YN320" s="1098"/>
      <c r="YO320" s="1098"/>
      <c r="YP320" s="1098"/>
      <c r="YQ320" s="1098"/>
      <c r="YR320" s="1098"/>
      <c r="YS320" s="1098"/>
      <c r="YT320" s="1098"/>
      <c r="YU320" s="1098"/>
      <c r="YV320" s="1098"/>
      <c r="YW320" s="1098"/>
      <c r="YX320" s="1098"/>
      <c r="YY320" s="1098"/>
      <c r="YZ320" s="1098"/>
      <c r="ZA320" s="1098"/>
      <c r="ZB320" s="1098"/>
      <c r="ZC320" s="1098"/>
      <c r="ZD320" s="1098"/>
      <c r="ZE320" s="1098"/>
      <c r="ZF320" s="1098"/>
      <c r="ZG320" s="1098"/>
      <c r="ZH320" s="1098"/>
      <c r="ZI320" s="1098"/>
      <c r="ZJ320" s="1098"/>
      <c r="ZK320" s="1098"/>
      <c r="ZL320" s="1098"/>
      <c r="ZM320" s="1098"/>
      <c r="ZN320" s="1098"/>
      <c r="ZO320" s="1098"/>
      <c r="ZP320" s="1098"/>
      <c r="ZQ320" s="1098"/>
      <c r="ZR320" s="1098"/>
      <c r="ZS320" s="1098"/>
      <c r="ZT320" s="1098"/>
      <c r="ZU320" s="1098"/>
      <c r="ZV320" s="1098"/>
      <c r="ZW320" s="1098"/>
      <c r="ZX320" s="1098"/>
      <c r="ZY320" s="1098"/>
      <c r="ZZ320" s="1098"/>
      <c r="AAA320" s="1098"/>
      <c r="AAB320" s="1098"/>
      <c r="AAC320" s="1098"/>
      <c r="AAD320" s="1098"/>
      <c r="AAE320" s="1098"/>
      <c r="AAF320" s="1098"/>
      <c r="AAG320" s="1098"/>
      <c r="AAH320" s="1098"/>
      <c r="AAI320" s="1098"/>
      <c r="AAJ320" s="1098"/>
      <c r="AAK320" s="1098"/>
      <c r="AAL320" s="1098"/>
      <c r="AAM320" s="1098"/>
      <c r="AAN320" s="1098"/>
      <c r="AAO320" s="1098"/>
      <c r="AAP320" s="1098"/>
      <c r="AAQ320" s="1098"/>
      <c r="AAR320" s="1098"/>
      <c r="AAS320" s="1098"/>
      <c r="AAT320" s="1098"/>
      <c r="AAU320" s="1098"/>
      <c r="AAV320" s="1098"/>
      <c r="AAW320" s="1098"/>
      <c r="AAX320" s="1098"/>
      <c r="AAY320" s="1098"/>
      <c r="AAZ320" s="1098"/>
      <c r="ABA320" s="1098"/>
      <c r="ABB320" s="1098"/>
      <c r="ABC320" s="1098"/>
      <c r="ABD320" s="1098"/>
      <c r="ABE320" s="1098"/>
      <c r="ABF320" s="1098"/>
      <c r="ABG320" s="1098"/>
      <c r="ABH320" s="1098"/>
      <c r="ABI320" s="1098"/>
      <c r="ABJ320" s="1098"/>
      <c r="ABK320" s="1098"/>
      <c r="ABL320" s="1098"/>
      <c r="ABM320" s="1098"/>
      <c r="ABN320" s="1098"/>
      <c r="ABO320" s="1098"/>
      <c r="ABP320" s="1098"/>
      <c r="ABQ320" s="1098"/>
      <c r="ABR320" s="1098"/>
      <c r="ABS320" s="1098"/>
      <c r="ABT320" s="1098"/>
      <c r="ABU320" s="1098"/>
      <c r="ABV320" s="1098"/>
      <c r="ABW320" s="1098"/>
      <c r="ABX320" s="1098"/>
      <c r="ABY320" s="1098"/>
      <c r="ABZ320" s="1098"/>
      <c r="ACA320" s="1098"/>
      <c r="ACB320" s="1098"/>
      <c r="ACC320" s="1098"/>
      <c r="ACD320" s="1098"/>
      <c r="ACE320" s="1098"/>
      <c r="ACF320" s="1098"/>
      <c r="ACG320" s="1098"/>
      <c r="ACH320" s="1098"/>
      <c r="ACI320" s="1098"/>
      <c r="ACJ320" s="1098"/>
      <c r="ACK320" s="1098"/>
      <c r="ACL320" s="1098"/>
      <c r="ACM320" s="1098"/>
      <c r="ACN320" s="1098"/>
      <c r="ACO320" s="1098"/>
      <c r="ACP320" s="1098"/>
      <c r="ACQ320" s="1098"/>
      <c r="ACR320" s="1098"/>
      <c r="ACS320" s="1098"/>
      <c r="ACT320" s="1098"/>
      <c r="ACU320" s="1098"/>
      <c r="ACV320" s="1098"/>
      <c r="ACW320" s="1098"/>
      <c r="ACX320" s="1098"/>
      <c r="ACY320" s="1098"/>
      <c r="ACZ320" s="1098"/>
      <c r="ADA320" s="1098"/>
      <c r="ADB320" s="1098"/>
      <c r="ADC320" s="1098"/>
      <c r="ADD320" s="1098"/>
      <c r="ADE320" s="1098"/>
      <c r="ADF320" s="1098"/>
      <c r="ADG320" s="1098"/>
      <c r="ADH320" s="1098"/>
      <c r="ADI320" s="1098"/>
      <c r="ADJ320" s="1098"/>
      <c r="ADK320" s="1098"/>
      <c r="ADL320" s="1098"/>
      <c r="ADM320" s="1098"/>
      <c r="ADN320" s="1098"/>
      <c r="ADO320" s="1098"/>
      <c r="ADP320" s="1098"/>
      <c r="ADQ320" s="1098"/>
      <c r="ADR320" s="1098"/>
      <c r="ADS320" s="1098"/>
      <c r="ADT320" s="1098"/>
      <c r="ADU320" s="1098"/>
      <c r="ADV320" s="1098"/>
      <c r="ADW320" s="1098"/>
      <c r="ADX320" s="1098"/>
      <c r="ADY320" s="1098"/>
      <c r="ADZ320" s="1098"/>
      <c r="AEA320" s="1098"/>
      <c r="AEB320" s="1098"/>
      <c r="AEC320" s="1098"/>
      <c r="AED320" s="1098"/>
      <c r="AEE320" s="1098"/>
      <c r="AEF320" s="1098"/>
      <c r="AEG320" s="1098"/>
      <c r="AEH320" s="1098"/>
      <c r="AEI320" s="1098"/>
      <c r="AEJ320" s="1098"/>
      <c r="AEK320" s="1098"/>
      <c r="AEL320" s="1098"/>
      <c r="AEM320" s="1098"/>
      <c r="AEN320" s="1098"/>
      <c r="AEO320" s="1098"/>
      <c r="AEP320" s="1098"/>
      <c r="AEQ320" s="1098"/>
      <c r="AER320" s="1098"/>
      <c r="AES320" s="1098"/>
      <c r="AET320" s="1098"/>
      <c r="AEU320" s="1098"/>
      <c r="AEV320" s="1098"/>
      <c r="AEW320" s="1098"/>
      <c r="AEX320" s="1098"/>
      <c r="AEY320" s="1098"/>
      <c r="AEZ320" s="1098"/>
      <c r="AFA320" s="1098"/>
      <c r="AFB320" s="1098"/>
      <c r="AFC320" s="1098"/>
      <c r="AFD320" s="1098"/>
      <c r="AFE320" s="1098"/>
      <c r="AFF320" s="1098"/>
      <c r="AFG320" s="1098"/>
      <c r="AFH320" s="1098"/>
      <c r="AFI320" s="1098"/>
      <c r="AFJ320" s="1098"/>
      <c r="AFK320" s="1098"/>
      <c r="AFL320" s="1098"/>
      <c r="AFM320" s="1098"/>
      <c r="AFN320" s="1098"/>
      <c r="AFO320" s="1098"/>
      <c r="AFP320" s="1098"/>
      <c r="AFQ320" s="1098"/>
      <c r="AFR320" s="1098"/>
      <c r="AFS320" s="1098"/>
      <c r="AFT320" s="1098"/>
      <c r="AFU320" s="1098"/>
      <c r="AFV320" s="1098"/>
      <c r="AFW320" s="1098"/>
      <c r="AFX320" s="1098"/>
      <c r="AFY320" s="1098"/>
      <c r="AFZ320" s="1098"/>
      <c r="AGA320" s="1098"/>
      <c r="AGB320" s="1098"/>
      <c r="AGC320" s="1098"/>
      <c r="AGD320" s="1098"/>
      <c r="AGE320" s="1098"/>
      <c r="AGF320" s="1098"/>
      <c r="AGG320" s="1098"/>
      <c r="AGH320" s="1098"/>
      <c r="AGI320" s="1098"/>
      <c r="AGJ320" s="1098"/>
      <c r="AGK320" s="1098"/>
      <c r="AGL320" s="1098"/>
      <c r="AGM320" s="1098"/>
      <c r="AGN320" s="1098"/>
      <c r="AGO320" s="1098"/>
      <c r="AGP320" s="1098"/>
      <c r="AGQ320" s="1098"/>
      <c r="AGR320" s="1098"/>
      <c r="AGS320" s="1098"/>
      <c r="AGT320" s="1098"/>
      <c r="AGU320" s="1098"/>
      <c r="AGV320" s="1098"/>
      <c r="AGW320" s="1098"/>
      <c r="AGX320" s="1098"/>
      <c r="AGY320" s="1098"/>
      <c r="AGZ320" s="1098"/>
      <c r="AHA320" s="1098"/>
      <c r="AHB320" s="1098"/>
      <c r="AHC320" s="1098"/>
      <c r="AHD320" s="1098"/>
      <c r="AHE320" s="1098"/>
      <c r="AHF320" s="1098"/>
      <c r="AHG320" s="1098"/>
      <c r="AHH320" s="1098"/>
      <c r="AHI320" s="1098"/>
      <c r="AHJ320" s="1098"/>
      <c r="AHK320" s="1098"/>
      <c r="AHL320" s="1098"/>
      <c r="AHM320" s="1098"/>
      <c r="AHN320" s="1098"/>
      <c r="AHO320" s="1098"/>
      <c r="AHP320" s="1098"/>
      <c r="AHQ320" s="1098"/>
      <c r="AHR320" s="1098"/>
      <c r="AHS320" s="1098"/>
      <c r="AHT320" s="1098"/>
      <c r="AHU320" s="1098"/>
      <c r="AHV320" s="1098"/>
      <c r="AHW320" s="1098"/>
      <c r="AHX320" s="1098"/>
      <c r="AHY320" s="1098"/>
      <c r="AHZ320" s="1098"/>
      <c r="AIA320" s="1098"/>
      <c r="AIB320" s="1098"/>
      <c r="AIC320" s="1098"/>
      <c r="AID320" s="1098"/>
      <c r="AIE320" s="1098"/>
      <c r="AIF320" s="1098"/>
      <c r="AIG320" s="1098"/>
      <c r="AIH320" s="1098"/>
      <c r="AII320" s="1098"/>
      <c r="AIJ320" s="1098"/>
      <c r="AIK320" s="1098"/>
      <c r="AIL320" s="1098"/>
      <c r="AIM320" s="1098"/>
      <c r="AIN320" s="1098"/>
      <c r="AIO320" s="1098"/>
      <c r="AIP320" s="1098"/>
      <c r="AIQ320" s="1098"/>
      <c r="AIR320" s="1098"/>
      <c r="AIS320" s="1098"/>
      <c r="AIT320" s="1098"/>
      <c r="AIU320" s="1098"/>
      <c r="AIV320" s="1098"/>
      <c r="AIW320" s="1098"/>
      <c r="AIX320" s="1098"/>
      <c r="AIY320" s="1098"/>
      <c r="AIZ320" s="1098"/>
      <c r="AJA320" s="1098"/>
      <c r="AJB320" s="1098"/>
      <c r="AJC320" s="1098"/>
      <c r="AJD320" s="1098"/>
      <c r="AJE320" s="1098"/>
      <c r="AJF320" s="1098"/>
      <c r="AJG320" s="1098"/>
      <c r="AJH320" s="1098"/>
      <c r="AJI320" s="1098"/>
      <c r="AJJ320" s="1098"/>
      <c r="AJK320" s="1098"/>
      <c r="AJL320" s="1098"/>
      <c r="AJM320" s="1098"/>
      <c r="AJN320" s="1098"/>
      <c r="AJO320" s="1098"/>
      <c r="AJP320" s="1098"/>
      <c r="AJQ320" s="1098"/>
      <c r="AJR320" s="1098"/>
      <c r="AJS320" s="1098"/>
      <c r="AJT320" s="1098"/>
      <c r="AJU320" s="1098"/>
      <c r="AJV320" s="1098"/>
      <c r="AJW320" s="1098"/>
      <c r="AJX320" s="1098"/>
      <c r="AJY320" s="1098"/>
      <c r="AJZ320" s="1098"/>
      <c r="AKA320" s="1098"/>
      <c r="AKB320" s="1098"/>
      <c r="AKC320" s="1098"/>
      <c r="AKD320" s="1098"/>
      <c r="AKE320" s="1098"/>
      <c r="AKF320" s="1098"/>
      <c r="AKG320" s="1098"/>
      <c r="AKH320" s="1098"/>
      <c r="AKI320" s="1098"/>
      <c r="AKJ320" s="1098"/>
      <c r="AKK320" s="1098"/>
      <c r="AKL320" s="1098"/>
      <c r="AKM320" s="1098"/>
      <c r="AKN320" s="1098"/>
      <c r="AKO320" s="1098"/>
      <c r="AKP320" s="1098"/>
      <c r="AKQ320" s="1098"/>
      <c r="AKR320" s="1098"/>
      <c r="AKS320" s="1098"/>
      <c r="AKT320" s="1098"/>
      <c r="AKU320" s="1098"/>
      <c r="AKV320" s="1098"/>
      <c r="AKW320" s="1098"/>
      <c r="AKX320" s="1098"/>
      <c r="AKY320" s="1098"/>
      <c r="AKZ320" s="1098"/>
      <c r="ALA320" s="1098"/>
      <c r="ALB320" s="1098"/>
      <c r="ALC320" s="1098"/>
      <c r="ALD320" s="1098"/>
      <c r="ALE320" s="1098"/>
      <c r="ALF320" s="1098"/>
      <c r="ALG320" s="1098"/>
      <c r="ALH320" s="1098"/>
      <c r="ALI320" s="1098"/>
      <c r="ALJ320" s="1098"/>
      <c r="ALK320" s="1098"/>
      <c r="ALL320" s="1098"/>
      <c r="ALM320" s="1098"/>
      <c r="ALN320" s="1098"/>
      <c r="ALO320" s="1098"/>
      <c r="ALP320" s="1098"/>
      <c r="ALQ320" s="1098"/>
      <c r="ALR320" s="1098"/>
      <c r="ALS320" s="1098"/>
      <c r="ALT320" s="1098"/>
      <c r="ALU320" s="1098"/>
      <c r="ALV320" s="1098"/>
      <c r="ALW320" s="1098"/>
      <c r="ALX320" s="1098"/>
      <c r="ALY320" s="1098"/>
      <c r="ALZ320" s="1098"/>
      <c r="AMA320" s="1098"/>
      <c r="AMB320" s="1098"/>
      <c r="AMC320" s="1098"/>
      <c r="AMD320" s="1098"/>
      <c r="AME320" s="1098"/>
      <c r="AMF320" s="1098"/>
      <c r="AMG320" s="1098"/>
      <c r="AMH320" s="1098"/>
      <c r="AMI320" s="1098"/>
      <c r="AMJ320" s="1098"/>
      <c r="AMK320" s="1098"/>
      <c r="AML320" s="1098"/>
      <c r="AMM320" s="1098"/>
      <c r="AMN320" s="1098"/>
      <c r="AMO320" s="1098"/>
      <c r="AMP320" s="1098"/>
      <c r="AMQ320" s="1098"/>
      <c r="AMR320" s="1098"/>
      <c r="AMS320" s="1098"/>
      <c r="AMT320" s="1098"/>
      <c r="AMU320" s="1098"/>
      <c r="AMV320" s="1098"/>
      <c r="AMW320" s="1098"/>
      <c r="AMX320" s="1098"/>
      <c r="AMY320" s="1098"/>
      <c r="AMZ320" s="1098"/>
      <c r="ANA320" s="1098"/>
      <c r="ANB320" s="1098"/>
      <c r="ANC320" s="1098"/>
      <c r="AND320" s="1098"/>
      <c r="ANE320" s="1098"/>
      <c r="ANF320" s="1098"/>
      <c r="ANG320" s="1098"/>
      <c r="ANH320" s="1098"/>
      <c r="ANI320" s="1098"/>
      <c r="ANJ320" s="1098"/>
      <c r="ANK320" s="1098"/>
      <c r="ANL320" s="1098"/>
      <c r="ANM320" s="1098"/>
      <c r="ANN320" s="1098"/>
      <c r="ANO320" s="1098"/>
      <c r="ANP320" s="1098"/>
      <c r="ANQ320" s="1098"/>
      <c r="ANR320" s="1098"/>
      <c r="ANS320" s="1098"/>
      <c r="ANT320" s="1098"/>
      <c r="ANU320" s="1098"/>
      <c r="ANV320" s="1098"/>
      <c r="ANW320" s="1098"/>
      <c r="ANX320" s="1098"/>
      <c r="ANY320" s="1098"/>
      <c r="ANZ320" s="1098"/>
      <c r="AOA320" s="1098"/>
      <c r="AOB320" s="1098"/>
      <c r="AOC320" s="1098"/>
      <c r="AOD320" s="1098"/>
      <c r="AOE320" s="1098"/>
      <c r="AOF320" s="1098"/>
      <c r="AOG320" s="1098"/>
      <c r="AOH320" s="1098"/>
      <c r="AOI320" s="1098"/>
      <c r="AOJ320" s="1098"/>
      <c r="AOK320" s="1098"/>
      <c r="AOL320" s="1098"/>
      <c r="AOM320" s="1098"/>
      <c r="AON320" s="1098"/>
      <c r="AOO320" s="1098"/>
      <c r="AOP320" s="1098"/>
      <c r="AOQ320" s="1098"/>
      <c r="AOR320" s="1098"/>
      <c r="AOS320" s="1098"/>
      <c r="AOT320" s="1098"/>
      <c r="AOU320" s="1098"/>
      <c r="AOV320" s="1098"/>
      <c r="AOW320" s="1098"/>
      <c r="AOX320" s="1098"/>
      <c r="AOY320" s="1098"/>
      <c r="AOZ320" s="1098"/>
      <c r="APA320" s="1098"/>
      <c r="APB320" s="1098"/>
      <c r="APC320" s="1098"/>
      <c r="APD320" s="1098"/>
      <c r="APE320" s="1098"/>
      <c r="APF320" s="1098"/>
      <c r="APG320" s="1098"/>
      <c r="APH320" s="1098"/>
      <c r="API320" s="1098"/>
      <c r="APJ320" s="1098"/>
      <c r="APK320" s="1098"/>
      <c r="APL320" s="1098"/>
      <c r="APM320" s="1098"/>
      <c r="APN320" s="1098"/>
      <c r="APO320" s="1098"/>
      <c r="APP320" s="1098"/>
      <c r="APQ320" s="1098"/>
      <c r="APR320" s="1098"/>
      <c r="APS320" s="1098"/>
      <c r="APT320" s="1098"/>
      <c r="APU320" s="1098"/>
      <c r="APV320" s="1098"/>
      <c r="APW320" s="1098"/>
      <c r="APX320" s="1098"/>
      <c r="APY320" s="1098"/>
      <c r="APZ320" s="1098"/>
      <c r="AQA320" s="1098"/>
      <c r="AQB320" s="1098"/>
      <c r="AQC320" s="1098"/>
      <c r="AQD320" s="1098"/>
      <c r="AQE320" s="1098"/>
      <c r="AQF320" s="1098"/>
      <c r="AQG320" s="1098"/>
      <c r="AQH320" s="1098"/>
      <c r="AQI320" s="1098"/>
      <c r="AQJ320" s="1098"/>
      <c r="AQK320" s="1098"/>
      <c r="AQL320" s="1098"/>
      <c r="AQM320" s="1098"/>
      <c r="AQN320" s="1098"/>
      <c r="AQO320" s="1098"/>
      <c r="AQP320" s="1098"/>
      <c r="AQQ320" s="1098"/>
      <c r="AQR320" s="1098"/>
      <c r="AQS320" s="1098"/>
      <c r="AQT320" s="1098"/>
      <c r="AQU320" s="1098"/>
      <c r="AQV320" s="1098"/>
      <c r="AQW320" s="1098"/>
      <c r="AQX320" s="1098"/>
      <c r="AQY320" s="1098"/>
      <c r="AQZ320" s="1098"/>
      <c r="ARA320" s="1098"/>
      <c r="ARB320" s="1098"/>
      <c r="ARC320" s="1098"/>
      <c r="ARD320" s="1098"/>
      <c r="ARE320" s="1098"/>
      <c r="ARF320" s="1098"/>
      <c r="ARG320" s="1098"/>
      <c r="ARH320" s="1098"/>
      <c r="ARI320" s="1098"/>
      <c r="ARJ320" s="1098"/>
      <c r="ARK320" s="1098"/>
      <c r="ARL320" s="1098"/>
      <c r="ARM320" s="1098"/>
      <c r="ARN320" s="1098"/>
      <c r="ARO320" s="1098"/>
      <c r="ARP320" s="1098"/>
      <c r="ARQ320" s="1098"/>
      <c r="ARR320" s="1098"/>
      <c r="ARS320" s="1098"/>
      <c r="ART320" s="1098"/>
      <c r="ARU320" s="1098"/>
      <c r="ARV320" s="1098"/>
      <c r="ARW320" s="1098"/>
      <c r="ARX320" s="1098"/>
      <c r="ARY320" s="1098"/>
      <c r="ARZ320" s="1098"/>
      <c r="ASA320" s="1098"/>
      <c r="ASB320" s="1098"/>
      <c r="ASC320" s="1098"/>
      <c r="ASD320" s="1098"/>
      <c r="ASE320" s="1098"/>
      <c r="ASF320" s="1098"/>
      <c r="ASG320" s="1098"/>
      <c r="ASH320" s="1098"/>
      <c r="ASI320" s="1098"/>
      <c r="ASJ320" s="1098"/>
      <c r="ASK320" s="1098"/>
      <c r="ASL320" s="1098"/>
      <c r="ASM320" s="1098"/>
      <c r="ASN320" s="1098"/>
      <c r="ASO320" s="1098"/>
      <c r="ASP320" s="1098"/>
      <c r="ASQ320" s="1098"/>
      <c r="ASR320" s="1098"/>
      <c r="ASS320" s="1098"/>
      <c r="AST320" s="1098"/>
      <c r="ASU320" s="1098"/>
      <c r="ASV320" s="1098"/>
      <c r="ASW320" s="1098"/>
      <c r="ASX320" s="1098"/>
      <c r="ASY320" s="1098"/>
      <c r="ASZ320" s="1098"/>
      <c r="ATA320" s="1098"/>
      <c r="ATB320" s="1098"/>
      <c r="ATC320" s="1098"/>
      <c r="ATD320" s="1098"/>
      <c r="ATE320" s="1098"/>
      <c r="ATF320" s="1098"/>
      <c r="ATG320" s="1098"/>
      <c r="ATH320" s="1098"/>
      <c r="ATI320" s="1098"/>
      <c r="ATJ320" s="1098"/>
      <c r="ATK320" s="1098"/>
      <c r="ATL320" s="1098"/>
      <c r="ATM320" s="1098"/>
      <c r="ATN320" s="1098"/>
      <c r="ATO320" s="1098"/>
      <c r="ATP320" s="1098"/>
      <c r="ATQ320" s="1098"/>
      <c r="ATR320" s="1098"/>
      <c r="ATS320" s="1098"/>
      <c r="ATT320" s="1098"/>
      <c r="ATU320" s="1098"/>
      <c r="ATV320" s="1098"/>
      <c r="ATW320" s="1098"/>
      <c r="ATX320" s="1098"/>
      <c r="ATY320" s="1098"/>
      <c r="ATZ320" s="1098"/>
      <c r="AUA320" s="1098"/>
      <c r="AUB320" s="1098"/>
      <c r="AUC320" s="1098"/>
      <c r="AUD320" s="1098"/>
      <c r="AUE320" s="1098"/>
      <c r="AUF320" s="1098"/>
      <c r="AUG320" s="1098"/>
      <c r="AUH320" s="1098"/>
      <c r="AUI320" s="1098"/>
      <c r="AUJ320" s="1098"/>
      <c r="AUK320" s="1098"/>
      <c r="AUL320" s="1098"/>
      <c r="AUM320" s="1098"/>
      <c r="AUN320" s="1098"/>
      <c r="AUO320" s="1098"/>
      <c r="AUP320" s="1098"/>
      <c r="AUQ320" s="1098"/>
      <c r="AUR320" s="1098"/>
      <c r="AUS320" s="1098"/>
      <c r="AUT320" s="1098"/>
      <c r="AUU320" s="1098"/>
      <c r="AUV320" s="1098"/>
      <c r="AUW320" s="1098"/>
      <c r="AUX320" s="1098"/>
      <c r="AUY320" s="1098"/>
      <c r="AUZ320" s="1098"/>
      <c r="AVA320" s="1098"/>
      <c r="AVB320" s="1098"/>
      <c r="AVC320" s="1098"/>
      <c r="AVD320" s="1098"/>
      <c r="AVE320" s="1098"/>
      <c r="AVF320" s="1098"/>
      <c r="AVG320" s="1098"/>
      <c r="AVH320" s="1098"/>
      <c r="AVI320" s="1098"/>
      <c r="AVJ320" s="1098"/>
      <c r="AVK320" s="1098"/>
      <c r="AVL320" s="1098"/>
      <c r="AVM320" s="1098"/>
      <c r="AVN320" s="1098"/>
      <c r="AVO320" s="1098"/>
      <c r="AVP320" s="1098"/>
      <c r="AVQ320" s="1098"/>
      <c r="AVR320" s="1098"/>
      <c r="AVS320" s="1098"/>
      <c r="AVT320" s="1098"/>
      <c r="AVU320" s="1098"/>
      <c r="AVV320" s="1098"/>
      <c r="AVW320" s="1098"/>
      <c r="AVX320" s="1098"/>
      <c r="AVY320" s="1098"/>
      <c r="AVZ320" s="1098"/>
      <c r="AWA320" s="1098"/>
      <c r="AWB320" s="1098"/>
      <c r="AWC320" s="1098"/>
      <c r="AWD320" s="1098"/>
      <c r="AWE320" s="1098"/>
      <c r="AWF320" s="1098"/>
      <c r="AWG320" s="1098"/>
      <c r="AWH320" s="1098"/>
      <c r="AWI320" s="1098"/>
      <c r="AWJ320" s="1098"/>
      <c r="AWK320" s="1098"/>
      <c r="AWL320" s="1098"/>
      <c r="AWM320" s="1098"/>
      <c r="AWN320" s="1098"/>
      <c r="AWO320" s="1098"/>
      <c r="AWP320" s="1098"/>
      <c r="AWQ320" s="1098"/>
      <c r="AWR320" s="1098"/>
      <c r="AWS320" s="1098"/>
      <c r="AWT320" s="1098"/>
      <c r="AWU320" s="1098"/>
      <c r="AWV320" s="1098"/>
      <c r="AWW320" s="1098"/>
      <c r="AWX320" s="1098"/>
      <c r="AWY320" s="1098"/>
      <c r="AWZ320" s="1098"/>
      <c r="AXA320" s="1098"/>
      <c r="AXB320" s="1098"/>
      <c r="AXC320" s="1098"/>
      <c r="AXD320" s="1098"/>
      <c r="AXE320" s="1098"/>
      <c r="AXF320" s="1098"/>
      <c r="AXG320" s="1098"/>
      <c r="AXH320" s="1098"/>
      <c r="AXI320" s="1098"/>
      <c r="AXJ320" s="1098"/>
      <c r="AXK320" s="1098"/>
      <c r="AXL320" s="1098"/>
      <c r="AXM320" s="1098"/>
      <c r="AXN320" s="1098"/>
      <c r="AXO320" s="1098"/>
      <c r="AXP320" s="1098"/>
      <c r="AXQ320" s="1098"/>
      <c r="AXR320" s="1098"/>
      <c r="AXS320" s="1098"/>
      <c r="AXT320" s="1098"/>
      <c r="AXU320" s="1098"/>
      <c r="AXV320" s="1098"/>
      <c r="AXW320" s="1098"/>
      <c r="AXX320" s="1098"/>
      <c r="AXY320" s="1098"/>
      <c r="AXZ320" s="1098"/>
      <c r="AYA320" s="1098"/>
      <c r="AYB320" s="1098"/>
      <c r="AYC320" s="1098"/>
      <c r="AYD320" s="1098"/>
      <c r="AYE320" s="1098"/>
      <c r="AYF320" s="1098"/>
      <c r="AYG320" s="1098"/>
      <c r="AYH320" s="1098"/>
      <c r="AYI320" s="1098"/>
      <c r="AYJ320" s="1098"/>
      <c r="AYK320" s="1098"/>
      <c r="AYL320" s="1098"/>
      <c r="AYM320" s="1098"/>
      <c r="AYN320" s="1098"/>
      <c r="AYO320" s="1098"/>
      <c r="AYP320" s="1098"/>
      <c r="AYQ320" s="1098"/>
      <c r="AYR320" s="1098"/>
      <c r="AYS320" s="1098"/>
      <c r="AYT320" s="1098"/>
      <c r="AYU320" s="1098"/>
      <c r="AYV320" s="1098"/>
      <c r="AYW320" s="1098"/>
    </row>
    <row r="321" spans="1:1349" s="1766" customFormat="1" ht="15.75" customHeight="1" x14ac:dyDescent="0.25">
      <c r="A321" s="1792"/>
      <c r="B321" s="3498"/>
      <c r="C321" s="3499"/>
      <c r="D321" s="3499"/>
      <c r="E321" s="3499"/>
      <c r="F321" s="3499"/>
      <c r="G321" s="3499"/>
      <c r="H321" s="3499"/>
      <c r="I321" s="3499"/>
      <c r="J321" s="3499"/>
      <c r="K321" s="3499"/>
      <c r="L321" s="3499"/>
      <c r="M321" s="3499"/>
      <c r="N321" s="3499"/>
      <c r="O321" s="3499"/>
      <c r="P321" s="3499"/>
      <c r="Q321" s="3500"/>
      <c r="R321" s="3574"/>
      <c r="S321" s="1098"/>
      <c r="T321" s="1098"/>
      <c r="U321" s="1098"/>
      <c r="V321" s="1098"/>
      <c r="W321" s="1098"/>
      <c r="X321" s="1098"/>
      <c r="Y321" s="1098"/>
      <c r="Z321" s="1098"/>
      <c r="AA321" s="1098"/>
      <c r="AB321" s="1098"/>
      <c r="AC321" s="1098"/>
      <c r="AD321" s="1098"/>
      <c r="AE321" s="1098"/>
      <c r="AF321" s="1098"/>
      <c r="AG321" s="1098"/>
      <c r="AH321" s="1098"/>
      <c r="AI321" s="1098"/>
      <c r="AJ321" s="1098"/>
      <c r="AK321" s="1098"/>
      <c r="AL321" s="1098"/>
      <c r="AM321" s="1098"/>
      <c r="AN321" s="1098"/>
      <c r="AO321" s="1098"/>
      <c r="AP321" s="1098"/>
      <c r="AQ321" s="1098"/>
      <c r="AR321" s="1098"/>
      <c r="AS321" s="1098"/>
      <c r="AT321" s="1098"/>
      <c r="AU321" s="1098"/>
      <c r="AV321" s="1098"/>
      <c r="AW321" s="1098"/>
      <c r="AX321" s="1098"/>
      <c r="AY321" s="1098"/>
      <c r="AZ321" s="1098"/>
      <c r="BA321" s="1098"/>
      <c r="BB321" s="1098"/>
      <c r="BC321" s="1098"/>
      <c r="BD321" s="1098"/>
      <c r="BE321" s="1098"/>
      <c r="BF321" s="1098"/>
      <c r="BG321" s="1098"/>
      <c r="BH321" s="1098"/>
      <c r="BI321" s="1098"/>
      <c r="BJ321" s="1098"/>
      <c r="BK321" s="1098"/>
      <c r="BL321" s="1098"/>
      <c r="BM321" s="1098"/>
      <c r="BN321" s="1098"/>
      <c r="BO321" s="1098"/>
      <c r="BP321" s="1098"/>
      <c r="BQ321" s="1098"/>
      <c r="BR321" s="1098"/>
      <c r="BS321" s="1098"/>
      <c r="BT321" s="1098"/>
      <c r="BU321" s="1098"/>
      <c r="BV321" s="1098"/>
      <c r="BW321" s="1098"/>
      <c r="BX321" s="1098"/>
      <c r="BY321" s="1098"/>
      <c r="BZ321" s="1098"/>
      <c r="CA321" s="1098"/>
      <c r="CB321" s="1098"/>
      <c r="CC321" s="1098"/>
      <c r="CD321" s="1098"/>
      <c r="CE321" s="1098"/>
      <c r="CF321" s="1098"/>
      <c r="CG321" s="1098"/>
      <c r="CH321" s="1098"/>
      <c r="CI321" s="1098"/>
      <c r="CJ321" s="1098"/>
      <c r="CK321" s="1098"/>
      <c r="CL321" s="1098"/>
      <c r="CM321" s="1098"/>
      <c r="CN321" s="1098"/>
      <c r="CO321" s="1098"/>
      <c r="CP321" s="1098"/>
      <c r="CQ321" s="1098"/>
      <c r="CR321" s="1098"/>
      <c r="CS321" s="1098"/>
      <c r="CT321" s="1098"/>
      <c r="CU321" s="1098"/>
      <c r="CV321" s="1098"/>
      <c r="CW321" s="1098"/>
      <c r="CX321" s="1098"/>
      <c r="CY321" s="1098"/>
      <c r="CZ321" s="1098"/>
      <c r="DA321" s="1098"/>
      <c r="DB321" s="1098"/>
      <c r="DC321" s="1098"/>
      <c r="DD321" s="1098"/>
      <c r="DE321" s="1098"/>
      <c r="DF321" s="1098"/>
      <c r="DG321" s="1098"/>
      <c r="DH321" s="1098"/>
      <c r="DI321" s="1098"/>
      <c r="DJ321" s="1098"/>
      <c r="DK321" s="1098"/>
      <c r="DL321" s="1098"/>
      <c r="DM321" s="1098"/>
      <c r="DN321" s="1098"/>
      <c r="DO321" s="1098"/>
      <c r="DP321" s="1098"/>
      <c r="DQ321" s="1098"/>
      <c r="DR321" s="1098"/>
      <c r="DS321" s="1098"/>
      <c r="DT321" s="1098"/>
      <c r="DU321" s="1098"/>
      <c r="DV321" s="1098"/>
      <c r="DW321" s="1098"/>
      <c r="DX321" s="1098"/>
      <c r="DY321" s="1098"/>
      <c r="DZ321" s="1098"/>
      <c r="EA321" s="1098"/>
      <c r="EB321" s="1098"/>
      <c r="EC321" s="1098"/>
      <c r="ED321" s="1098"/>
      <c r="EE321" s="1098"/>
      <c r="EF321" s="1098"/>
      <c r="EG321" s="1098"/>
      <c r="EH321" s="1098"/>
      <c r="EI321" s="1098"/>
      <c r="EJ321" s="1098"/>
      <c r="EK321" s="1098"/>
      <c r="EL321" s="1098"/>
      <c r="EM321" s="1098"/>
      <c r="EN321" s="1098"/>
      <c r="EO321" s="1098"/>
      <c r="EP321" s="1098"/>
      <c r="EQ321" s="1098"/>
      <c r="ER321" s="1098"/>
      <c r="ES321" s="1098"/>
      <c r="ET321" s="1098"/>
      <c r="EU321" s="1098"/>
      <c r="EV321" s="1098"/>
      <c r="EW321" s="1098"/>
      <c r="EX321" s="1098"/>
      <c r="EY321" s="1098"/>
      <c r="EZ321" s="1098"/>
      <c r="FA321" s="1098"/>
      <c r="FB321" s="1098"/>
      <c r="FC321" s="1098"/>
      <c r="FD321" s="1098"/>
      <c r="FE321" s="1098"/>
      <c r="FF321" s="1098"/>
      <c r="FG321" s="1098"/>
      <c r="FH321" s="1098"/>
      <c r="FI321" s="1098"/>
      <c r="FJ321" s="1098"/>
      <c r="FK321" s="1098"/>
      <c r="FL321" s="1098"/>
      <c r="FM321" s="1098"/>
      <c r="FN321" s="1098"/>
      <c r="FO321" s="1098"/>
      <c r="FP321" s="1098"/>
      <c r="FQ321" s="1098"/>
      <c r="FR321" s="1098"/>
      <c r="FS321" s="1098"/>
      <c r="FT321" s="1098"/>
      <c r="FU321" s="1098"/>
      <c r="FV321" s="1098"/>
      <c r="FW321" s="1098"/>
      <c r="FX321" s="1098"/>
      <c r="FY321" s="1098"/>
      <c r="FZ321" s="1098"/>
      <c r="GA321" s="1098"/>
      <c r="GB321" s="1098"/>
      <c r="GC321" s="1098"/>
      <c r="GD321" s="1098"/>
      <c r="GE321" s="1098"/>
      <c r="GF321" s="1098"/>
      <c r="GG321" s="1098"/>
      <c r="GH321" s="1098"/>
      <c r="GI321" s="1098"/>
      <c r="GJ321" s="1098"/>
      <c r="GK321" s="1098"/>
      <c r="GL321" s="1098"/>
      <c r="GM321" s="1098"/>
      <c r="GN321" s="1098"/>
      <c r="GO321" s="1098"/>
      <c r="GP321" s="1098"/>
      <c r="GQ321" s="1098"/>
      <c r="GR321" s="1098"/>
      <c r="GS321" s="1098"/>
      <c r="GT321" s="1098"/>
      <c r="GU321" s="1098"/>
      <c r="GV321" s="1098"/>
      <c r="GW321" s="1098"/>
      <c r="GX321" s="1098"/>
      <c r="GY321" s="1098"/>
      <c r="GZ321" s="1098"/>
      <c r="HA321" s="1098"/>
      <c r="HB321" s="1098"/>
      <c r="HC321" s="1098"/>
      <c r="HD321" s="1098"/>
      <c r="HE321" s="1098"/>
      <c r="HF321" s="1098"/>
      <c r="HG321" s="1098"/>
      <c r="HH321" s="1098"/>
      <c r="HI321" s="1098"/>
      <c r="HJ321" s="1098"/>
      <c r="HK321" s="1098"/>
      <c r="HL321" s="1098"/>
      <c r="HM321" s="1098"/>
      <c r="HN321" s="1098"/>
      <c r="HO321" s="1098"/>
      <c r="HP321" s="1098"/>
      <c r="HQ321" s="1098"/>
      <c r="HR321" s="1098"/>
      <c r="HS321" s="1098"/>
      <c r="HT321" s="1098"/>
      <c r="HU321" s="1098"/>
      <c r="HV321" s="1098"/>
      <c r="HW321" s="1098"/>
      <c r="HX321" s="1098"/>
      <c r="HY321" s="1098"/>
      <c r="HZ321" s="1098"/>
      <c r="IA321" s="1098"/>
      <c r="IB321" s="1098"/>
      <c r="IC321" s="1098"/>
      <c r="ID321" s="1098"/>
      <c r="IE321" s="1098"/>
      <c r="IF321" s="1098"/>
      <c r="IG321" s="1098"/>
      <c r="IH321" s="1098"/>
      <c r="II321" s="1098"/>
      <c r="IJ321" s="1098"/>
      <c r="IK321" s="1098"/>
      <c r="IL321" s="1098"/>
      <c r="IM321" s="1098"/>
      <c r="IN321" s="1098"/>
      <c r="IO321" s="1098"/>
      <c r="IP321" s="1098"/>
      <c r="IQ321" s="1098"/>
      <c r="IR321" s="1098"/>
      <c r="IS321" s="1098"/>
      <c r="IT321" s="1098"/>
      <c r="IU321" s="1098"/>
      <c r="IV321" s="1098"/>
      <c r="IW321" s="1098"/>
      <c r="IX321" s="1098"/>
      <c r="IY321" s="1098"/>
      <c r="IZ321" s="1098"/>
      <c r="JA321" s="1098"/>
      <c r="JB321" s="1098"/>
      <c r="JC321" s="1098"/>
      <c r="JD321" s="1098"/>
      <c r="JE321" s="1098"/>
      <c r="JF321" s="1098"/>
      <c r="JG321" s="1098"/>
      <c r="JH321" s="1098"/>
      <c r="JI321" s="1098"/>
      <c r="JJ321" s="1098"/>
      <c r="JK321" s="1098"/>
      <c r="JL321" s="1098"/>
      <c r="JM321" s="1098"/>
      <c r="JN321" s="1098"/>
      <c r="JO321" s="1098"/>
      <c r="JP321" s="1098"/>
      <c r="JQ321" s="1098"/>
      <c r="JR321" s="1098"/>
      <c r="JS321" s="1098"/>
      <c r="JT321" s="1098"/>
      <c r="JU321" s="1098"/>
      <c r="JV321" s="1098"/>
      <c r="JW321" s="1098"/>
      <c r="JX321" s="1098"/>
      <c r="JY321" s="1098"/>
      <c r="JZ321" s="1098"/>
      <c r="KA321" s="1098"/>
      <c r="KB321" s="1098"/>
      <c r="KC321" s="1098"/>
      <c r="KD321" s="1098"/>
      <c r="KE321" s="1098"/>
      <c r="KF321" s="1098"/>
      <c r="KG321" s="1098"/>
      <c r="KH321" s="1098"/>
      <c r="KI321" s="1098"/>
      <c r="KJ321" s="1098"/>
      <c r="KK321" s="1098"/>
      <c r="KL321" s="1098"/>
      <c r="KM321" s="1098"/>
      <c r="KN321" s="1098"/>
      <c r="KO321" s="1098"/>
      <c r="KP321" s="1098"/>
      <c r="KQ321" s="1098"/>
      <c r="KR321" s="1098"/>
      <c r="KS321" s="1098"/>
      <c r="KT321" s="1098"/>
      <c r="KU321" s="1098"/>
      <c r="KV321" s="1098"/>
      <c r="KW321" s="1098"/>
      <c r="KX321" s="1098"/>
      <c r="KY321" s="1098"/>
      <c r="KZ321" s="1098"/>
      <c r="LA321" s="1098"/>
      <c r="LB321" s="1098"/>
      <c r="LC321" s="1098"/>
      <c r="LD321" s="1098"/>
      <c r="LE321" s="1098"/>
      <c r="LF321" s="1098"/>
      <c r="LG321" s="1098"/>
      <c r="LH321" s="1098"/>
      <c r="LI321" s="1098"/>
      <c r="LJ321" s="1098"/>
      <c r="LK321" s="1098"/>
      <c r="LL321" s="1098"/>
      <c r="LM321" s="1098"/>
      <c r="LN321" s="1098"/>
      <c r="LO321" s="1098"/>
      <c r="LP321" s="1098"/>
      <c r="LQ321" s="1098"/>
      <c r="LR321" s="1098"/>
      <c r="LS321" s="1098"/>
      <c r="LT321" s="1098"/>
      <c r="LU321" s="1098"/>
      <c r="LV321" s="1098"/>
      <c r="LW321" s="1098"/>
      <c r="LX321" s="1098"/>
      <c r="LY321" s="1098"/>
      <c r="LZ321" s="1098"/>
      <c r="MA321" s="1098"/>
      <c r="MB321" s="1098"/>
      <c r="MC321" s="1098"/>
      <c r="MD321" s="1098"/>
      <c r="ME321" s="1098"/>
      <c r="MF321" s="1098"/>
      <c r="MG321" s="1098"/>
      <c r="MH321" s="1098"/>
      <c r="MI321" s="1098"/>
      <c r="MJ321" s="1098"/>
      <c r="MK321" s="1098"/>
      <c r="ML321" s="1098"/>
      <c r="MM321" s="1098"/>
      <c r="MN321" s="1098"/>
      <c r="MO321" s="1098"/>
      <c r="MP321" s="1098"/>
      <c r="MQ321" s="1098"/>
      <c r="MR321" s="1098"/>
      <c r="MS321" s="1098"/>
      <c r="MT321" s="1098"/>
      <c r="MU321" s="1098"/>
      <c r="MV321" s="1098"/>
      <c r="MW321" s="1098"/>
      <c r="MX321" s="1098"/>
      <c r="MY321" s="1098"/>
      <c r="MZ321" s="1098"/>
      <c r="NA321" s="1098"/>
      <c r="NB321" s="1098"/>
      <c r="NC321" s="1098"/>
      <c r="ND321" s="1098"/>
      <c r="NE321" s="1098"/>
      <c r="NF321" s="1098"/>
      <c r="NG321" s="1098"/>
      <c r="NH321" s="1098"/>
      <c r="NI321" s="1098"/>
      <c r="NJ321" s="1098"/>
      <c r="NK321" s="1098"/>
      <c r="NL321" s="1098"/>
      <c r="NM321" s="1098"/>
      <c r="NN321" s="1098"/>
      <c r="NO321" s="1098"/>
      <c r="NP321" s="1098"/>
      <c r="NQ321" s="1098"/>
      <c r="NR321" s="1098"/>
      <c r="NS321" s="1098"/>
      <c r="NT321" s="1098"/>
      <c r="NU321" s="1098"/>
      <c r="NV321" s="1098"/>
      <c r="NW321" s="1098"/>
      <c r="NX321" s="1098"/>
      <c r="NY321" s="1098"/>
      <c r="NZ321" s="1098"/>
      <c r="OA321" s="1098"/>
      <c r="OB321" s="1098"/>
      <c r="OC321" s="1098"/>
      <c r="OD321" s="1098"/>
      <c r="OE321" s="1098"/>
      <c r="OF321" s="1098"/>
      <c r="OG321" s="1098"/>
      <c r="OH321" s="1098"/>
      <c r="OI321" s="1098"/>
      <c r="OJ321" s="1098"/>
      <c r="OK321" s="1098"/>
      <c r="OL321" s="1098"/>
      <c r="OM321" s="1098"/>
      <c r="ON321" s="1098"/>
      <c r="OO321" s="1098"/>
      <c r="OP321" s="1098"/>
      <c r="OQ321" s="1098"/>
      <c r="OR321" s="1098"/>
      <c r="OS321" s="1098"/>
      <c r="OT321" s="1098"/>
      <c r="OU321" s="1098"/>
      <c r="OV321" s="1098"/>
      <c r="OW321" s="1098"/>
      <c r="OX321" s="1098"/>
      <c r="OY321" s="1098"/>
      <c r="OZ321" s="1098"/>
      <c r="PA321" s="1098"/>
      <c r="PB321" s="1098"/>
      <c r="PC321" s="1098"/>
      <c r="PD321" s="1098"/>
      <c r="PE321" s="1098"/>
      <c r="PF321" s="1098"/>
      <c r="PG321" s="1098"/>
      <c r="PH321" s="1098"/>
      <c r="PI321" s="1098"/>
      <c r="PJ321" s="1098"/>
      <c r="PK321" s="1098"/>
      <c r="PL321" s="1098"/>
      <c r="PM321" s="1098"/>
      <c r="PN321" s="1098"/>
      <c r="PO321" s="1098"/>
      <c r="PP321" s="1098"/>
      <c r="PQ321" s="1098"/>
      <c r="PR321" s="1098"/>
      <c r="PS321" s="1098"/>
      <c r="PT321" s="1098"/>
      <c r="PU321" s="1098"/>
      <c r="PV321" s="1098"/>
      <c r="PW321" s="1098"/>
      <c r="PX321" s="1098"/>
      <c r="PY321" s="1098"/>
      <c r="PZ321" s="1098"/>
      <c r="QA321" s="1098"/>
      <c r="QB321" s="1098"/>
      <c r="QC321" s="1098"/>
      <c r="QD321" s="1098"/>
      <c r="QE321" s="1098"/>
      <c r="QF321" s="1098"/>
      <c r="QG321" s="1098"/>
      <c r="QH321" s="1098"/>
      <c r="QI321" s="1098"/>
      <c r="QJ321" s="1098"/>
      <c r="QK321" s="1098"/>
      <c r="QL321" s="1098"/>
      <c r="QM321" s="1098"/>
      <c r="QN321" s="1098"/>
      <c r="QO321" s="1098"/>
      <c r="QP321" s="1098"/>
      <c r="QQ321" s="1098"/>
      <c r="QR321" s="1098"/>
      <c r="QS321" s="1098"/>
      <c r="QT321" s="1098"/>
      <c r="QU321" s="1098"/>
      <c r="QV321" s="1098"/>
      <c r="QW321" s="1098"/>
      <c r="QX321" s="1098"/>
      <c r="QY321" s="1098"/>
      <c r="QZ321" s="1098"/>
      <c r="RA321" s="1098"/>
      <c r="RB321" s="1098"/>
      <c r="RC321" s="1098"/>
      <c r="RD321" s="1098"/>
      <c r="RE321" s="1098"/>
      <c r="RF321" s="1098"/>
      <c r="RG321" s="1098"/>
      <c r="RH321" s="1098"/>
      <c r="RI321" s="1098"/>
      <c r="RJ321" s="1098"/>
      <c r="RK321" s="1098"/>
      <c r="RL321" s="1098"/>
      <c r="RM321" s="1098"/>
      <c r="RN321" s="1098"/>
      <c r="RO321" s="1098"/>
      <c r="RP321" s="1098"/>
      <c r="RQ321" s="1098"/>
      <c r="RR321" s="1098"/>
      <c r="RS321" s="1098"/>
      <c r="RT321" s="1098"/>
      <c r="RU321" s="1098"/>
      <c r="RV321" s="1098"/>
      <c r="RW321" s="1098"/>
      <c r="RX321" s="1098"/>
      <c r="RY321" s="1098"/>
      <c r="RZ321" s="1098"/>
      <c r="SA321" s="1098"/>
      <c r="SB321" s="1098"/>
      <c r="SC321" s="1098"/>
      <c r="SD321" s="1098"/>
      <c r="SE321" s="1098"/>
      <c r="SF321" s="1098"/>
      <c r="SG321" s="1098"/>
      <c r="SH321" s="1098"/>
      <c r="SI321" s="1098"/>
      <c r="SJ321" s="1098"/>
      <c r="SK321" s="1098"/>
      <c r="SL321" s="1098"/>
      <c r="SM321" s="1098"/>
      <c r="SN321" s="1098"/>
      <c r="SO321" s="1098"/>
      <c r="SP321" s="1098"/>
      <c r="SQ321" s="1098"/>
      <c r="SR321" s="1098"/>
      <c r="SS321" s="1098"/>
      <c r="ST321" s="1098"/>
      <c r="SU321" s="1098"/>
      <c r="SV321" s="1098"/>
      <c r="SW321" s="1098"/>
      <c r="SX321" s="1098"/>
      <c r="SY321" s="1098"/>
      <c r="SZ321" s="1098"/>
      <c r="TA321" s="1098"/>
      <c r="TB321" s="1098"/>
      <c r="TC321" s="1098"/>
      <c r="TD321" s="1098"/>
      <c r="TE321" s="1098"/>
      <c r="TF321" s="1098"/>
      <c r="TG321" s="1098"/>
      <c r="TH321" s="1098"/>
      <c r="TI321" s="1098"/>
      <c r="TJ321" s="1098"/>
      <c r="TK321" s="1098"/>
      <c r="TL321" s="1098"/>
      <c r="TM321" s="1098"/>
      <c r="TN321" s="1098"/>
      <c r="TO321" s="1098"/>
      <c r="TP321" s="1098"/>
      <c r="TQ321" s="1098"/>
      <c r="TR321" s="1098"/>
      <c r="TS321" s="1098"/>
      <c r="TT321" s="1098"/>
      <c r="TU321" s="1098"/>
      <c r="TV321" s="1098"/>
      <c r="TW321" s="1098"/>
      <c r="TX321" s="1098"/>
      <c r="TY321" s="1098"/>
      <c r="TZ321" s="1098"/>
      <c r="UA321" s="1098"/>
      <c r="UB321" s="1098"/>
      <c r="UC321" s="1098"/>
      <c r="UD321" s="1098"/>
      <c r="UE321" s="1098"/>
      <c r="UF321" s="1098"/>
      <c r="UG321" s="1098"/>
      <c r="UH321" s="1098"/>
      <c r="UI321" s="1098"/>
      <c r="UJ321" s="1098"/>
      <c r="UK321" s="1098"/>
      <c r="UL321" s="1098"/>
      <c r="UM321" s="1098"/>
      <c r="UN321" s="1098"/>
      <c r="UO321" s="1098"/>
      <c r="UP321" s="1098"/>
      <c r="UQ321" s="1098"/>
      <c r="UR321" s="1098"/>
      <c r="US321" s="1098"/>
      <c r="UT321" s="1098"/>
      <c r="UU321" s="1098"/>
      <c r="UV321" s="1098"/>
      <c r="UW321" s="1098"/>
      <c r="UX321" s="1098"/>
      <c r="UY321" s="1098"/>
      <c r="UZ321" s="1098"/>
      <c r="VA321" s="1098"/>
      <c r="VB321" s="1098"/>
      <c r="VC321" s="1098"/>
      <c r="VD321" s="1098"/>
      <c r="VE321" s="1098"/>
      <c r="VF321" s="1098"/>
      <c r="VG321" s="1098"/>
      <c r="VH321" s="1098"/>
      <c r="VI321" s="1098"/>
      <c r="VJ321" s="1098"/>
      <c r="VK321" s="1098"/>
      <c r="VL321" s="1098"/>
      <c r="VM321" s="1098"/>
      <c r="VN321" s="1098"/>
      <c r="VO321" s="1098"/>
      <c r="VP321" s="1098"/>
      <c r="VQ321" s="1098"/>
      <c r="VR321" s="1098"/>
      <c r="VS321" s="1098"/>
      <c r="VT321" s="1098"/>
      <c r="VU321" s="1098"/>
      <c r="VV321" s="1098"/>
      <c r="VW321" s="1098"/>
      <c r="VX321" s="1098"/>
      <c r="VY321" s="1098"/>
      <c r="VZ321" s="1098"/>
      <c r="WA321" s="1098"/>
      <c r="WB321" s="1098"/>
      <c r="WC321" s="1098"/>
      <c r="WD321" s="1098"/>
      <c r="WE321" s="1098"/>
      <c r="WF321" s="1098"/>
      <c r="WG321" s="1098"/>
      <c r="WH321" s="1098"/>
      <c r="WI321" s="1098"/>
      <c r="WJ321" s="1098"/>
      <c r="WK321" s="1098"/>
      <c r="WL321" s="1098"/>
      <c r="WM321" s="1098"/>
      <c r="WN321" s="1098"/>
      <c r="WO321" s="1098"/>
      <c r="WP321" s="1098"/>
      <c r="WQ321" s="1098"/>
      <c r="WR321" s="1098"/>
      <c r="WS321" s="1098"/>
      <c r="WT321" s="1098"/>
      <c r="WU321" s="1098"/>
      <c r="WV321" s="1098"/>
      <c r="WW321" s="1098"/>
      <c r="WX321" s="1098"/>
      <c r="WY321" s="1098"/>
      <c r="WZ321" s="1098"/>
      <c r="XA321" s="1098"/>
      <c r="XB321" s="1098"/>
      <c r="XC321" s="1098"/>
      <c r="XD321" s="1098"/>
      <c r="XE321" s="1098"/>
      <c r="XF321" s="1098"/>
      <c r="XG321" s="1098"/>
      <c r="XH321" s="1098"/>
      <c r="XI321" s="1098"/>
      <c r="XJ321" s="1098"/>
      <c r="XK321" s="1098"/>
      <c r="XL321" s="1098"/>
      <c r="XM321" s="1098"/>
      <c r="XN321" s="1098"/>
      <c r="XO321" s="1098"/>
      <c r="XP321" s="1098"/>
      <c r="XQ321" s="1098"/>
      <c r="XR321" s="1098"/>
      <c r="XS321" s="1098"/>
      <c r="XT321" s="1098"/>
      <c r="XU321" s="1098"/>
      <c r="XV321" s="1098"/>
      <c r="XW321" s="1098"/>
      <c r="XX321" s="1098"/>
      <c r="XY321" s="1098"/>
      <c r="XZ321" s="1098"/>
      <c r="YA321" s="1098"/>
      <c r="YB321" s="1098"/>
      <c r="YC321" s="1098"/>
      <c r="YD321" s="1098"/>
      <c r="YE321" s="1098"/>
      <c r="YF321" s="1098"/>
      <c r="YG321" s="1098"/>
      <c r="YH321" s="1098"/>
      <c r="YI321" s="1098"/>
      <c r="YJ321" s="1098"/>
      <c r="YK321" s="1098"/>
      <c r="YL321" s="1098"/>
      <c r="YM321" s="1098"/>
      <c r="YN321" s="1098"/>
      <c r="YO321" s="1098"/>
      <c r="YP321" s="1098"/>
      <c r="YQ321" s="1098"/>
      <c r="YR321" s="1098"/>
      <c r="YS321" s="1098"/>
      <c r="YT321" s="1098"/>
      <c r="YU321" s="1098"/>
      <c r="YV321" s="1098"/>
      <c r="YW321" s="1098"/>
      <c r="YX321" s="1098"/>
      <c r="YY321" s="1098"/>
      <c r="YZ321" s="1098"/>
      <c r="ZA321" s="1098"/>
      <c r="ZB321" s="1098"/>
      <c r="ZC321" s="1098"/>
      <c r="ZD321" s="1098"/>
      <c r="ZE321" s="1098"/>
      <c r="ZF321" s="1098"/>
      <c r="ZG321" s="1098"/>
      <c r="ZH321" s="1098"/>
      <c r="ZI321" s="1098"/>
      <c r="ZJ321" s="1098"/>
      <c r="ZK321" s="1098"/>
      <c r="ZL321" s="1098"/>
      <c r="ZM321" s="1098"/>
      <c r="ZN321" s="1098"/>
      <c r="ZO321" s="1098"/>
      <c r="ZP321" s="1098"/>
      <c r="ZQ321" s="1098"/>
      <c r="ZR321" s="1098"/>
      <c r="ZS321" s="1098"/>
      <c r="ZT321" s="1098"/>
      <c r="ZU321" s="1098"/>
      <c r="ZV321" s="1098"/>
      <c r="ZW321" s="1098"/>
      <c r="ZX321" s="1098"/>
      <c r="ZY321" s="1098"/>
      <c r="ZZ321" s="1098"/>
      <c r="AAA321" s="1098"/>
      <c r="AAB321" s="1098"/>
      <c r="AAC321" s="1098"/>
      <c r="AAD321" s="1098"/>
      <c r="AAE321" s="1098"/>
      <c r="AAF321" s="1098"/>
      <c r="AAG321" s="1098"/>
      <c r="AAH321" s="1098"/>
      <c r="AAI321" s="1098"/>
      <c r="AAJ321" s="1098"/>
      <c r="AAK321" s="1098"/>
      <c r="AAL321" s="1098"/>
      <c r="AAM321" s="1098"/>
      <c r="AAN321" s="1098"/>
      <c r="AAO321" s="1098"/>
      <c r="AAP321" s="1098"/>
      <c r="AAQ321" s="1098"/>
      <c r="AAR321" s="1098"/>
      <c r="AAS321" s="1098"/>
      <c r="AAT321" s="1098"/>
      <c r="AAU321" s="1098"/>
      <c r="AAV321" s="1098"/>
      <c r="AAW321" s="1098"/>
      <c r="AAX321" s="1098"/>
      <c r="AAY321" s="1098"/>
      <c r="AAZ321" s="1098"/>
      <c r="ABA321" s="1098"/>
      <c r="ABB321" s="1098"/>
      <c r="ABC321" s="1098"/>
      <c r="ABD321" s="1098"/>
      <c r="ABE321" s="1098"/>
      <c r="ABF321" s="1098"/>
      <c r="ABG321" s="1098"/>
      <c r="ABH321" s="1098"/>
      <c r="ABI321" s="1098"/>
      <c r="ABJ321" s="1098"/>
      <c r="ABK321" s="1098"/>
      <c r="ABL321" s="1098"/>
      <c r="ABM321" s="1098"/>
      <c r="ABN321" s="1098"/>
      <c r="ABO321" s="1098"/>
      <c r="ABP321" s="1098"/>
      <c r="ABQ321" s="1098"/>
      <c r="ABR321" s="1098"/>
      <c r="ABS321" s="1098"/>
      <c r="ABT321" s="1098"/>
      <c r="ABU321" s="1098"/>
      <c r="ABV321" s="1098"/>
      <c r="ABW321" s="1098"/>
      <c r="ABX321" s="1098"/>
      <c r="ABY321" s="1098"/>
      <c r="ABZ321" s="1098"/>
      <c r="ACA321" s="1098"/>
      <c r="ACB321" s="1098"/>
      <c r="ACC321" s="1098"/>
      <c r="ACD321" s="1098"/>
      <c r="ACE321" s="1098"/>
      <c r="ACF321" s="1098"/>
      <c r="ACG321" s="1098"/>
      <c r="ACH321" s="1098"/>
      <c r="ACI321" s="1098"/>
      <c r="ACJ321" s="1098"/>
      <c r="ACK321" s="1098"/>
      <c r="ACL321" s="1098"/>
      <c r="ACM321" s="1098"/>
      <c r="ACN321" s="1098"/>
      <c r="ACO321" s="1098"/>
      <c r="ACP321" s="1098"/>
      <c r="ACQ321" s="1098"/>
      <c r="ACR321" s="1098"/>
      <c r="ACS321" s="1098"/>
      <c r="ACT321" s="1098"/>
      <c r="ACU321" s="1098"/>
      <c r="ACV321" s="1098"/>
      <c r="ACW321" s="1098"/>
      <c r="ACX321" s="1098"/>
      <c r="ACY321" s="1098"/>
      <c r="ACZ321" s="1098"/>
      <c r="ADA321" s="1098"/>
      <c r="ADB321" s="1098"/>
      <c r="ADC321" s="1098"/>
      <c r="ADD321" s="1098"/>
      <c r="ADE321" s="1098"/>
      <c r="ADF321" s="1098"/>
      <c r="ADG321" s="1098"/>
      <c r="ADH321" s="1098"/>
      <c r="ADI321" s="1098"/>
      <c r="ADJ321" s="1098"/>
      <c r="ADK321" s="1098"/>
      <c r="ADL321" s="1098"/>
      <c r="ADM321" s="1098"/>
      <c r="ADN321" s="1098"/>
      <c r="ADO321" s="1098"/>
      <c r="ADP321" s="1098"/>
      <c r="ADQ321" s="1098"/>
      <c r="ADR321" s="1098"/>
      <c r="ADS321" s="1098"/>
      <c r="ADT321" s="1098"/>
      <c r="ADU321" s="1098"/>
      <c r="ADV321" s="1098"/>
      <c r="ADW321" s="1098"/>
      <c r="ADX321" s="1098"/>
      <c r="ADY321" s="1098"/>
      <c r="ADZ321" s="1098"/>
      <c r="AEA321" s="1098"/>
      <c r="AEB321" s="1098"/>
      <c r="AEC321" s="1098"/>
      <c r="AED321" s="1098"/>
      <c r="AEE321" s="1098"/>
      <c r="AEF321" s="1098"/>
      <c r="AEG321" s="1098"/>
      <c r="AEH321" s="1098"/>
      <c r="AEI321" s="1098"/>
      <c r="AEJ321" s="1098"/>
      <c r="AEK321" s="1098"/>
      <c r="AEL321" s="1098"/>
      <c r="AEM321" s="1098"/>
      <c r="AEN321" s="1098"/>
      <c r="AEO321" s="1098"/>
      <c r="AEP321" s="1098"/>
      <c r="AEQ321" s="1098"/>
      <c r="AER321" s="1098"/>
      <c r="AES321" s="1098"/>
      <c r="AET321" s="1098"/>
      <c r="AEU321" s="1098"/>
      <c r="AEV321" s="1098"/>
      <c r="AEW321" s="1098"/>
      <c r="AEX321" s="1098"/>
      <c r="AEY321" s="1098"/>
      <c r="AEZ321" s="1098"/>
      <c r="AFA321" s="1098"/>
      <c r="AFB321" s="1098"/>
      <c r="AFC321" s="1098"/>
      <c r="AFD321" s="1098"/>
      <c r="AFE321" s="1098"/>
      <c r="AFF321" s="1098"/>
      <c r="AFG321" s="1098"/>
      <c r="AFH321" s="1098"/>
      <c r="AFI321" s="1098"/>
      <c r="AFJ321" s="1098"/>
      <c r="AFK321" s="1098"/>
      <c r="AFL321" s="1098"/>
      <c r="AFM321" s="1098"/>
      <c r="AFN321" s="1098"/>
      <c r="AFO321" s="1098"/>
      <c r="AFP321" s="1098"/>
      <c r="AFQ321" s="1098"/>
      <c r="AFR321" s="1098"/>
      <c r="AFS321" s="1098"/>
      <c r="AFT321" s="1098"/>
      <c r="AFU321" s="1098"/>
      <c r="AFV321" s="1098"/>
      <c r="AFW321" s="1098"/>
      <c r="AFX321" s="1098"/>
      <c r="AFY321" s="1098"/>
      <c r="AFZ321" s="1098"/>
      <c r="AGA321" s="1098"/>
      <c r="AGB321" s="1098"/>
      <c r="AGC321" s="1098"/>
      <c r="AGD321" s="1098"/>
      <c r="AGE321" s="1098"/>
      <c r="AGF321" s="1098"/>
      <c r="AGG321" s="1098"/>
      <c r="AGH321" s="1098"/>
      <c r="AGI321" s="1098"/>
      <c r="AGJ321" s="1098"/>
      <c r="AGK321" s="1098"/>
      <c r="AGL321" s="1098"/>
      <c r="AGM321" s="1098"/>
      <c r="AGN321" s="1098"/>
      <c r="AGO321" s="1098"/>
      <c r="AGP321" s="1098"/>
      <c r="AGQ321" s="1098"/>
      <c r="AGR321" s="1098"/>
      <c r="AGS321" s="1098"/>
      <c r="AGT321" s="1098"/>
      <c r="AGU321" s="1098"/>
      <c r="AGV321" s="1098"/>
      <c r="AGW321" s="1098"/>
      <c r="AGX321" s="1098"/>
      <c r="AGY321" s="1098"/>
      <c r="AGZ321" s="1098"/>
      <c r="AHA321" s="1098"/>
      <c r="AHB321" s="1098"/>
      <c r="AHC321" s="1098"/>
      <c r="AHD321" s="1098"/>
      <c r="AHE321" s="1098"/>
      <c r="AHF321" s="1098"/>
      <c r="AHG321" s="1098"/>
      <c r="AHH321" s="1098"/>
      <c r="AHI321" s="1098"/>
      <c r="AHJ321" s="1098"/>
      <c r="AHK321" s="1098"/>
      <c r="AHL321" s="1098"/>
      <c r="AHM321" s="1098"/>
      <c r="AHN321" s="1098"/>
      <c r="AHO321" s="1098"/>
      <c r="AHP321" s="1098"/>
      <c r="AHQ321" s="1098"/>
      <c r="AHR321" s="1098"/>
      <c r="AHS321" s="1098"/>
      <c r="AHT321" s="1098"/>
      <c r="AHU321" s="1098"/>
      <c r="AHV321" s="1098"/>
      <c r="AHW321" s="1098"/>
      <c r="AHX321" s="1098"/>
      <c r="AHY321" s="1098"/>
      <c r="AHZ321" s="1098"/>
      <c r="AIA321" s="1098"/>
      <c r="AIB321" s="1098"/>
      <c r="AIC321" s="1098"/>
      <c r="AID321" s="1098"/>
      <c r="AIE321" s="1098"/>
      <c r="AIF321" s="1098"/>
      <c r="AIG321" s="1098"/>
      <c r="AIH321" s="1098"/>
      <c r="AII321" s="1098"/>
      <c r="AIJ321" s="1098"/>
      <c r="AIK321" s="1098"/>
      <c r="AIL321" s="1098"/>
      <c r="AIM321" s="1098"/>
      <c r="AIN321" s="1098"/>
      <c r="AIO321" s="1098"/>
      <c r="AIP321" s="1098"/>
      <c r="AIQ321" s="1098"/>
      <c r="AIR321" s="1098"/>
      <c r="AIS321" s="1098"/>
      <c r="AIT321" s="1098"/>
      <c r="AIU321" s="1098"/>
      <c r="AIV321" s="1098"/>
      <c r="AIW321" s="1098"/>
      <c r="AIX321" s="1098"/>
      <c r="AIY321" s="1098"/>
      <c r="AIZ321" s="1098"/>
      <c r="AJA321" s="1098"/>
      <c r="AJB321" s="1098"/>
      <c r="AJC321" s="1098"/>
      <c r="AJD321" s="1098"/>
      <c r="AJE321" s="1098"/>
      <c r="AJF321" s="1098"/>
      <c r="AJG321" s="1098"/>
      <c r="AJH321" s="1098"/>
      <c r="AJI321" s="1098"/>
      <c r="AJJ321" s="1098"/>
      <c r="AJK321" s="1098"/>
      <c r="AJL321" s="1098"/>
      <c r="AJM321" s="1098"/>
      <c r="AJN321" s="1098"/>
      <c r="AJO321" s="1098"/>
      <c r="AJP321" s="1098"/>
      <c r="AJQ321" s="1098"/>
      <c r="AJR321" s="1098"/>
      <c r="AJS321" s="1098"/>
      <c r="AJT321" s="1098"/>
      <c r="AJU321" s="1098"/>
      <c r="AJV321" s="1098"/>
      <c r="AJW321" s="1098"/>
      <c r="AJX321" s="1098"/>
      <c r="AJY321" s="1098"/>
      <c r="AJZ321" s="1098"/>
      <c r="AKA321" s="1098"/>
      <c r="AKB321" s="1098"/>
      <c r="AKC321" s="1098"/>
      <c r="AKD321" s="1098"/>
      <c r="AKE321" s="1098"/>
      <c r="AKF321" s="1098"/>
      <c r="AKG321" s="1098"/>
      <c r="AKH321" s="1098"/>
      <c r="AKI321" s="1098"/>
      <c r="AKJ321" s="1098"/>
      <c r="AKK321" s="1098"/>
      <c r="AKL321" s="1098"/>
      <c r="AKM321" s="1098"/>
      <c r="AKN321" s="1098"/>
      <c r="AKO321" s="1098"/>
      <c r="AKP321" s="1098"/>
      <c r="AKQ321" s="1098"/>
      <c r="AKR321" s="1098"/>
      <c r="AKS321" s="1098"/>
      <c r="AKT321" s="1098"/>
      <c r="AKU321" s="1098"/>
      <c r="AKV321" s="1098"/>
      <c r="AKW321" s="1098"/>
      <c r="AKX321" s="1098"/>
      <c r="AKY321" s="1098"/>
      <c r="AKZ321" s="1098"/>
      <c r="ALA321" s="1098"/>
      <c r="ALB321" s="1098"/>
      <c r="ALC321" s="1098"/>
      <c r="ALD321" s="1098"/>
      <c r="ALE321" s="1098"/>
      <c r="ALF321" s="1098"/>
      <c r="ALG321" s="1098"/>
      <c r="ALH321" s="1098"/>
      <c r="ALI321" s="1098"/>
      <c r="ALJ321" s="1098"/>
      <c r="ALK321" s="1098"/>
      <c r="ALL321" s="1098"/>
      <c r="ALM321" s="1098"/>
      <c r="ALN321" s="1098"/>
      <c r="ALO321" s="1098"/>
      <c r="ALP321" s="1098"/>
      <c r="ALQ321" s="1098"/>
      <c r="ALR321" s="1098"/>
      <c r="ALS321" s="1098"/>
      <c r="ALT321" s="1098"/>
      <c r="ALU321" s="1098"/>
      <c r="ALV321" s="1098"/>
      <c r="ALW321" s="1098"/>
      <c r="ALX321" s="1098"/>
      <c r="ALY321" s="1098"/>
      <c r="ALZ321" s="1098"/>
      <c r="AMA321" s="1098"/>
      <c r="AMB321" s="1098"/>
      <c r="AMC321" s="1098"/>
      <c r="AMD321" s="1098"/>
      <c r="AME321" s="1098"/>
      <c r="AMF321" s="1098"/>
      <c r="AMG321" s="1098"/>
      <c r="AMH321" s="1098"/>
      <c r="AMI321" s="1098"/>
      <c r="AMJ321" s="1098"/>
      <c r="AMK321" s="1098"/>
      <c r="AML321" s="1098"/>
      <c r="AMM321" s="1098"/>
      <c r="AMN321" s="1098"/>
      <c r="AMO321" s="1098"/>
      <c r="AMP321" s="1098"/>
      <c r="AMQ321" s="1098"/>
      <c r="AMR321" s="1098"/>
      <c r="AMS321" s="1098"/>
      <c r="AMT321" s="1098"/>
      <c r="AMU321" s="1098"/>
      <c r="AMV321" s="1098"/>
      <c r="AMW321" s="1098"/>
      <c r="AMX321" s="1098"/>
      <c r="AMY321" s="1098"/>
      <c r="AMZ321" s="1098"/>
      <c r="ANA321" s="1098"/>
      <c r="ANB321" s="1098"/>
      <c r="ANC321" s="1098"/>
      <c r="AND321" s="1098"/>
      <c r="ANE321" s="1098"/>
      <c r="ANF321" s="1098"/>
      <c r="ANG321" s="1098"/>
      <c r="ANH321" s="1098"/>
      <c r="ANI321" s="1098"/>
      <c r="ANJ321" s="1098"/>
      <c r="ANK321" s="1098"/>
      <c r="ANL321" s="1098"/>
      <c r="ANM321" s="1098"/>
      <c r="ANN321" s="1098"/>
      <c r="ANO321" s="1098"/>
      <c r="ANP321" s="1098"/>
      <c r="ANQ321" s="1098"/>
      <c r="ANR321" s="1098"/>
      <c r="ANS321" s="1098"/>
      <c r="ANT321" s="1098"/>
      <c r="ANU321" s="1098"/>
      <c r="ANV321" s="1098"/>
      <c r="ANW321" s="1098"/>
      <c r="ANX321" s="1098"/>
      <c r="ANY321" s="1098"/>
      <c r="ANZ321" s="1098"/>
      <c r="AOA321" s="1098"/>
      <c r="AOB321" s="1098"/>
      <c r="AOC321" s="1098"/>
      <c r="AOD321" s="1098"/>
      <c r="AOE321" s="1098"/>
      <c r="AOF321" s="1098"/>
      <c r="AOG321" s="1098"/>
      <c r="AOH321" s="1098"/>
      <c r="AOI321" s="1098"/>
      <c r="AOJ321" s="1098"/>
      <c r="AOK321" s="1098"/>
      <c r="AOL321" s="1098"/>
      <c r="AOM321" s="1098"/>
      <c r="AON321" s="1098"/>
      <c r="AOO321" s="1098"/>
      <c r="AOP321" s="1098"/>
      <c r="AOQ321" s="1098"/>
      <c r="AOR321" s="1098"/>
      <c r="AOS321" s="1098"/>
      <c r="AOT321" s="1098"/>
      <c r="AOU321" s="1098"/>
      <c r="AOV321" s="1098"/>
      <c r="AOW321" s="1098"/>
      <c r="AOX321" s="1098"/>
      <c r="AOY321" s="1098"/>
      <c r="AOZ321" s="1098"/>
      <c r="APA321" s="1098"/>
      <c r="APB321" s="1098"/>
      <c r="APC321" s="1098"/>
      <c r="APD321" s="1098"/>
      <c r="APE321" s="1098"/>
      <c r="APF321" s="1098"/>
      <c r="APG321" s="1098"/>
      <c r="APH321" s="1098"/>
      <c r="API321" s="1098"/>
      <c r="APJ321" s="1098"/>
      <c r="APK321" s="1098"/>
      <c r="APL321" s="1098"/>
      <c r="APM321" s="1098"/>
      <c r="APN321" s="1098"/>
      <c r="APO321" s="1098"/>
      <c r="APP321" s="1098"/>
      <c r="APQ321" s="1098"/>
      <c r="APR321" s="1098"/>
      <c r="APS321" s="1098"/>
      <c r="APT321" s="1098"/>
      <c r="APU321" s="1098"/>
      <c r="APV321" s="1098"/>
      <c r="APW321" s="1098"/>
      <c r="APX321" s="1098"/>
      <c r="APY321" s="1098"/>
      <c r="APZ321" s="1098"/>
      <c r="AQA321" s="1098"/>
      <c r="AQB321" s="1098"/>
      <c r="AQC321" s="1098"/>
      <c r="AQD321" s="1098"/>
      <c r="AQE321" s="1098"/>
      <c r="AQF321" s="1098"/>
      <c r="AQG321" s="1098"/>
      <c r="AQH321" s="1098"/>
      <c r="AQI321" s="1098"/>
      <c r="AQJ321" s="1098"/>
      <c r="AQK321" s="1098"/>
      <c r="AQL321" s="1098"/>
      <c r="AQM321" s="1098"/>
      <c r="AQN321" s="1098"/>
      <c r="AQO321" s="1098"/>
      <c r="AQP321" s="1098"/>
      <c r="AQQ321" s="1098"/>
      <c r="AQR321" s="1098"/>
      <c r="AQS321" s="1098"/>
      <c r="AQT321" s="1098"/>
      <c r="AQU321" s="1098"/>
      <c r="AQV321" s="1098"/>
      <c r="AQW321" s="1098"/>
      <c r="AQX321" s="1098"/>
      <c r="AQY321" s="1098"/>
      <c r="AQZ321" s="1098"/>
      <c r="ARA321" s="1098"/>
      <c r="ARB321" s="1098"/>
      <c r="ARC321" s="1098"/>
      <c r="ARD321" s="1098"/>
      <c r="ARE321" s="1098"/>
      <c r="ARF321" s="1098"/>
      <c r="ARG321" s="1098"/>
      <c r="ARH321" s="1098"/>
      <c r="ARI321" s="1098"/>
      <c r="ARJ321" s="1098"/>
      <c r="ARK321" s="1098"/>
      <c r="ARL321" s="1098"/>
      <c r="ARM321" s="1098"/>
      <c r="ARN321" s="1098"/>
      <c r="ARO321" s="1098"/>
      <c r="ARP321" s="1098"/>
      <c r="ARQ321" s="1098"/>
      <c r="ARR321" s="1098"/>
      <c r="ARS321" s="1098"/>
      <c r="ART321" s="1098"/>
      <c r="ARU321" s="1098"/>
      <c r="ARV321" s="1098"/>
      <c r="ARW321" s="1098"/>
      <c r="ARX321" s="1098"/>
      <c r="ARY321" s="1098"/>
      <c r="ARZ321" s="1098"/>
      <c r="ASA321" s="1098"/>
      <c r="ASB321" s="1098"/>
      <c r="ASC321" s="1098"/>
      <c r="ASD321" s="1098"/>
      <c r="ASE321" s="1098"/>
      <c r="ASF321" s="1098"/>
      <c r="ASG321" s="1098"/>
      <c r="ASH321" s="1098"/>
      <c r="ASI321" s="1098"/>
      <c r="ASJ321" s="1098"/>
      <c r="ASK321" s="1098"/>
      <c r="ASL321" s="1098"/>
      <c r="ASM321" s="1098"/>
      <c r="ASN321" s="1098"/>
      <c r="ASO321" s="1098"/>
      <c r="ASP321" s="1098"/>
      <c r="ASQ321" s="1098"/>
      <c r="ASR321" s="1098"/>
      <c r="ASS321" s="1098"/>
      <c r="AST321" s="1098"/>
      <c r="ASU321" s="1098"/>
      <c r="ASV321" s="1098"/>
      <c r="ASW321" s="1098"/>
      <c r="ASX321" s="1098"/>
      <c r="ASY321" s="1098"/>
      <c r="ASZ321" s="1098"/>
      <c r="ATA321" s="1098"/>
      <c r="ATB321" s="1098"/>
      <c r="ATC321" s="1098"/>
      <c r="ATD321" s="1098"/>
      <c r="ATE321" s="1098"/>
      <c r="ATF321" s="1098"/>
      <c r="ATG321" s="1098"/>
      <c r="ATH321" s="1098"/>
      <c r="ATI321" s="1098"/>
      <c r="ATJ321" s="1098"/>
      <c r="ATK321" s="1098"/>
      <c r="ATL321" s="1098"/>
      <c r="ATM321" s="1098"/>
      <c r="ATN321" s="1098"/>
      <c r="ATO321" s="1098"/>
      <c r="ATP321" s="1098"/>
      <c r="ATQ321" s="1098"/>
      <c r="ATR321" s="1098"/>
      <c r="ATS321" s="1098"/>
      <c r="ATT321" s="1098"/>
      <c r="ATU321" s="1098"/>
      <c r="ATV321" s="1098"/>
      <c r="ATW321" s="1098"/>
      <c r="ATX321" s="1098"/>
      <c r="ATY321" s="1098"/>
      <c r="ATZ321" s="1098"/>
      <c r="AUA321" s="1098"/>
      <c r="AUB321" s="1098"/>
      <c r="AUC321" s="1098"/>
      <c r="AUD321" s="1098"/>
      <c r="AUE321" s="1098"/>
      <c r="AUF321" s="1098"/>
      <c r="AUG321" s="1098"/>
      <c r="AUH321" s="1098"/>
      <c r="AUI321" s="1098"/>
      <c r="AUJ321" s="1098"/>
      <c r="AUK321" s="1098"/>
      <c r="AUL321" s="1098"/>
      <c r="AUM321" s="1098"/>
      <c r="AUN321" s="1098"/>
      <c r="AUO321" s="1098"/>
      <c r="AUP321" s="1098"/>
      <c r="AUQ321" s="1098"/>
      <c r="AUR321" s="1098"/>
      <c r="AUS321" s="1098"/>
      <c r="AUT321" s="1098"/>
      <c r="AUU321" s="1098"/>
      <c r="AUV321" s="1098"/>
      <c r="AUW321" s="1098"/>
      <c r="AUX321" s="1098"/>
      <c r="AUY321" s="1098"/>
      <c r="AUZ321" s="1098"/>
      <c r="AVA321" s="1098"/>
      <c r="AVB321" s="1098"/>
      <c r="AVC321" s="1098"/>
      <c r="AVD321" s="1098"/>
      <c r="AVE321" s="1098"/>
      <c r="AVF321" s="1098"/>
      <c r="AVG321" s="1098"/>
      <c r="AVH321" s="1098"/>
      <c r="AVI321" s="1098"/>
      <c r="AVJ321" s="1098"/>
      <c r="AVK321" s="1098"/>
      <c r="AVL321" s="1098"/>
      <c r="AVM321" s="1098"/>
      <c r="AVN321" s="1098"/>
      <c r="AVO321" s="1098"/>
      <c r="AVP321" s="1098"/>
      <c r="AVQ321" s="1098"/>
      <c r="AVR321" s="1098"/>
      <c r="AVS321" s="1098"/>
      <c r="AVT321" s="1098"/>
      <c r="AVU321" s="1098"/>
      <c r="AVV321" s="1098"/>
      <c r="AVW321" s="1098"/>
      <c r="AVX321" s="1098"/>
      <c r="AVY321" s="1098"/>
      <c r="AVZ321" s="1098"/>
      <c r="AWA321" s="1098"/>
      <c r="AWB321" s="1098"/>
      <c r="AWC321" s="1098"/>
      <c r="AWD321" s="1098"/>
      <c r="AWE321" s="1098"/>
      <c r="AWF321" s="1098"/>
      <c r="AWG321" s="1098"/>
      <c r="AWH321" s="1098"/>
      <c r="AWI321" s="1098"/>
      <c r="AWJ321" s="1098"/>
      <c r="AWK321" s="1098"/>
      <c r="AWL321" s="1098"/>
      <c r="AWM321" s="1098"/>
      <c r="AWN321" s="1098"/>
      <c r="AWO321" s="1098"/>
      <c r="AWP321" s="1098"/>
      <c r="AWQ321" s="1098"/>
      <c r="AWR321" s="1098"/>
      <c r="AWS321" s="1098"/>
      <c r="AWT321" s="1098"/>
      <c r="AWU321" s="1098"/>
      <c r="AWV321" s="1098"/>
      <c r="AWW321" s="1098"/>
      <c r="AWX321" s="1098"/>
      <c r="AWY321" s="1098"/>
      <c r="AWZ321" s="1098"/>
      <c r="AXA321" s="1098"/>
      <c r="AXB321" s="1098"/>
      <c r="AXC321" s="1098"/>
      <c r="AXD321" s="1098"/>
      <c r="AXE321" s="1098"/>
      <c r="AXF321" s="1098"/>
      <c r="AXG321" s="1098"/>
      <c r="AXH321" s="1098"/>
      <c r="AXI321" s="1098"/>
      <c r="AXJ321" s="1098"/>
      <c r="AXK321" s="1098"/>
      <c r="AXL321" s="1098"/>
      <c r="AXM321" s="1098"/>
      <c r="AXN321" s="1098"/>
      <c r="AXO321" s="1098"/>
      <c r="AXP321" s="1098"/>
      <c r="AXQ321" s="1098"/>
      <c r="AXR321" s="1098"/>
      <c r="AXS321" s="1098"/>
      <c r="AXT321" s="1098"/>
      <c r="AXU321" s="1098"/>
      <c r="AXV321" s="1098"/>
      <c r="AXW321" s="1098"/>
      <c r="AXX321" s="1098"/>
      <c r="AXY321" s="1098"/>
      <c r="AXZ321" s="1098"/>
      <c r="AYA321" s="1098"/>
      <c r="AYB321" s="1098"/>
      <c r="AYC321" s="1098"/>
      <c r="AYD321" s="1098"/>
      <c r="AYE321" s="1098"/>
      <c r="AYF321" s="1098"/>
      <c r="AYG321" s="1098"/>
      <c r="AYH321" s="1098"/>
      <c r="AYI321" s="1098"/>
      <c r="AYJ321" s="1098"/>
      <c r="AYK321" s="1098"/>
      <c r="AYL321" s="1098"/>
      <c r="AYM321" s="1098"/>
      <c r="AYN321" s="1098"/>
      <c r="AYO321" s="1098"/>
      <c r="AYP321" s="1098"/>
      <c r="AYQ321" s="1098"/>
      <c r="AYR321" s="1098"/>
      <c r="AYS321" s="1098"/>
      <c r="AYT321" s="1098"/>
      <c r="AYU321" s="1098"/>
      <c r="AYV321" s="1098"/>
      <c r="AYW321" s="1098"/>
    </row>
    <row r="322" spans="1:1349" s="1766" customFormat="1" ht="14.25" customHeight="1" thickBot="1" x14ac:dyDescent="0.35">
      <c r="A322" s="3484"/>
      <c r="B322" s="1793" t="s">
        <v>1049</v>
      </c>
      <c r="C322" s="1794" t="s">
        <v>951</v>
      </c>
      <c r="D322" s="1795"/>
      <c r="E322" s="1795"/>
      <c r="F322" s="1795"/>
      <c r="G322" s="1795"/>
      <c r="H322" s="1795"/>
      <c r="I322" s="1796"/>
      <c r="J322" s="1790"/>
      <c r="K322" s="1790"/>
      <c r="L322" s="1790"/>
      <c r="M322" s="1790"/>
      <c r="N322" s="1790"/>
      <c r="O322" s="1790"/>
      <c r="P322" s="1790"/>
      <c r="Q322" s="1790"/>
      <c r="R322" s="3574"/>
      <c r="S322" s="1098"/>
      <c r="T322" s="1098"/>
      <c r="U322" s="1098"/>
      <c r="V322" s="1098"/>
      <c r="W322" s="1098"/>
      <c r="X322" s="1098"/>
      <c r="Y322" s="1098"/>
      <c r="Z322" s="1098"/>
      <c r="AA322" s="1098"/>
      <c r="AB322" s="1098"/>
      <c r="AC322" s="1098"/>
      <c r="AD322" s="1098"/>
      <c r="AE322" s="1098"/>
      <c r="AF322" s="1098"/>
      <c r="AG322" s="1098"/>
      <c r="AH322" s="1098"/>
      <c r="AI322" s="1098"/>
      <c r="AJ322" s="1098"/>
      <c r="AK322" s="1098"/>
      <c r="AL322" s="1098"/>
      <c r="AM322" s="1098"/>
      <c r="AN322" s="1098"/>
      <c r="AO322" s="1098"/>
      <c r="AP322" s="1098"/>
      <c r="AQ322" s="1098"/>
      <c r="AR322" s="1098"/>
      <c r="AS322" s="1098"/>
      <c r="AT322" s="1098"/>
      <c r="AU322" s="1098"/>
      <c r="AV322" s="1098"/>
      <c r="AW322" s="1098"/>
      <c r="AX322" s="1098"/>
      <c r="AY322" s="1098"/>
      <c r="AZ322" s="1098"/>
      <c r="BA322" s="1098"/>
      <c r="BB322" s="1098"/>
      <c r="BC322" s="1098"/>
      <c r="BD322" s="1098"/>
      <c r="BE322" s="1098"/>
      <c r="BF322" s="1098"/>
      <c r="BG322" s="1098"/>
      <c r="BH322" s="1098"/>
      <c r="BI322" s="1098"/>
      <c r="BJ322" s="1098"/>
      <c r="BK322" s="1098"/>
      <c r="BL322" s="1098"/>
      <c r="BM322" s="1098"/>
      <c r="BN322" s="1098"/>
      <c r="BO322" s="1098"/>
      <c r="BP322" s="1098"/>
      <c r="BQ322" s="1098"/>
      <c r="BR322" s="1098"/>
      <c r="BS322" s="1098"/>
      <c r="BT322" s="1098"/>
      <c r="BU322" s="1098"/>
      <c r="BV322" s="1098"/>
      <c r="BW322" s="1098"/>
      <c r="BX322" s="1098"/>
      <c r="BY322" s="1098"/>
      <c r="BZ322" s="1098"/>
      <c r="CA322" s="1098"/>
      <c r="CB322" s="1098"/>
      <c r="CC322" s="1098"/>
      <c r="CD322" s="1098"/>
      <c r="CE322" s="1098"/>
      <c r="CF322" s="1098"/>
      <c r="CG322" s="1098"/>
      <c r="CH322" s="1098"/>
      <c r="CI322" s="1098"/>
      <c r="CJ322" s="1098"/>
      <c r="CK322" s="1098"/>
      <c r="CL322" s="1098"/>
      <c r="CM322" s="1098"/>
      <c r="CN322" s="1098"/>
      <c r="CO322" s="1098"/>
      <c r="CP322" s="1098"/>
      <c r="CQ322" s="1098"/>
      <c r="CR322" s="1098"/>
      <c r="CS322" s="1098"/>
      <c r="CT322" s="1098"/>
      <c r="CU322" s="1098"/>
      <c r="CV322" s="1098"/>
      <c r="CW322" s="1098"/>
      <c r="CX322" s="1098"/>
      <c r="CY322" s="1098"/>
      <c r="CZ322" s="1098"/>
      <c r="DA322" s="1098"/>
      <c r="DB322" s="1098"/>
      <c r="DC322" s="1098"/>
      <c r="DD322" s="1098"/>
      <c r="DE322" s="1098"/>
      <c r="DF322" s="1098"/>
      <c r="DG322" s="1098"/>
      <c r="DH322" s="1098"/>
      <c r="DI322" s="1098"/>
      <c r="DJ322" s="1098"/>
      <c r="DK322" s="1098"/>
      <c r="DL322" s="1098"/>
      <c r="DM322" s="1098"/>
      <c r="DN322" s="1098"/>
      <c r="DO322" s="1098"/>
      <c r="DP322" s="1098"/>
      <c r="DQ322" s="1098"/>
      <c r="DR322" s="1098"/>
      <c r="DS322" s="1098"/>
      <c r="DT322" s="1098"/>
      <c r="DU322" s="1098"/>
      <c r="DV322" s="1098"/>
      <c r="DW322" s="1098"/>
      <c r="DX322" s="1098"/>
      <c r="DY322" s="1098"/>
      <c r="DZ322" s="1098"/>
      <c r="EA322" s="1098"/>
      <c r="EB322" s="1098"/>
      <c r="EC322" s="1098"/>
      <c r="ED322" s="1098"/>
      <c r="EE322" s="1098"/>
      <c r="EF322" s="1098"/>
      <c r="EG322" s="1098"/>
      <c r="EH322" s="1098"/>
      <c r="EI322" s="1098"/>
      <c r="EJ322" s="1098"/>
      <c r="EK322" s="1098"/>
      <c r="EL322" s="1098"/>
      <c r="EM322" s="1098"/>
      <c r="EN322" s="1098"/>
      <c r="EO322" s="1098"/>
      <c r="EP322" s="1098"/>
      <c r="EQ322" s="1098"/>
      <c r="ER322" s="1098"/>
      <c r="ES322" s="1098"/>
      <c r="ET322" s="1098"/>
      <c r="EU322" s="1098"/>
      <c r="EV322" s="1098"/>
      <c r="EW322" s="1098"/>
      <c r="EX322" s="1098"/>
      <c r="EY322" s="1098"/>
      <c r="EZ322" s="1098"/>
      <c r="FA322" s="1098"/>
      <c r="FB322" s="1098"/>
      <c r="FC322" s="1098"/>
      <c r="FD322" s="1098"/>
      <c r="FE322" s="1098"/>
      <c r="FF322" s="1098"/>
      <c r="FG322" s="1098"/>
      <c r="FH322" s="1098"/>
      <c r="FI322" s="1098"/>
      <c r="FJ322" s="1098"/>
      <c r="FK322" s="1098"/>
      <c r="FL322" s="1098"/>
      <c r="FM322" s="1098"/>
      <c r="FN322" s="1098"/>
      <c r="FO322" s="1098"/>
      <c r="FP322" s="1098"/>
      <c r="FQ322" s="1098"/>
      <c r="FR322" s="1098"/>
      <c r="FS322" s="1098"/>
      <c r="FT322" s="1098"/>
      <c r="FU322" s="1098"/>
      <c r="FV322" s="1098"/>
      <c r="FW322" s="1098"/>
      <c r="FX322" s="1098"/>
      <c r="FY322" s="1098"/>
      <c r="FZ322" s="1098"/>
      <c r="GA322" s="1098"/>
      <c r="GB322" s="1098"/>
      <c r="GC322" s="1098"/>
      <c r="GD322" s="1098"/>
      <c r="GE322" s="1098"/>
      <c r="GF322" s="1098"/>
      <c r="GG322" s="1098"/>
      <c r="GH322" s="1098"/>
      <c r="GI322" s="1098"/>
      <c r="GJ322" s="1098"/>
      <c r="GK322" s="1098"/>
      <c r="GL322" s="1098"/>
      <c r="GM322" s="1098"/>
      <c r="GN322" s="1098"/>
      <c r="GO322" s="1098"/>
      <c r="GP322" s="1098"/>
      <c r="GQ322" s="1098"/>
      <c r="GR322" s="1098"/>
      <c r="GS322" s="1098"/>
      <c r="GT322" s="1098"/>
      <c r="GU322" s="1098"/>
      <c r="GV322" s="1098"/>
      <c r="GW322" s="1098"/>
      <c r="GX322" s="1098"/>
      <c r="GY322" s="1098"/>
      <c r="GZ322" s="1098"/>
      <c r="HA322" s="1098"/>
      <c r="HB322" s="1098"/>
      <c r="HC322" s="1098"/>
      <c r="HD322" s="1098"/>
      <c r="HE322" s="1098"/>
      <c r="HF322" s="1098"/>
      <c r="HG322" s="1098"/>
      <c r="HH322" s="1098"/>
      <c r="HI322" s="1098"/>
      <c r="HJ322" s="1098"/>
      <c r="HK322" s="1098"/>
      <c r="HL322" s="1098"/>
      <c r="HM322" s="1098"/>
      <c r="HN322" s="1098"/>
      <c r="HO322" s="1098"/>
      <c r="HP322" s="1098"/>
      <c r="HQ322" s="1098"/>
      <c r="HR322" s="1098"/>
      <c r="HS322" s="1098"/>
      <c r="HT322" s="1098"/>
      <c r="HU322" s="1098"/>
      <c r="HV322" s="1098"/>
      <c r="HW322" s="1098"/>
      <c r="HX322" s="1098"/>
      <c r="HY322" s="1098"/>
      <c r="HZ322" s="1098"/>
      <c r="IA322" s="1098"/>
      <c r="IB322" s="1098"/>
      <c r="IC322" s="1098"/>
      <c r="ID322" s="1098"/>
      <c r="IE322" s="1098"/>
      <c r="IF322" s="1098"/>
      <c r="IG322" s="1098"/>
      <c r="IH322" s="1098"/>
      <c r="II322" s="1098"/>
      <c r="IJ322" s="1098"/>
      <c r="IK322" s="1098"/>
      <c r="IL322" s="1098"/>
      <c r="IM322" s="1098"/>
      <c r="IN322" s="1098"/>
      <c r="IO322" s="1098"/>
      <c r="IP322" s="1098"/>
      <c r="IQ322" s="1098"/>
      <c r="IR322" s="1098"/>
      <c r="IS322" s="1098"/>
      <c r="IT322" s="1098"/>
      <c r="IU322" s="1098"/>
      <c r="IV322" s="1098"/>
      <c r="IW322" s="1098"/>
      <c r="IX322" s="1098"/>
      <c r="IY322" s="1098"/>
      <c r="IZ322" s="1098"/>
      <c r="JA322" s="1098"/>
      <c r="JB322" s="1098"/>
      <c r="JC322" s="1098"/>
      <c r="JD322" s="1098"/>
      <c r="JE322" s="1098"/>
      <c r="JF322" s="1098"/>
      <c r="JG322" s="1098"/>
      <c r="JH322" s="1098"/>
      <c r="JI322" s="1098"/>
      <c r="JJ322" s="1098"/>
      <c r="JK322" s="1098"/>
      <c r="JL322" s="1098"/>
      <c r="JM322" s="1098"/>
      <c r="JN322" s="1098"/>
      <c r="JO322" s="1098"/>
      <c r="JP322" s="1098"/>
      <c r="JQ322" s="1098"/>
      <c r="JR322" s="1098"/>
      <c r="JS322" s="1098"/>
      <c r="JT322" s="1098"/>
      <c r="JU322" s="1098"/>
      <c r="JV322" s="1098"/>
      <c r="JW322" s="1098"/>
      <c r="JX322" s="1098"/>
      <c r="JY322" s="1098"/>
      <c r="JZ322" s="1098"/>
      <c r="KA322" s="1098"/>
      <c r="KB322" s="1098"/>
      <c r="KC322" s="1098"/>
      <c r="KD322" s="1098"/>
      <c r="KE322" s="1098"/>
      <c r="KF322" s="1098"/>
      <c r="KG322" s="1098"/>
      <c r="KH322" s="1098"/>
      <c r="KI322" s="1098"/>
      <c r="KJ322" s="1098"/>
      <c r="KK322" s="1098"/>
      <c r="KL322" s="1098"/>
      <c r="KM322" s="1098"/>
      <c r="KN322" s="1098"/>
      <c r="KO322" s="1098"/>
      <c r="KP322" s="1098"/>
      <c r="KQ322" s="1098"/>
      <c r="KR322" s="1098"/>
      <c r="KS322" s="1098"/>
      <c r="KT322" s="1098"/>
      <c r="KU322" s="1098"/>
      <c r="KV322" s="1098"/>
      <c r="KW322" s="1098"/>
      <c r="KX322" s="1098"/>
      <c r="KY322" s="1098"/>
      <c r="KZ322" s="1098"/>
      <c r="LA322" s="1098"/>
      <c r="LB322" s="1098"/>
      <c r="LC322" s="1098"/>
      <c r="LD322" s="1098"/>
      <c r="LE322" s="1098"/>
      <c r="LF322" s="1098"/>
      <c r="LG322" s="1098"/>
      <c r="LH322" s="1098"/>
      <c r="LI322" s="1098"/>
      <c r="LJ322" s="1098"/>
      <c r="LK322" s="1098"/>
      <c r="LL322" s="1098"/>
      <c r="LM322" s="1098"/>
      <c r="LN322" s="1098"/>
      <c r="LO322" s="1098"/>
      <c r="LP322" s="1098"/>
      <c r="LQ322" s="1098"/>
      <c r="LR322" s="1098"/>
      <c r="LS322" s="1098"/>
      <c r="LT322" s="1098"/>
      <c r="LU322" s="1098"/>
      <c r="LV322" s="1098"/>
      <c r="LW322" s="1098"/>
      <c r="LX322" s="1098"/>
      <c r="LY322" s="1098"/>
      <c r="LZ322" s="1098"/>
      <c r="MA322" s="1098"/>
      <c r="MB322" s="1098"/>
      <c r="MC322" s="1098"/>
      <c r="MD322" s="1098"/>
      <c r="ME322" s="1098"/>
      <c r="MF322" s="1098"/>
      <c r="MG322" s="1098"/>
      <c r="MH322" s="1098"/>
      <c r="MI322" s="1098"/>
      <c r="MJ322" s="1098"/>
      <c r="MK322" s="1098"/>
      <c r="ML322" s="1098"/>
      <c r="MM322" s="1098"/>
      <c r="MN322" s="1098"/>
      <c r="MO322" s="1098"/>
      <c r="MP322" s="1098"/>
      <c r="MQ322" s="1098"/>
      <c r="MR322" s="1098"/>
      <c r="MS322" s="1098"/>
      <c r="MT322" s="1098"/>
      <c r="MU322" s="1098"/>
      <c r="MV322" s="1098"/>
      <c r="MW322" s="1098"/>
      <c r="MX322" s="1098"/>
      <c r="MY322" s="1098"/>
      <c r="MZ322" s="1098"/>
      <c r="NA322" s="1098"/>
      <c r="NB322" s="1098"/>
      <c r="NC322" s="1098"/>
      <c r="ND322" s="1098"/>
      <c r="NE322" s="1098"/>
      <c r="NF322" s="1098"/>
      <c r="NG322" s="1098"/>
      <c r="NH322" s="1098"/>
      <c r="NI322" s="1098"/>
      <c r="NJ322" s="1098"/>
      <c r="NK322" s="1098"/>
      <c r="NL322" s="1098"/>
      <c r="NM322" s="1098"/>
      <c r="NN322" s="1098"/>
      <c r="NO322" s="1098"/>
      <c r="NP322" s="1098"/>
      <c r="NQ322" s="1098"/>
      <c r="NR322" s="1098"/>
      <c r="NS322" s="1098"/>
      <c r="NT322" s="1098"/>
      <c r="NU322" s="1098"/>
      <c r="NV322" s="1098"/>
      <c r="NW322" s="1098"/>
      <c r="NX322" s="1098"/>
      <c r="NY322" s="1098"/>
      <c r="NZ322" s="1098"/>
      <c r="OA322" s="1098"/>
      <c r="OB322" s="1098"/>
      <c r="OC322" s="1098"/>
      <c r="OD322" s="1098"/>
      <c r="OE322" s="1098"/>
      <c r="OF322" s="1098"/>
      <c r="OG322" s="1098"/>
      <c r="OH322" s="1098"/>
      <c r="OI322" s="1098"/>
      <c r="OJ322" s="1098"/>
      <c r="OK322" s="1098"/>
      <c r="OL322" s="1098"/>
      <c r="OM322" s="1098"/>
      <c r="ON322" s="1098"/>
      <c r="OO322" s="1098"/>
      <c r="OP322" s="1098"/>
      <c r="OQ322" s="1098"/>
      <c r="OR322" s="1098"/>
      <c r="OS322" s="1098"/>
      <c r="OT322" s="1098"/>
      <c r="OU322" s="1098"/>
      <c r="OV322" s="1098"/>
      <c r="OW322" s="1098"/>
      <c r="OX322" s="1098"/>
      <c r="OY322" s="1098"/>
      <c r="OZ322" s="1098"/>
      <c r="PA322" s="1098"/>
      <c r="PB322" s="1098"/>
      <c r="PC322" s="1098"/>
      <c r="PD322" s="1098"/>
      <c r="PE322" s="1098"/>
      <c r="PF322" s="1098"/>
      <c r="PG322" s="1098"/>
      <c r="PH322" s="1098"/>
      <c r="PI322" s="1098"/>
      <c r="PJ322" s="1098"/>
      <c r="PK322" s="1098"/>
      <c r="PL322" s="1098"/>
      <c r="PM322" s="1098"/>
      <c r="PN322" s="1098"/>
      <c r="PO322" s="1098"/>
      <c r="PP322" s="1098"/>
      <c r="PQ322" s="1098"/>
      <c r="PR322" s="1098"/>
      <c r="PS322" s="1098"/>
      <c r="PT322" s="1098"/>
      <c r="PU322" s="1098"/>
      <c r="PV322" s="1098"/>
      <c r="PW322" s="1098"/>
      <c r="PX322" s="1098"/>
      <c r="PY322" s="1098"/>
      <c r="PZ322" s="1098"/>
      <c r="QA322" s="1098"/>
      <c r="QB322" s="1098"/>
      <c r="QC322" s="1098"/>
      <c r="QD322" s="1098"/>
      <c r="QE322" s="1098"/>
      <c r="QF322" s="1098"/>
      <c r="QG322" s="1098"/>
      <c r="QH322" s="1098"/>
      <c r="QI322" s="1098"/>
      <c r="QJ322" s="1098"/>
      <c r="QK322" s="1098"/>
      <c r="QL322" s="1098"/>
      <c r="QM322" s="1098"/>
      <c r="QN322" s="1098"/>
      <c r="QO322" s="1098"/>
      <c r="QP322" s="1098"/>
      <c r="QQ322" s="1098"/>
      <c r="QR322" s="1098"/>
      <c r="QS322" s="1098"/>
      <c r="QT322" s="1098"/>
      <c r="QU322" s="1098"/>
      <c r="QV322" s="1098"/>
      <c r="QW322" s="1098"/>
      <c r="QX322" s="1098"/>
      <c r="QY322" s="1098"/>
      <c r="QZ322" s="1098"/>
      <c r="RA322" s="1098"/>
      <c r="RB322" s="1098"/>
      <c r="RC322" s="1098"/>
      <c r="RD322" s="1098"/>
      <c r="RE322" s="1098"/>
      <c r="RF322" s="1098"/>
      <c r="RG322" s="1098"/>
      <c r="RH322" s="1098"/>
      <c r="RI322" s="1098"/>
      <c r="RJ322" s="1098"/>
      <c r="RK322" s="1098"/>
      <c r="RL322" s="1098"/>
      <c r="RM322" s="1098"/>
      <c r="RN322" s="1098"/>
      <c r="RO322" s="1098"/>
      <c r="RP322" s="1098"/>
      <c r="RQ322" s="1098"/>
      <c r="RR322" s="1098"/>
      <c r="RS322" s="1098"/>
      <c r="RT322" s="1098"/>
      <c r="RU322" s="1098"/>
      <c r="RV322" s="1098"/>
      <c r="RW322" s="1098"/>
      <c r="RX322" s="1098"/>
      <c r="RY322" s="1098"/>
      <c r="RZ322" s="1098"/>
      <c r="SA322" s="1098"/>
      <c r="SB322" s="1098"/>
      <c r="SC322" s="1098"/>
      <c r="SD322" s="1098"/>
      <c r="SE322" s="1098"/>
      <c r="SF322" s="1098"/>
      <c r="SG322" s="1098"/>
      <c r="SH322" s="1098"/>
      <c r="SI322" s="1098"/>
      <c r="SJ322" s="1098"/>
      <c r="SK322" s="1098"/>
      <c r="SL322" s="1098"/>
      <c r="SM322" s="1098"/>
      <c r="SN322" s="1098"/>
      <c r="SO322" s="1098"/>
      <c r="SP322" s="1098"/>
      <c r="SQ322" s="1098"/>
      <c r="SR322" s="1098"/>
      <c r="SS322" s="1098"/>
      <c r="ST322" s="1098"/>
      <c r="SU322" s="1098"/>
      <c r="SV322" s="1098"/>
      <c r="SW322" s="1098"/>
      <c r="SX322" s="1098"/>
      <c r="SY322" s="1098"/>
      <c r="SZ322" s="1098"/>
      <c r="TA322" s="1098"/>
      <c r="TB322" s="1098"/>
      <c r="TC322" s="1098"/>
      <c r="TD322" s="1098"/>
      <c r="TE322" s="1098"/>
      <c r="TF322" s="1098"/>
      <c r="TG322" s="1098"/>
      <c r="TH322" s="1098"/>
      <c r="TI322" s="1098"/>
      <c r="TJ322" s="1098"/>
      <c r="TK322" s="1098"/>
      <c r="TL322" s="1098"/>
      <c r="TM322" s="1098"/>
      <c r="TN322" s="1098"/>
      <c r="TO322" s="1098"/>
      <c r="TP322" s="1098"/>
      <c r="TQ322" s="1098"/>
      <c r="TR322" s="1098"/>
      <c r="TS322" s="1098"/>
      <c r="TT322" s="1098"/>
      <c r="TU322" s="1098"/>
      <c r="TV322" s="1098"/>
      <c r="TW322" s="1098"/>
      <c r="TX322" s="1098"/>
      <c r="TY322" s="1098"/>
      <c r="TZ322" s="1098"/>
      <c r="UA322" s="1098"/>
      <c r="UB322" s="1098"/>
      <c r="UC322" s="1098"/>
      <c r="UD322" s="1098"/>
      <c r="UE322" s="1098"/>
      <c r="UF322" s="1098"/>
      <c r="UG322" s="1098"/>
      <c r="UH322" s="1098"/>
      <c r="UI322" s="1098"/>
      <c r="UJ322" s="1098"/>
      <c r="UK322" s="1098"/>
      <c r="UL322" s="1098"/>
      <c r="UM322" s="1098"/>
      <c r="UN322" s="1098"/>
      <c r="UO322" s="1098"/>
      <c r="UP322" s="1098"/>
      <c r="UQ322" s="1098"/>
      <c r="UR322" s="1098"/>
      <c r="US322" s="1098"/>
      <c r="UT322" s="1098"/>
      <c r="UU322" s="1098"/>
      <c r="UV322" s="1098"/>
      <c r="UW322" s="1098"/>
      <c r="UX322" s="1098"/>
      <c r="UY322" s="1098"/>
      <c r="UZ322" s="1098"/>
      <c r="VA322" s="1098"/>
      <c r="VB322" s="1098"/>
      <c r="VC322" s="1098"/>
      <c r="VD322" s="1098"/>
      <c r="VE322" s="1098"/>
      <c r="VF322" s="1098"/>
      <c r="VG322" s="1098"/>
      <c r="VH322" s="1098"/>
      <c r="VI322" s="1098"/>
      <c r="VJ322" s="1098"/>
      <c r="VK322" s="1098"/>
      <c r="VL322" s="1098"/>
      <c r="VM322" s="1098"/>
      <c r="VN322" s="1098"/>
      <c r="VO322" s="1098"/>
      <c r="VP322" s="1098"/>
      <c r="VQ322" s="1098"/>
      <c r="VR322" s="1098"/>
      <c r="VS322" s="1098"/>
      <c r="VT322" s="1098"/>
      <c r="VU322" s="1098"/>
      <c r="VV322" s="1098"/>
      <c r="VW322" s="1098"/>
      <c r="VX322" s="1098"/>
      <c r="VY322" s="1098"/>
      <c r="VZ322" s="1098"/>
      <c r="WA322" s="1098"/>
      <c r="WB322" s="1098"/>
      <c r="WC322" s="1098"/>
      <c r="WD322" s="1098"/>
      <c r="WE322" s="1098"/>
      <c r="WF322" s="1098"/>
      <c r="WG322" s="1098"/>
      <c r="WH322" s="1098"/>
      <c r="WI322" s="1098"/>
      <c r="WJ322" s="1098"/>
      <c r="WK322" s="1098"/>
      <c r="WL322" s="1098"/>
      <c r="WM322" s="1098"/>
      <c r="WN322" s="1098"/>
      <c r="WO322" s="1098"/>
      <c r="WP322" s="1098"/>
      <c r="WQ322" s="1098"/>
      <c r="WR322" s="1098"/>
      <c r="WS322" s="1098"/>
      <c r="WT322" s="1098"/>
      <c r="WU322" s="1098"/>
      <c r="WV322" s="1098"/>
      <c r="WW322" s="1098"/>
      <c r="WX322" s="1098"/>
      <c r="WY322" s="1098"/>
      <c r="WZ322" s="1098"/>
      <c r="XA322" s="1098"/>
      <c r="XB322" s="1098"/>
      <c r="XC322" s="1098"/>
      <c r="XD322" s="1098"/>
      <c r="XE322" s="1098"/>
      <c r="XF322" s="1098"/>
      <c r="XG322" s="1098"/>
      <c r="XH322" s="1098"/>
      <c r="XI322" s="1098"/>
      <c r="XJ322" s="1098"/>
      <c r="XK322" s="1098"/>
      <c r="XL322" s="1098"/>
      <c r="XM322" s="1098"/>
      <c r="XN322" s="1098"/>
      <c r="XO322" s="1098"/>
      <c r="XP322" s="1098"/>
      <c r="XQ322" s="1098"/>
      <c r="XR322" s="1098"/>
      <c r="XS322" s="1098"/>
      <c r="XT322" s="1098"/>
      <c r="XU322" s="1098"/>
      <c r="XV322" s="1098"/>
      <c r="XW322" s="1098"/>
      <c r="XX322" s="1098"/>
      <c r="XY322" s="1098"/>
      <c r="XZ322" s="1098"/>
      <c r="YA322" s="1098"/>
      <c r="YB322" s="1098"/>
      <c r="YC322" s="1098"/>
      <c r="YD322" s="1098"/>
      <c r="YE322" s="1098"/>
      <c r="YF322" s="1098"/>
      <c r="YG322" s="1098"/>
      <c r="YH322" s="1098"/>
      <c r="YI322" s="1098"/>
      <c r="YJ322" s="1098"/>
      <c r="YK322" s="1098"/>
      <c r="YL322" s="1098"/>
      <c r="YM322" s="1098"/>
      <c r="YN322" s="1098"/>
      <c r="YO322" s="1098"/>
      <c r="YP322" s="1098"/>
      <c r="YQ322" s="1098"/>
      <c r="YR322" s="1098"/>
      <c r="YS322" s="1098"/>
      <c r="YT322" s="1098"/>
      <c r="YU322" s="1098"/>
      <c r="YV322" s="1098"/>
      <c r="YW322" s="1098"/>
      <c r="YX322" s="1098"/>
      <c r="YY322" s="1098"/>
      <c r="YZ322" s="1098"/>
      <c r="ZA322" s="1098"/>
      <c r="ZB322" s="1098"/>
      <c r="ZC322" s="1098"/>
      <c r="ZD322" s="1098"/>
      <c r="ZE322" s="1098"/>
      <c r="ZF322" s="1098"/>
      <c r="ZG322" s="1098"/>
      <c r="ZH322" s="1098"/>
      <c r="ZI322" s="1098"/>
      <c r="ZJ322" s="1098"/>
      <c r="ZK322" s="1098"/>
      <c r="ZL322" s="1098"/>
      <c r="ZM322" s="1098"/>
      <c r="ZN322" s="1098"/>
      <c r="ZO322" s="1098"/>
      <c r="ZP322" s="1098"/>
      <c r="ZQ322" s="1098"/>
      <c r="ZR322" s="1098"/>
      <c r="ZS322" s="1098"/>
      <c r="ZT322" s="1098"/>
      <c r="ZU322" s="1098"/>
      <c r="ZV322" s="1098"/>
      <c r="ZW322" s="1098"/>
      <c r="ZX322" s="1098"/>
      <c r="ZY322" s="1098"/>
      <c r="ZZ322" s="1098"/>
      <c r="AAA322" s="1098"/>
      <c r="AAB322" s="1098"/>
      <c r="AAC322" s="1098"/>
      <c r="AAD322" s="1098"/>
      <c r="AAE322" s="1098"/>
      <c r="AAF322" s="1098"/>
      <c r="AAG322" s="1098"/>
      <c r="AAH322" s="1098"/>
      <c r="AAI322" s="1098"/>
      <c r="AAJ322" s="1098"/>
      <c r="AAK322" s="1098"/>
      <c r="AAL322" s="1098"/>
      <c r="AAM322" s="1098"/>
      <c r="AAN322" s="1098"/>
      <c r="AAO322" s="1098"/>
      <c r="AAP322" s="1098"/>
      <c r="AAQ322" s="1098"/>
      <c r="AAR322" s="1098"/>
      <c r="AAS322" s="1098"/>
      <c r="AAT322" s="1098"/>
      <c r="AAU322" s="1098"/>
      <c r="AAV322" s="1098"/>
      <c r="AAW322" s="1098"/>
      <c r="AAX322" s="1098"/>
      <c r="AAY322" s="1098"/>
      <c r="AAZ322" s="1098"/>
      <c r="ABA322" s="1098"/>
      <c r="ABB322" s="1098"/>
      <c r="ABC322" s="1098"/>
      <c r="ABD322" s="1098"/>
      <c r="ABE322" s="1098"/>
      <c r="ABF322" s="1098"/>
      <c r="ABG322" s="1098"/>
      <c r="ABH322" s="1098"/>
      <c r="ABI322" s="1098"/>
      <c r="ABJ322" s="1098"/>
      <c r="ABK322" s="1098"/>
      <c r="ABL322" s="1098"/>
      <c r="ABM322" s="1098"/>
      <c r="ABN322" s="1098"/>
      <c r="ABO322" s="1098"/>
      <c r="ABP322" s="1098"/>
      <c r="ABQ322" s="1098"/>
      <c r="ABR322" s="1098"/>
      <c r="ABS322" s="1098"/>
      <c r="ABT322" s="1098"/>
      <c r="ABU322" s="1098"/>
      <c r="ABV322" s="1098"/>
      <c r="ABW322" s="1098"/>
      <c r="ABX322" s="1098"/>
      <c r="ABY322" s="1098"/>
      <c r="ABZ322" s="1098"/>
      <c r="ACA322" s="1098"/>
      <c r="ACB322" s="1098"/>
      <c r="ACC322" s="1098"/>
      <c r="ACD322" s="1098"/>
      <c r="ACE322" s="1098"/>
      <c r="ACF322" s="1098"/>
      <c r="ACG322" s="1098"/>
      <c r="ACH322" s="1098"/>
      <c r="ACI322" s="1098"/>
      <c r="ACJ322" s="1098"/>
      <c r="ACK322" s="1098"/>
      <c r="ACL322" s="1098"/>
      <c r="ACM322" s="1098"/>
      <c r="ACN322" s="1098"/>
      <c r="ACO322" s="1098"/>
      <c r="ACP322" s="1098"/>
      <c r="ACQ322" s="1098"/>
      <c r="ACR322" s="1098"/>
      <c r="ACS322" s="1098"/>
      <c r="ACT322" s="1098"/>
      <c r="ACU322" s="1098"/>
      <c r="ACV322" s="1098"/>
      <c r="ACW322" s="1098"/>
      <c r="ACX322" s="1098"/>
      <c r="ACY322" s="1098"/>
      <c r="ACZ322" s="1098"/>
      <c r="ADA322" s="1098"/>
      <c r="ADB322" s="1098"/>
      <c r="ADC322" s="1098"/>
      <c r="ADD322" s="1098"/>
      <c r="ADE322" s="1098"/>
      <c r="ADF322" s="1098"/>
      <c r="ADG322" s="1098"/>
      <c r="ADH322" s="1098"/>
      <c r="ADI322" s="1098"/>
      <c r="ADJ322" s="1098"/>
      <c r="ADK322" s="1098"/>
      <c r="ADL322" s="1098"/>
      <c r="ADM322" s="1098"/>
      <c r="ADN322" s="1098"/>
      <c r="ADO322" s="1098"/>
      <c r="ADP322" s="1098"/>
      <c r="ADQ322" s="1098"/>
      <c r="ADR322" s="1098"/>
      <c r="ADS322" s="1098"/>
      <c r="ADT322" s="1098"/>
      <c r="ADU322" s="1098"/>
      <c r="ADV322" s="1098"/>
      <c r="ADW322" s="1098"/>
      <c r="ADX322" s="1098"/>
      <c r="ADY322" s="1098"/>
      <c r="ADZ322" s="1098"/>
      <c r="AEA322" s="1098"/>
      <c r="AEB322" s="1098"/>
      <c r="AEC322" s="1098"/>
      <c r="AED322" s="1098"/>
      <c r="AEE322" s="1098"/>
      <c r="AEF322" s="1098"/>
      <c r="AEG322" s="1098"/>
      <c r="AEH322" s="1098"/>
      <c r="AEI322" s="1098"/>
      <c r="AEJ322" s="1098"/>
      <c r="AEK322" s="1098"/>
      <c r="AEL322" s="1098"/>
      <c r="AEM322" s="1098"/>
      <c r="AEN322" s="1098"/>
      <c r="AEO322" s="1098"/>
      <c r="AEP322" s="1098"/>
      <c r="AEQ322" s="1098"/>
      <c r="AER322" s="1098"/>
      <c r="AES322" s="1098"/>
      <c r="AET322" s="1098"/>
      <c r="AEU322" s="1098"/>
      <c r="AEV322" s="1098"/>
      <c r="AEW322" s="1098"/>
      <c r="AEX322" s="1098"/>
      <c r="AEY322" s="1098"/>
      <c r="AEZ322" s="1098"/>
      <c r="AFA322" s="1098"/>
      <c r="AFB322" s="1098"/>
      <c r="AFC322" s="1098"/>
      <c r="AFD322" s="1098"/>
      <c r="AFE322" s="1098"/>
      <c r="AFF322" s="1098"/>
      <c r="AFG322" s="1098"/>
      <c r="AFH322" s="1098"/>
      <c r="AFI322" s="1098"/>
      <c r="AFJ322" s="1098"/>
      <c r="AFK322" s="1098"/>
      <c r="AFL322" s="1098"/>
      <c r="AFM322" s="1098"/>
      <c r="AFN322" s="1098"/>
      <c r="AFO322" s="1098"/>
      <c r="AFP322" s="1098"/>
      <c r="AFQ322" s="1098"/>
      <c r="AFR322" s="1098"/>
      <c r="AFS322" s="1098"/>
      <c r="AFT322" s="1098"/>
      <c r="AFU322" s="1098"/>
      <c r="AFV322" s="1098"/>
      <c r="AFW322" s="1098"/>
      <c r="AFX322" s="1098"/>
      <c r="AFY322" s="1098"/>
      <c r="AFZ322" s="1098"/>
      <c r="AGA322" s="1098"/>
      <c r="AGB322" s="1098"/>
      <c r="AGC322" s="1098"/>
      <c r="AGD322" s="1098"/>
      <c r="AGE322" s="1098"/>
      <c r="AGF322" s="1098"/>
      <c r="AGG322" s="1098"/>
      <c r="AGH322" s="1098"/>
      <c r="AGI322" s="1098"/>
      <c r="AGJ322" s="1098"/>
      <c r="AGK322" s="1098"/>
      <c r="AGL322" s="1098"/>
      <c r="AGM322" s="1098"/>
      <c r="AGN322" s="1098"/>
      <c r="AGO322" s="1098"/>
      <c r="AGP322" s="1098"/>
      <c r="AGQ322" s="1098"/>
      <c r="AGR322" s="1098"/>
      <c r="AGS322" s="1098"/>
      <c r="AGT322" s="1098"/>
      <c r="AGU322" s="1098"/>
      <c r="AGV322" s="1098"/>
      <c r="AGW322" s="1098"/>
      <c r="AGX322" s="1098"/>
      <c r="AGY322" s="1098"/>
      <c r="AGZ322" s="1098"/>
      <c r="AHA322" s="1098"/>
      <c r="AHB322" s="1098"/>
      <c r="AHC322" s="1098"/>
      <c r="AHD322" s="1098"/>
      <c r="AHE322" s="1098"/>
      <c r="AHF322" s="1098"/>
      <c r="AHG322" s="1098"/>
      <c r="AHH322" s="1098"/>
      <c r="AHI322" s="1098"/>
      <c r="AHJ322" s="1098"/>
      <c r="AHK322" s="1098"/>
      <c r="AHL322" s="1098"/>
      <c r="AHM322" s="1098"/>
      <c r="AHN322" s="1098"/>
      <c r="AHO322" s="1098"/>
      <c r="AHP322" s="1098"/>
      <c r="AHQ322" s="1098"/>
      <c r="AHR322" s="1098"/>
      <c r="AHS322" s="1098"/>
      <c r="AHT322" s="1098"/>
      <c r="AHU322" s="1098"/>
      <c r="AHV322" s="1098"/>
      <c r="AHW322" s="1098"/>
      <c r="AHX322" s="1098"/>
      <c r="AHY322" s="1098"/>
      <c r="AHZ322" s="1098"/>
      <c r="AIA322" s="1098"/>
      <c r="AIB322" s="1098"/>
      <c r="AIC322" s="1098"/>
      <c r="AID322" s="1098"/>
      <c r="AIE322" s="1098"/>
      <c r="AIF322" s="1098"/>
      <c r="AIG322" s="1098"/>
      <c r="AIH322" s="1098"/>
      <c r="AII322" s="1098"/>
      <c r="AIJ322" s="1098"/>
      <c r="AIK322" s="1098"/>
      <c r="AIL322" s="1098"/>
      <c r="AIM322" s="1098"/>
      <c r="AIN322" s="1098"/>
      <c r="AIO322" s="1098"/>
      <c r="AIP322" s="1098"/>
      <c r="AIQ322" s="1098"/>
      <c r="AIR322" s="1098"/>
      <c r="AIS322" s="1098"/>
      <c r="AIT322" s="1098"/>
      <c r="AIU322" s="1098"/>
      <c r="AIV322" s="1098"/>
      <c r="AIW322" s="1098"/>
      <c r="AIX322" s="1098"/>
      <c r="AIY322" s="1098"/>
      <c r="AIZ322" s="1098"/>
      <c r="AJA322" s="1098"/>
      <c r="AJB322" s="1098"/>
      <c r="AJC322" s="1098"/>
      <c r="AJD322" s="1098"/>
      <c r="AJE322" s="1098"/>
      <c r="AJF322" s="1098"/>
      <c r="AJG322" s="1098"/>
      <c r="AJH322" s="1098"/>
      <c r="AJI322" s="1098"/>
      <c r="AJJ322" s="1098"/>
      <c r="AJK322" s="1098"/>
      <c r="AJL322" s="1098"/>
      <c r="AJM322" s="1098"/>
      <c r="AJN322" s="1098"/>
      <c r="AJO322" s="1098"/>
      <c r="AJP322" s="1098"/>
      <c r="AJQ322" s="1098"/>
      <c r="AJR322" s="1098"/>
      <c r="AJS322" s="1098"/>
      <c r="AJT322" s="1098"/>
      <c r="AJU322" s="1098"/>
      <c r="AJV322" s="1098"/>
      <c r="AJW322" s="1098"/>
      <c r="AJX322" s="1098"/>
      <c r="AJY322" s="1098"/>
      <c r="AJZ322" s="1098"/>
      <c r="AKA322" s="1098"/>
      <c r="AKB322" s="1098"/>
      <c r="AKC322" s="1098"/>
      <c r="AKD322" s="1098"/>
      <c r="AKE322" s="1098"/>
      <c r="AKF322" s="1098"/>
      <c r="AKG322" s="1098"/>
      <c r="AKH322" s="1098"/>
      <c r="AKI322" s="1098"/>
      <c r="AKJ322" s="1098"/>
      <c r="AKK322" s="1098"/>
      <c r="AKL322" s="1098"/>
      <c r="AKM322" s="1098"/>
      <c r="AKN322" s="1098"/>
      <c r="AKO322" s="1098"/>
      <c r="AKP322" s="1098"/>
      <c r="AKQ322" s="1098"/>
      <c r="AKR322" s="1098"/>
      <c r="AKS322" s="1098"/>
      <c r="AKT322" s="1098"/>
      <c r="AKU322" s="1098"/>
      <c r="AKV322" s="1098"/>
      <c r="AKW322" s="1098"/>
      <c r="AKX322" s="1098"/>
      <c r="AKY322" s="1098"/>
      <c r="AKZ322" s="1098"/>
      <c r="ALA322" s="1098"/>
      <c r="ALB322" s="1098"/>
      <c r="ALC322" s="1098"/>
      <c r="ALD322" s="1098"/>
      <c r="ALE322" s="1098"/>
      <c r="ALF322" s="1098"/>
      <c r="ALG322" s="1098"/>
      <c r="ALH322" s="1098"/>
      <c r="ALI322" s="1098"/>
      <c r="ALJ322" s="1098"/>
      <c r="ALK322" s="1098"/>
      <c r="ALL322" s="1098"/>
      <c r="ALM322" s="1098"/>
      <c r="ALN322" s="1098"/>
      <c r="ALO322" s="1098"/>
      <c r="ALP322" s="1098"/>
      <c r="ALQ322" s="1098"/>
      <c r="ALR322" s="1098"/>
      <c r="ALS322" s="1098"/>
      <c r="ALT322" s="1098"/>
      <c r="ALU322" s="1098"/>
      <c r="ALV322" s="1098"/>
      <c r="ALW322" s="1098"/>
      <c r="ALX322" s="1098"/>
      <c r="ALY322" s="1098"/>
      <c r="ALZ322" s="1098"/>
      <c r="AMA322" s="1098"/>
      <c r="AMB322" s="1098"/>
      <c r="AMC322" s="1098"/>
      <c r="AMD322" s="1098"/>
      <c r="AME322" s="1098"/>
      <c r="AMF322" s="1098"/>
      <c r="AMG322" s="1098"/>
      <c r="AMH322" s="1098"/>
      <c r="AMI322" s="1098"/>
      <c r="AMJ322" s="1098"/>
      <c r="AMK322" s="1098"/>
      <c r="AML322" s="1098"/>
      <c r="AMM322" s="1098"/>
      <c r="AMN322" s="1098"/>
      <c r="AMO322" s="1098"/>
      <c r="AMP322" s="1098"/>
      <c r="AMQ322" s="1098"/>
      <c r="AMR322" s="1098"/>
      <c r="AMS322" s="1098"/>
      <c r="AMT322" s="1098"/>
      <c r="AMU322" s="1098"/>
      <c r="AMV322" s="1098"/>
      <c r="AMW322" s="1098"/>
      <c r="AMX322" s="1098"/>
      <c r="AMY322" s="1098"/>
      <c r="AMZ322" s="1098"/>
      <c r="ANA322" s="1098"/>
      <c r="ANB322" s="1098"/>
      <c r="ANC322" s="1098"/>
      <c r="AND322" s="1098"/>
      <c r="ANE322" s="1098"/>
      <c r="ANF322" s="1098"/>
      <c r="ANG322" s="1098"/>
      <c r="ANH322" s="1098"/>
      <c r="ANI322" s="1098"/>
      <c r="ANJ322" s="1098"/>
      <c r="ANK322" s="1098"/>
      <c r="ANL322" s="1098"/>
      <c r="ANM322" s="1098"/>
      <c r="ANN322" s="1098"/>
      <c r="ANO322" s="1098"/>
      <c r="ANP322" s="1098"/>
      <c r="ANQ322" s="1098"/>
      <c r="ANR322" s="1098"/>
      <c r="ANS322" s="1098"/>
      <c r="ANT322" s="1098"/>
      <c r="ANU322" s="1098"/>
      <c r="ANV322" s="1098"/>
      <c r="ANW322" s="1098"/>
      <c r="ANX322" s="1098"/>
      <c r="ANY322" s="1098"/>
      <c r="ANZ322" s="1098"/>
      <c r="AOA322" s="1098"/>
      <c r="AOB322" s="1098"/>
      <c r="AOC322" s="1098"/>
      <c r="AOD322" s="1098"/>
      <c r="AOE322" s="1098"/>
      <c r="AOF322" s="1098"/>
      <c r="AOG322" s="1098"/>
      <c r="AOH322" s="1098"/>
      <c r="AOI322" s="1098"/>
      <c r="AOJ322" s="1098"/>
      <c r="AOK322" s="1098"/>
      <c r="AOL322" s="1098"/>
      <c r="AOM322" s="1098"/>
      <c r="AON322" s="1098"/>
      <c r="AOO322" s="1098"/>
      <c r="AOP322" s="1098"/>
      <c r="AOQ322" s="1098"/>
      <c r="AOR322" s="1098"/>
      <c r="AOS322" s="1098"/>
      <c r="AOT322" s="1098"/>
      <c r="AOU322" s="1098"/>
      <c r="AOV322" s="1098"/>
      <c r="AOW322" s="1098"/>
      <c r="AOX322" s="1098"/>
      <c r="AOY322" s="1098"/>
      <c r="AOZ322" s="1098"/>
      <c r="APA322" s="1098"/>
      <c r="APB322" s="1098"/>
      <c r="APC322" s="1098"/>
      <c r="APD322" s="1098"/>
      <c r="APE322" s="1098"/>
      <c r="APF322" s="1098"/>
      <c r="APG322" s="1098"/>
      <c r="APH322" s="1098"/>
      <c r="API322" s="1098"/>
      <c r="APJ322" s="1098"/>
      <c r="APK322" s="1098"/>
      <c r="APL322" s="1098"/>
      <c r="APM322" s="1098"/>
      <c r="APN322" s="1098"/>
      <c r="APO322" s="1098"/>
      <c r="APP322" s="1098"/>
      <c r="APQ322" s="1098"/>
      <c r="APR322" s="1098"/>
      <c r="APS322" s="1098"/>
      <c r="APT322" s="1098"/>
      <c r="APU322" s="1098"/>
      <c r="APV322" s="1098"/>
      <c r="APW322" s="1098"/>
      <c r="APX322" s="1098"/>
      <c r="APY322" s="1098"/>
      <c r="APZ322" s="1098"/>
      <c r="AQA322" s="1098"/>
      <c r="AQB322" s="1098"/>
      <c r="AQC322" s="1098"/>
      <c r="AQD322" s="1098"/>
      <c r="AQE322" s="1098"/>
      <c r="AQF322" s="1098"/>
      <c r="AQG322" s="1098"/>
      <c r="AQH322" s="1098"/>
      <c r="AQI322" s="1098"/>
      <c r="AQJ322" s="1098"/>
      <c r="AQK322" s="1098"/>
      <c r="AQL322" s="1098"/>
      <c r="AQM322" s="1098"/>
      <c r="AQN322" s="1098"/>
      <c r="AQO322" s="1098"/>
      <c r="AQP322" s="1098"/>
      <c r="AQQ322" s="1098"/>
      <c r="AQR322" s="1098"/>
      <c r="AQS322" s="1098"/>
      <c r="AQT322" s="1098"/>
      <c r="AQU322" s="1098"/>
      <c r="AQV322" s="1098"/>
      <c r="AQW322" s="1098"/>
      <c r="AQX322" s="1098"/>
      <c r="AQY322" s="1098"/>
      <c r="AQZ322" s="1098"/>
      <c r="ARA322" s="1098"/>
      <c r="ARB322" s="1098"/>
      <c r="ARC322" s="1098"/>
      <c r="ARD322" s="1098"/>
      <c r="ARE322" s="1098"/>
      <c r="ARF322" s="1098"/>
      <c r="ARG322" s="1098"/>
      <c r="ARH322" s="1098"/>
      <c r="ARI322" s="1098"/>
      <c r="ARJ322" s="1098"/>
      <c r="ARK322" s="1098"/>
      <c r="ARL322" s="1098"/>
      <c r="ARM322" s="1098"/>
      <c r="ARN322" s="1098"/>
      <c r="ARO322" s="1098"/>
      <c r="ARP322" s="1098"/>
      <c r="ARQ322" s="1098"/>
      <c r="ARR322" s="1098"/>
      <c r="ARS322" s="1098"/>
      <c r="ART322" s="1098"/>
      <c r="ARU322" s="1098"/>
      <c r="ARV322" s="1098"/>
      <c r="ARW322" s="1098"/>
      <c r="ARX322" s="1098"/>
      <c r="ARY322" s="1098"/>
      <c r="ARZ322" s="1098"/>
      <c r="ASA322" s="1098"/>
      <c r="ASB322" s="1098"/>
      <c r="ASC322" s="1098"/>
      <c r="ASD322" s="1098"/>
      <c r="ASE322" s="1098"/>
      <c r="ASF322" s="1098"/>
      <c r="ASG322" s="1098"/>
      <c r="ASH322" s="1098"/>
      <c r="ASI322" s="1098"/>
      <c r="ASJ322" s="1098"/>
      <c r="ASK322" s="1098"/>
      <c r="ASL322" s="1098"/>
      <c r="ASM322" s="1098"/>
      <c r="ASN322" s="1098"/>
      <c r="ASO322" s="1098"/>
      <c r="ASP322" s="1098"/>
      <c r="ASQ322" s="1098"/>
      <c r="ASR322" s="1098"/>
      <c r="ASS322" s="1098"/>
      <c r="AST322" s="1098"/>
      <c r="ASU322" s="1098"/>
      <c r="ASV322" s="1098"/>
      <c r="ASW322" s="1098"/>
      <c r="ASX322" s="1098"/>
      <c r="ASY322" s="1098"/>
      <c r="ASZ322" s="1098"/>
      <c r="ATA322" s="1098"/>
      <c r="ATB322" s="1098"/>
      <c r="ATC322" s="1098"/>
      <c r="ATD322" s="1098"/>
      <c r="ATE322" s="1098"/>
      <c r="ATF322" s="1098"/>
      <c r="ATG322" s="1098"/>
      <c r="ATH322" s="1098"/>
      <c r="ATI322" s="1098"/>
      <c r="ATJ322" s="1098"/>
      <c r="ATK322" s="1098"/>
      <c r="ATL322" s="1098"/>
      <c r="ATM322" s="1098"/>
      <c r="ATN322" s="1098"/>
      <c r="ATO322" s="1098"/>
      <c r="ATP322" s="1098"/>
      <c r="ATQ322" s="1098"/>
      <c r="ATR322" s="1098"/>
      <c r="ATS322" s="1098"/>
      <c r="ATT322" s="1098"/>
      <c r="ATU322" s="1098"/>
      <c r="ATV322" s="1098"/>
      <c r="ATW322" s="1098"/>
      <c r="ATX322" s="1098"/>
      <c r="ATY322" s="1098"/>
      <c r="ATZ322" s="1098"/>
      <c r="AUA322" s="1098"/>
      <c r="AUB322" s="1098"/>
      <c r="AUC322" s="1098"/>
      <c r="AUD322" s="1098"/>
      <c r="AUE322" s="1098"/>
      <c r="AUF322" s="1098"/>
      <c r="AUG322" s="1098"/>
      <c r="AUH322" s="1098"/>
      <c r="AUI322" s="1098"/>
      <c r="AUJ322" s="1098"/>
      <c r="AUK322" s="1098"/>
      <c r="AUL322" s="1098"/>
      <c r="AUM322" s="1098"/>
      <c r="AUN322" s="1098"/>
      <c r="AUO322" s="1098"/>
      <c r="AUP322" s="1098"/>
      <c r="AUQ322" s="1098"/>
      <c r="AUR322" s="1098"/>
      <c r="AUS322" s="1098"/>
      <c r="AUT322" s="1098"/>
      <c r="AUU322" s="1098"/>
      <c r="AUV322" s="1098"/>
      <c r="AUW322" s="1098"/>
      <c r="AUX322" s="1098"/>
      <c r="AUY322" s="1098"/>
      <c r="AUZ322" s="1098"/>
      <c r="AVA322" s="1098"/>
      <c r="AVB322" s="1098"/>
      <c r="AVC322" s="1098"/>
      <c r="AVD322" s="1098"/>
      <c r="AVE322" s="1098"/>
      <c r="AVF322" s="1098"/>
      <c r="AVG322" s="1098"/>
      <c r="AVH322" s="1098"/>
      <c r="AVI322" s="1098"/>
      <c r="AVJ322" s="1098"/>
      <c r="AVK322" s="1098"/>
      <c r="AVL322" s="1098"/>
      <c r="AVM322" s="1098"/>
      <c r="AVN322" s="1098"/>
      <c r="AVO322" s="1098"/>
      <c r="AVP322" s="1098"/>
      <c r="AVQ322" s="1098"/>
      <c r="AVR322" s="1098"/>
      <c r="AVS322" s="1098"/>
      <c r="AVT322" s="1098"/>
      <c r="AVU322" s="1098"/>
      <c r="AVV322" s="1098"/>
      <c r="AVW322" s="1098"/>
      <c r="AVX322" s="1098"/>
      <c r="AVY322" s="1098"/>
      <c r="AVZ322" s="1098"/>
      <c r="AWA322" s="1098"/>
      <c r="AWB322" s="1098"/>
      <c r="AWC322" s="1098"/>
      <c r="AWD322" s="1098"/>
      <c r="AWE322" s="1098"/>
      <c r="AWF322" s="1098"/>
      <c r="AWG322" s="1098"/>
      <c r="AWH322" s="1098"/>
      <c r="AWI322" s="1098"/>
      <c r="AWJ322" s="1098"/>
      <c r="AWK322" s="1098"/>
      <c r="AWL322" s="1098"/>
      <c r="AWM322" s="1098"/>
      <c r="AWN322" s="1098"/>
      <c r="AWO322" s="1098"/>
      <c r="AWP322" s="1098"/>
      <c r="AWQ322" s="1098"/>
      <c r="AWR322" s="1098"/>
      <c r="AWS322" s="1098"/>
      <c r="AWT322" s="1098"/>
      <c r="AWU322" s="1098"/>
      <c r="AWV322" s="1098"/>
      <c r="AWW322" s="1098"/>
      <c r="AWX322" s="1098"/>
      <c r="AWY322" s="1098"/>
      <c r="AWZ322" s="1098"/>
      <c r="AXA322" s="1098"/>
      <c r="AXB322" s="1098"/>
      <c r="AXC322" s="1098"/>
      <c r="AXD322" s="1098"/>
      <c r="AXE322" s="1098"/>
      <c r="AXF322" s="1098"/>
      <c r="AXG322" s="1098"/>
      <c r="AXH322" s="1098"/>
      <c r="AXI322" s="1098"/>
      <c r="AXJ322" s="1098"/>
      <c r="AXK322" s="1098"/>
      <c r="AXL322" s="1098"/>
      <c r="AXM322" s="1098"/>
      <c r="AXN322" s="1098"/>
      <c r="AXO322" s="1098"/>
      <c r="AXP322" s="1098"/>
      <c r="AXQ322" s="1098"/>
      <c r="AXR322" s="1098"/>
      <c r="AXS322" s="1098"/>
      <c r="AXT322" s="1098"/>
      <c r="AXU322" s="1098"/>
      <c r="AXV322" s="1098"/>
      <c r="AXW322" s="1098"/>
      <c r="AXX322" s="1098"/>
      <c r="AXY322" s="1098"/>
      <c r="AXZ322" s="1098"/>
      <c r="AYA322" s="1098"/>
      <c r="AYB322" s="1098"/>
      <c r="AYC322" s="1098"/>
      <c r="AYD322" s="1098"/>
      <c r="AYE322" s="1098"/>
      <c r="AYF322" s="1098"/>
      <c r="AYG322" s="1098"/>
      <c r="AYH322" s="1098"/>
      <c r="AYI322" s="1098"/>
      <c r="AYJ322" s="1098"/>
      <c r="AYK322" s="1098"/>
      <c r="AYL322" s="1098"/>
      <c r="AYM322" s="1098"/>
      <c r="AYN322" s="1098"/>
      <c r="AYO322" s="1098"/>
      <c r="AYP322" s="1098"/>
      <c r="AYQ322" s="1098"/>
      <c r="AYR322" s="1098"/>
      <c r="AYS322" s="1098"/>
      <c r="AYT322" s="1098"/>
      <c r="AYU322" s="1098"/>
      <c r="AYV322" s="1098"/>
      <c r="AYW322" s="1098"/>
    </row>
    <row r="323" spans="1:1349" s="1766" customFormat="1" ht="14.25" customHeight="1" x14ac:dyDescent="0.2">
      <c r="A323" s="3484"/>
      <c r="B323" s="1770">
        <f>ROW()</f>
        <v>323</v>
      </c>
      <c r="C323" s="1592"/>
      <c r="D323" s="1592"/>
      <c r="E323" s="1592"/>
      <c r="F323" s="1592"/>
      <c r="G323" s="1592"/>
      <c r="H323" s="1592"/>
      <c r="I323" s="1790"/>
      <c r="J323" s="1790"/>
      <c r="K323" s="1790"/>
      <c r="L323" s="1790"/>
      <c r="M323" s="1790"/>
      <c r="N323" s="1790"/>
      <c r="O323" s="1790"/>
      <c r="P323" s="1790"/>
      <c r="Q323" s="1790"/>
      <c r="R323" s="3574"/>
      <c r="S323" s="1098"/>
      <c r="T323" s="1098"/>
      <c r="U323" s="1098"/>
      <c r="V323" s="1098"/>
      <c r="W323" s="1098"/>
      <c r="X323" s="1098"/>
      <c r="Y323" s="1098"/>
      <c r="Z323" s="1098"/>
      <c r="AA323" s="1098"/>
      <c r="AB323" s="1098"/>
      <c r="AC323" s="1098"/>
      <c r="AD323" s="1098"/>
      <c r="AE323" s="1098"/>
      <c r="AF323" s="1098"/>
      <c r="AG323" s="1098"/>
      <c r="AH323" s="1098"/>
      <c r="AI323" s="1098"/>
      <c r="AJ323" s="1098"/>
      <c r="AK323" s="1098"/>
      <c r="AL323" s="1098"/>
      <c r="AM323" s="1098"/>
      <c r="AN323" s="1098"/>
      <c r="AO323" s="1098"/>
      <c r="AP323" s="1098"/>
      <c r="AQ323" s="1098"/>
      <c r="AR323" s="1098"/>
      <c r="AS323" s="1098"/>
      <c r="AT323" s="1098"/>
      <c r="AU323" s="1098"/>
      <c r="AV323" s="1098"/>
      <c r="AW323" s="1098"/>
      <c r="AX323" s="1098"/>
      <c r="AY323" s="1098"/>
      <c r="AZ323" s="1098"/>
      <c r="BA323" s="1098"/>
      <c r="BB323" s="1098"/>
      <c r="BC323" s="1098"/>
      <c r="BD323" s="1098"/>
      <c r="BE323" s="1098"/>
      <c r="BF323" s="1098"/>
      <c r="BG323" s="1098"/>
      <c r="BH323" s="1098"/>
      <c r="BI323" s="1098"/>
      <c r="BJ323" s="1098"/>
      <c r="BK323" s="1098"/>
      <c r="BL323" s="1098"/>
      <c r="BM323" s="1098"/>
      <c r="BN323" s="1098"/>
      <c r="BO323" s="1098"/>
      <c r="BP323" s="1098"/>
      <c r="BQ323" s="1098"/>
      <c r="BR323" s="1098"/>
      <c r="BS323" s="1098"/>
      <c r="BT323" s="1098"/>
      <c r="BU323" s="1098"/>
      <c r="BV323" s="1098"/>
      <c r="BW323" s="1098"/>
      <c r="BX323" s="1098"/>
      <c r="BY323" s="1098"/>
      <c r="BZ323" s="1098"/>
      <c r="CA323" s="1098"/>
      <c r="CB323" s="1098"/>
      <c r="CC323" s="1098"/>
      <c r="CD323" s="1098"/>
      <c r="CE323" s="1098"/>
      <c r="CF323" s="1098"/>
      <c r="CG323" s="1098"/>
      <c r="CH323" s="1098"/>
      <c r="CI323" s="1098"/>
      <c r="CJ323" s="1098"/>
      <c r="CK323" s="1098"/>
      <c r="CL323" s="1098"/>
      <c r="CM323" s="1098"/>
      <c r="CN323" s="1098"/>
      <c r="CO323" s="1098"/>
      <c r="CP323" s="1098"/>
      <c r="CQ323" s="1098"/>
      <c r="CR323" s="1098"/>
      <c r="CS323" s="1098"/>
      <c r="CT323" s="1098"/>
      <c r="CU323" s="1098"/>
      <c r="CV323" s="1098"/>
      <c r="CW323" s="1098"/>
      <c r="CX323" s="1098"/>
      <c r="CY323" s="1098"/>
      <c r="CZ323" s="1098"/>
      <c r="DA323" s="1098"/>
      <c r="DB323" s="1098"/>
      <c r="DC323" s="1098"/>
      <c r="DD323" s="1098"/>
      <c r="DE323" s="1098"/>
      <c r="DF323" s="1098"/>
      <c r="DG323" s="1098"/>
      <c r="DH323" s="1098"/>
      <c r="DI323" s="1098"/>
      <c r="DJ323" s="1098"/>
      <c r="DK323" s="1098"/>
      <c r="DL323" s="1098"/>
      <c r="DM323" s="1098"/>
      <c r="DN323" s="1098"/>
      <c r="DO323" s="1098"/>
      <c r="DP323" s="1098"/>
      <c r="DQ323" s="1098"/>
      <c r="DR323" s="1098"/>
      <c r="DS323" s="1098"/>
      <c r="DT323" s="1098"/>
      <c r="DU323" s="1098"/>
      <c r="DV323" s="1098"/>
      <c r="DW323" s="1098"/>
      <c r="DX323" s="1098"/>
      <c r="DY323" s="1098"/>
      <c r="DZ323" s="1098"/>
      <c r="EA323" s="1098"/>
      <c r="EB323" s="1098"/>
      <c r="EC323" s="1098"/>
      <c r="ED323" s="1098"/>
      <c r="EE323" s="1098"/>
      <c r="EF323" s="1098"/>
      <c r="EG323" s="1098"/>
      <c r="EH323" s="1098"/>
      <c r="EI323" s="1098"/>
      <c r="EJ323" s="1098"/>
      <c r="EK323" s="1098"/>
      <c r="EL323" s="1098"/>
      <c r="EM323" s="1098"/>
      <c r="EN323" s="1098"/>
      <c r="EO323" s="1098"/>
      <c r="EP323" s="1098"/>
      <c r="EQ323" s="1098"/>
      <c r="ER323" s="1098"/>
      <c r="ES323" s="1098"/>
      <c r="ET323" s="1098"/>
      <c r="EU323" s="1098"/>
      <c r="EV323" s="1098"/>
      <c r="EW323" s="1098"/>
      <c r="EX323" s="1098"/>
      <c r="EY323" s="1098"/>
      <c r="EZ323" s="1098"/>
      <c r="FA323" s="1098"/>
      <c r="FB323" s="1098"/>
      <c r="FC323" s="1098"/>
      <c r="FD323" s="1098"/>
      <c r="FE323" s="1098"/>
      <c r="FF323" s="1098"/>
      <c r="FG323" s="1098"/>
      <c r="FH323" s="1098"/>
      <c r="FI323" s="1098"/>
      <c r="FJ323" s="1098"/>
      <c r="FK323" s="1098"/>
      <c r="FL323" s="1098"/>
      <c r="FM323" s="1098"/>
      <c r="FN323" s="1098"/>
      <c r="FO323" s="1098"/>
      <c r="FP323" s="1098"/>
      <c r="FQ323" s="1098"/>
      <c r="FR323" s="1098"/>
      <c r="FS323" s="1098"/>
      <c r="FT323" s="1098"/>
      <c r="FU323" s="1098"/>
      <c r="FV323" s="1098"/>
      <c r="FW323" s="1098"/>
      <c r="FX323" s="1098"/>
      <c r="FY323" s="1098"/>
      <c r="FZ323" s="1098"/>
      <c r="GA323" s="1098"/>
      <c r="GB323" s="1098"/>
      <c r="GC323" s="1098"/>
      <c r="GD323" s="1098"/>
      <c r="GE323" s="1098"/>
      <c r="GF323" s="1098"/>
      <c r="GG323" s="1098"/>
      <c r="GH323" s="1098"/>
      <c r="GI323" s="1098"/>
      <c r="GJ323" s="1098"/>
      <c r="GK323" s="1098"/>
      <c r="GL323" s="1098"/>
      <c r="GM323" s="1098"/>
      <c r="GN323" s="1098"/>
      <c r="GO323" s="1098"/>
      <c r="GP323" s="1098"/>
      <c r="GQ323" s="1098"/>
      <c r="GR323" s="1098"/>
      <c r="GS323" s="1098"/>
      <c r="GT323" s="1098"/>
      <c r="GU323" s="1098"/>
      <c r="GV323" s="1098"/>
      <c r="GW323" s="1098"/>
      <c r="GX323" s="1098"/>
      <c r="GY323" s="1098"/>
      <c r="GZ323" s="1098"/>
      <c r="HA323" s="1098"/>
      <c r="HB323" s="1098"/>
      <c r="HC323" s="1098"/>
      <c r="HD323" s="1098"/>
      <c r="HE323" s="1098"/>
      <c r="HF323" s="1098"/>
      <c r="HG323" s="1098"/>
      <c r="HH323" s="1098"/>
      <c r="HI323" s="1098"/>
      <c r="HJ323" s="1098"/>
      <c r="HK323" s="1098"/>
      <c r="HL323" s="1098"/>
      <c r="HM323" s="1098"/>
      <c r="HN323" s="1098"/>
      <c r="HO323" s="1098"/>
      <c r="HP323" s="1098"/>
      <c r="HQ323" s="1098"/>
      <c r="HR323" s="1098"/>
      <c r="HS323" s="1098"/>
      <c r="HT323" s="1098"/>
      <c r="HU323" s="1098"/>
      <c r="HV323" s="1098"/>
      <c r="HW323" s="1098"/>
      <c r="HX323" s="1098"/>
      <c r="HY323" s="1098"/>
      <c r="HZ323" s="1098"/>
      <c r="IA323" s="1098"/>
      <c r="IB323" s="1098"/>
      <c r="IC323" s="1098"/>
      <c r="ID323" s="1098"/>
      <c r="IE323" s="1098"/>
      <c r="IF323" s="1098"/>
      <c r="IG323" s="1098"/>
      <c r="IH323" s="1098"/>
      <c r="II323" s="1098"/>
      <c r="IJ323" s="1098"/>
      <c r="IK323" s="1098"/>
      <c r="IL323" s="1098"/>
      <c r="IM323" s="1098"/>
      <c r="IN323" s="1098"/>
      <c r="IO323" s="1098"/>
      <c r="IP323" s="1098"/>
      <c r="IQ323" s="1098"/>
      <c r="IR323" s="1098"/>
      <c r="IS323" s="1098"/>
      <c r="IT323" s="1098"/>
      <c r="IU323" s="1098"/>
      <c r="IV323" s="1098"/>
      <c r="IW323" s="1098"/>
      <c r="IX323" s="1098"/>
      <c r="IY323" s="1098"/>
      <c r="IZ323" s="1098"/>
      <c r="JA323" s="1098"/>
      <c r="JB323" s="1098"/>
      <c r="JC323" s="1098"/>
      <c r="JD323" s="1098"/>
      <c r="JE323" s="1098"/>
      <c r="JF323" s="1098"/>
      <c r="JG323" s="1098"/>
      <c r="JH323" s="1098"/>
      <c r="JI323" s="1098"/>
      <c r="JJ323" s="1098"/>
      <c r="JK323" s="1098"/>
      <c r="JL323" s="1098"/>
      <c r="JM323" s="1098"/>
      <c r="JN323" s="1098"/>
      <c r="JO323" s="1098"/>
      <c r="JP323" s="1098"/>
      <c r="JQ323" s="1098"/>
      <c r="JR323" s="1098"/>
      <c r="JS323" s="1098"/>
      <c r="JT323" s="1098"/>
      <c r="JU323" s="1098"/>
      <c r="JV323" s="1098"/>
      <c r="JW323" s="1098"/>
      <c r="JX323" s="1098"/>
      <c r="JY323" s="1098"/>
      <c r="JZ323" s="1098"/>
      <c r="KA323" s="1098"/>
      <c r="KB323" s="1098"/>
      <c r="KC323" s="1098"/>
      <c r="KD323" s="1098"/>
      <c r="KE323" s="1098"/>
      <c r="KF323" s="1098"/>
      <c r="KG323" s="1098"/>
      <c r="KH323" s="1098"/>
      <c r="KI323" s="1098"/>
      <c r="KJ323" s="1098"/>
      <c r="KK323" s="1098"/>
      <c r="KL323" s="1098"/>
      <c r="KM323" s="1098"/>
      <c r="KN323" s="1098"/>
      <c r="KO323" s="1098"/>
      <c r="KP323" s="1098"/>
      <c r="KQ323" s="1098"/>
      <c r="KR323" s="1098"/>
      <c r="KS323" s="1098"/>
      <c r="KT323" s="1098"/>
      <c r="KU323" s="1098"/>
      <c r="KV323" s="1098"/>
      <c r="KW323" s="1098"/>
      <c r="KX323" s="1098"/>
      <c r="KY323" s="1098"/>
      <c r="KZ323" s="1098"/>
      <c r="LA323" s="1098"/>
      <c r="LB323" s="1098"/>
      <c r="LC323" s="1098"/>
      <c r="LD323" s="1098"/>
      <c r="LE323" s="1098"/>
      <c r="LF323" s="1098"/>
      <c r="LG323" s="1098"/>
      <c r="LH323" s="1098"/>
      <c r="LI323" s="1098"/>
      <c r="LJ323" s="1098"/>
      <c r="LK323" s="1098"/>
      <c r="LL323" s="1098"/>
      <c r="LM323" s="1098"/>
      <c r="LN323" s="1098"/>
      <c r="LO323" s="1098"/>
      <c r="LP323" s="1098"/>
      <c r="LQ323" s="1098"/>
      <c r="LR323" s="1098"/>
      <c r="LS323" s="1098"/>
      <c r="LT323" s="1098"/>
      <c r="LU323" s="1098"/>
      <c r="LV323" s="1098"/>
      <c r="LW323" s="1098"/>
      <c r="LX323" s="1098"/>
      <c r="LY323" s="1098"/>
      <c r="LZ323" s="1098"/>
      <c r="MA323" s="1098"/>
      <c r="MB323" s="1098"/>
      <c r="MC323" s="1098"/>
      <c r="MD323" s="1098"/>
      <c r="ME323" s="1098"/>
      <c r="MF323" s="1098"/>
      <c r="MG323" s="1098"/>
      <c r="MH323" s="1098"/>
      <c r="MI323" s="1098"/>
      <c r="MJ323" s="1098"/>
      <c r="MK323" s="1098"/>
      <c r="ML323" s="1098"/>
      <c r="MM323" s="1098"/>
      <c r="MN323" s="1098"/>
      <c r="MO323" s="1098"/>
      <c r="MP323" s="1098"/>
      <c r="MQ323" s="1098"/>
      <c r="MR323" s="1098"/>
      <c r="MS323" s="1098"/>
      <c r="MT323" s="1098"/>
      <c r="MU323" s="1098"/>
      <c r="MV323" s="1098"/>
      <c r="MW323" s="1098"/>
      <c r="MX323" s="1098"/>
      <c r="MY323" s="1098"/>
      <c r="MZ323" s="1098"/>
      <c r="NA323" s="1098"/>
      <c r="NB323" s="1098"/>
      <c r="NC323" s="1098"/>
      <c r="ND323" s="1098"/>
      <c r="NE323" s="1098"/>
      <c r="NF323" s="1098"/>
      <c r="NG323" s="1098"/>
      <c r="NH323" s="1098"/>
      <c r="NI323" s="1098"/>
      <c r="NJ323" s="1098"/>
      <c r="NK323" s="1098"/>
      <c r="NL323" s="1098"/>
      <c r="NM323" s="1098"/>
      <c r="NN323" s="1098"/>
      <c r="NO323" s="1098"/>
      <c r="NP323" s="1098"/>
      <c r="NQ323" s="1098"/>
      <c r="NR323" s="1098"/>
      <c r="NS323" s="1098"/>
      <c r="NT323" s="1098"/>
      <c r="NU323" s="1098"/>
      <c r="NV323" s="1098"/>
      <c r="NW323" s="1098"/>
      <c r="NX323" s="1098"/>
      <c r="NY323" s="1098"/>
      <c r="NZ323" s="1098"/>
      <c r="OA323" s="1098"/>
      <c r="OB323" s="1098"/>
      <c r="OC323" s="1098"/>
      <c r="OD323" s="1098"/>
      <c r="OE323" s="1098"/>
      <c r="OF323" s="1098"/>
      <c r="OG323" s="1098"/>
      <c r="OH323" s="1098"/>
      <c r="OI323" s="1098"/>
      <c r="OJ323" s="1098"/>
      <c r="OK323" s="1098"/>
      <c r="OL323" s="1098"/>
      <c r="OM323" s="1098"/>
      <c r="ON323" s="1098"/>
      <c r="OO323" s="1098"/>
      <c r="OP323" s="1098"/>
      <c r="OQ323" s="1098"/>
      <c r="OR323" s="1098"/>
      <c r="OS323" s="1098"/>
      <c r="OT323" s="1098"/>
      <c r="OU323" s="1098"/>
      <c r="OV323" s="1098"/>
      <c r="OW323" s="1098"/>
      <c r="OX323" s="1098"/>
      <c r="OY323" s="1098"/>
      <c r="OZ323" s="1098"/>
      <c r="PA323" s="1098"/>
      <c r="PB323" s="1098"/>
      <c r="PC323" s="1098"/>
      <c r="PD323" s="1098"/>
      <c r="PE323" s="1098"/>
      <c r="PF323" s="1098"/>
      <c r="PG323" s="1098"/>
      <c r="PH323" s="1098"/>
      <c r="PI323" s="1098"/>
      <c r="PJ323" s="1098"/>
      <c r="PK323" s="1098"/>
      <c r="PL323" s="1098"/>
      <c r="PM323" s="1098"/>
      <c r="PN323" s="1098"/>
      <c r="PO323" s="1098"/>
      <c r="PP323" s="1098"/>
      <c r="PQ323" s="1098"/>
      <c r="PR323" s="1098"/>
      <c r="PS323" s="1098"/>
      <c r="PT323" s="1098"/>
      <c r="PU323" s="1098"/>
      <c r="PV323" s="1098"/>
      <c r="PW323" s="1098"/>
      <c r="PX323" s="1098"/>
      <c r="PY323" s="1098"/>
      <c r="PZ323" s="1098"/>
      <c r="QA323" s="1098"/>
      <c r="QB323" s="1098"/>
      <c r="QC323" s="1098"/>
      <c r="QD323" s="1098"/>
      <c r="QE323" s="1098"/>
      <c r="QF323" s="1098"/>
      <c r="QG323" s="1098"/>
      <c r="QH323" s="1098"/>
      <c r="QI323" s="1098"/>
      <c r="QJ323" s="1098"/>
      <c r="QK323" s="1098"/>
      <c r="QL323" s="1098"/>
      <c r="QM323" s="1098"/>
      <c r="QN323" s="1098"/>
      <c r="QO323" s="1098"/>
      <c r="QP323" s="1098"/>
      <c r="QQ323" s="1098"/>
      <c r="QR323" s="1098"/>
      <c r="QS323" s="1098"/>
      <c r="QT323" s="1098"/>
      <c r="QU323" s="1098"/>
      <c r="QV323" s="1098"/>
      <c r="QW323" s="1098"/>
      <c r="QX323" s="1098"/>
      <c r="QY323" s="1098"/>
      <c r="QZ323" s="1098"/>
      <c r="RA323" s="1098"/>
      <c r="RB323" s="1098"/>
      <c r="RC323" s="1098"/>
      <c r="RD323" s="1098"/>
      <c r="RE323" s="1098"/>
      <c r="RF323" s="1098"/>
      <c r="RG323" s="1098"/>
      <c r="RH323" s="1098"/>
      <c r="RI323" s="1098"/>
      <c r="RJ323" s="1098"/>
      <c r="RK323" s="1098"/>
      <c r="RL323" s="1098"/>
      <c r="RM323" s="1098"/>
      <c r="RN323" s="1098"/>
      <c r="RO323" s="1098"/>
      <c r="RP323" s="1098"/>
      <c r="RQ323" s="1098"/>
      <c r="RR323" s="1098"/>
      <c r="RS323" s="1098"/>
      <c r="RT323" s="1098"/>
      <c r="RU323" s="1098"/>
      <c r="RV323" s="1098"/>
      <c r="RW323" s="1098"/>
      <c r="RX323" s="1098"/>
      <c r="RY323" s="1098"/>
      <c r="RZ323" s="1098"/>
      <c r="SA323" s="1098"/>
      <c r="SB323" s="1098"/>
      <c r="SC323" s="1098"/>
      <c r="SD323" s="1098"/>
      <c r="SE323" s="1098"/>
      <c r="SF323" s="1098"/>
      <c r="SG323" s="1098"/>
      <c r="SH323" s="1098"/>
      <c r="SI323" s="1098"/>
      <c r="SJ323" s="1098"/>
      <c r="SK323" s="1098"/>
      <c r="SL323" s="1098"/>
      <c r="SM323" s="1098"/>
      <c r="SN323" s="1098"/>
      <c r="SO323" s="1098"/>
      <c r="SP323" s="1098"/>
      <c r="SQ323" s="1098"/>
      <c r="SR323" s="1098"/>
      <c r="SS323" s="1098"/>
      <c r="ST323" s="1098"/>
      <c r="SU323" s="1098"/>
      <c r="SV323" s="1098"/>
      <c r="SW323" s="1098"/>
      <c r="SX323" s="1098"/>
      <c r="SY323" s="1098"/>
      <c r="SZ323" s="1098"/>
      <c r="TA323" s="1098"/>
      <c r="TB323" s="1098"/>
      <c r="TC323" s="1098"/>
      <c r="TD323" s="1098"/>
      <c r="TE323" s="1098"/>
      <c r="TF323" s="1098"/>
      <c r="TG323" s="1098"/>
      <c r="TH323" s="1098"/>
      <c r="TI323" s="1098"/>
      <c r="TJ323" s="1098"/>
      <c r="TK323" s="1098"/>
      <c r="TL323" s="1098"/>
      <c r="TM323" s="1098"/>
      <c r="TN323" s="1098"/>
      <c r="TO323" s="1098"/>
      <c r="TP323" s="1098"/>
      <c r="TQ323" s="1098"/>
      <c r="TR323" s="1098"/>
      <c r="TS323" s="1098"/>
      <c r="TT323" s="1098"/>
      <c r="TU323" s="1098"/>
      <c r="TV323" s="1098"/>
      <c r="TW323" s="1098"/>
      <c r="TX323" s="1098"/>
      <c r="TY323" s="1098"/>
      <c r="TZ323" s="1098"/>
      <c r="UA323" s="1098"/>
      <c r="UB323" s="1098"/>
      <c r="UC323" s="1098"/>
      <c r="UD323" s="1098"/>
      <c r="UE323" s="1098"/>
      <c r="UF323" s="1098"/>
      <c r="UG323" s="1098"/>
      <c r="UH323" s="1098"/>
      <c r="UI323" s="1098"/>
      <c r="UJ323" s="1098"/>
      <c r="UK323" s="1098"/>
      <c r="UL323" s="1098"/>
      <c r="UM323" s="1098"/>
      <c r="UN323" s="1098"/>
      <c r="UO323" s="1098"/>
      <c r="UP323" s="1098"/>
      <c r="UQ323" s="1098"/>
      <c r="UR323" s="1098"/>
      <c r="US323" s="1098"/>
      <c r="UT323" s="1098"/>
      <c r="UU323" s="1098"/>
      <c r="UV323" s="1098"/>
      <c r="UW323" s="1098"/>
      <c r="UX323" s="1098"/>
      <c r="UY323" s="1098"/>
      <c r="UZ323" s="1098"/>
      <c r="VA323" s="1098"/>
      <c r="VB323" s="1098"/>
      <c r="VC323" s="1098"/>
      <c r="VD323" s="1098"/>
      <c r="VE323" s="1098"/>
      <c r="VF323" s="1098"/>
      <c r="VG323" s="1098"/>
      <c r="VH323" s="1098"/>
      <c r="VI323" s="1098"/>
      <c r="VJ323" s="1098"/>
      <c r="VK323" s="1098"/>
      <c r="VL323" s="1098"/>
      <c r="VM323" s="1098"/>
      <c r="VN323" s="1098"/>
      <c r="VO323" s="1098"/>
      <c r="VP323" s="1098"/>
      <c r="VQ323" s="1098"/>
      <c r="VR323" s="1098"/>
      <c r="VS323" s="1098"/>
      <c r="VT323" s="1098"/>
      <c r="VU323" s="1098"/>
      <c r="VV323" s="1098"/>
      <c r="VW323" s="1098"/>
      <c r="VX323" s="1098"/>
      <c r="VY323" s="1098"/>
      <c r="VZ323" s="1098"/>
      <c r="WA323" s="1098"/>
      <c r="WB323" s="1098"/>
      <c r="WC323" s="1098"/>
      <c r="WD323" s="1098"/>
      <c r="WE323" s="1098"/>
      <c r="WF323" s="1098"/>
      <c r="WG323" s="1098"/>
      <c r="WH323" s="1098"/>
      <c r="WI323" s="1098"/>
      <c r="WJ323" s="1098"/>
      <c r="WK323" s="1098"/>
      <c r="WL323" s="1098"/>
      <c r="WM323" s="1098"/>
      <c r="WN323" s="1098"/>
      <c r="WO323" s="1098"/>
      <c r="WP323" s="1098"/>
      <c r="WQ323" s="1098"/>
      <c r="WR323" s="1098"/>
      <c r="WS323" s="1098"/>
      <c r="WT323" s="1098"/>
      <c r="WU323" s="1098"/>
      <c r="WV323" s="1098"/>
      <c r="WW323" s="1098"/>
      <c r="WX323" s="1098"/>
      <c r="WY323" s="1098"/>
      <c r="WZ323" s="1098"/>
      <c r="XA323" s="1098"/>
      <c r="XB323" s="1098"/>
      <c r="XC323" s="1098"/>
      <c r="XD323" s="1098"/>
      <c r="XE323" s="1098"/>
      <c r="XF323" s="1098"/>
      <c r="XG323" s="1098"/>
      <c r="XH323" s="1098"/>
      <c r="XI323" s="1098"/>
      <c r="XJ323" s="1098"/>
      <c r="XK323" s="1098"/>
      <c r="XL323" s="1098"/>
      <c r="XM323" s="1098"/>
      <c r="XN323" s="1098"/>
      <c r="XO323" s="1098"/>
      <c r="XP323" s="1098"/>
      <c r="XQ323" s="1098"/>
      <c r="XR323" s="1098"/>
      <c r="XS323" s="1098"/>
      <c r="XT323" s="1098"/>
      <c r="XU323" s="1098"/>
      <c r="XV323" s="1098"/>
      <c r="XW323" s="1098"/>
      <c r="XX323" s="1098"/>
      <c r="XY323" s="1098"/>
      <c r="XZ323" s="1098"/>
      <c r="YA323" s="1098"/>
      <c r="YB323" s="1098"/>
      <c r="YC323" s="1098"/>
      <c r="YD323" s="1098"/>
      <c r="YE323" s="1098"/>
      <c r="YF323" s="1098"/>
      <c r="YG323" s="1098"/>
      <c r="YH323" s="1098"/>
      <c r="YI323" s="1098"/>
      <c r="YJ323" s="1098"/>
      <c r="YK323" s="1098"/>
      <c r="YL323" s="1098"/>
      <c r="YM323" s="1098"/>
      <c r="YN323" s="1098"/>
      <c r="YO323" s="1098"/>
      <c r="YP323" s="1098"/>
      <c r="YQ323" s="1098"/>
      <c r="YR323" s="1098"/>
      <c r="YS323" s="1098"/>
      <c r="YT323" s="1098"/>
      <c r="YU323" s="1098"/>
      <c r="YV323" s="1098"/>
      <c r="YW323" s="1098"/>
      <c r="YX323" s="1098"/>
      <c r="YY323" s="1098"/>
      <c r="YZ323" s="1098"/>
      <c r="ZA323" s="1098"/>
      <c r="ZB323" s="1098"/>
      <c r="ZC323" s="1098"/>
      <c r="ZD323" s="1098"/>
      <c r="ZE323" s="1098"/>
      <c r="ZF323" s="1098"/>
      <c r="ZG323" s="1098"/>
      <c r="ZH323" s="1098"/>
      <c r="ZI323" s="1098"/>
      <c r="ZJ323" s="1098"/>
      <c r="ZK323" s="1098"/>
      <c r="ZL323" s="1098"/>
      <c r="ZM323" s="1098"/>
      <c r="ZN323" s="1098"/>
      <c r="ZO323" s="1098"/>
      <c r="ZP323" s="1098"/>
      <c r="ZQ323" s="1098"/>
      <c r="ZR323" s="1098"/>
      <c r="ZS323" s="1098"/>
      <c r="ZT323" s="1098"/>
      <c r="ZU323" s="1098"/>
      <c r="ZV323" s="1098"/>
      <c r="ZW323" s="1098"/>
      <c r="ZX323" s="1098"/>
      <c r="ZY323" s="1098"/>
      <c r="ZZ323" s="1098"/>
      <c r="AAA323" s="1098"/>
      <c r="AAB323" s="1098"/>
      <c r="AAC323" s="1098"/>
      <c r="AAD323" s="1098"/>
      <c r="AAE323" s="1098"/>
      <c r="AAF323" s="1098"/>
      <c r="AAG323" s="1098"/>
      <c r="AAH323" s="1098"/>
      <c r="AAI323" s="1098"/>
      <c r="AAJ323" s="1098"/>
      <c r="AAK323" s="1098"/>
      <c r="AAL323" s="1098"/>
      <c r="AAM323" s="1098"/>
      <c r="AAN323" s="1098"/>
      <c r="AAO323" s="1098"/>
      <c r="AAP323" s="1098"/>
      <c r="AAQ323" s="1098"/>
      <c r="AAR323" s="1098"/>
      <c r="AAS323" s="1098"/>
      <c r="AAT323" s="1098"/>
      <c r="AAU323" s="1098"/>
      <c r="AAV323" s="1098"/>
      <c r="AAW323" s="1098"/>
      <c r="AAX323" s="1098"/>
      <c r="AAY323" s="1098"/>
      <c r="AAZ323" s="1098"/>
      <c r="ABA323" s="1098"/>
      <c r="ABB323" s="1098"/>
      <c r="ABC323" s="1098"/>
      <c r="ABD323" s="1098"/>
      <c r="ABE323" s="1098"/>
      <c r="ABF323" s="1098"/>
      <c r="ABG323" s="1098"/>
      <c r="ABH323" s="1098"/>
      <c r="ABI323" s="1098"/>
      <c r="ABJ323" s="1098"/>
      <c r="ABK323" s="1098"/>
      <c r="ABL323" s="1098"/>
      <c r="ABM323" s="1098"/>
      <c r="ABN323" s="1098"/>
      <c r="ABO323" s="1098"/>
      <c r="ABP323" s="1098"/>
      <c r="ABQ323" s="1098"/>
      <c r="ABR323" s="1098"/>
      <c r="ABS323" s="1098"/>
      <c r="ABT323" s="1098"/>
      <c r="ABU323" s="1098"/>
      <c r="ABV323" s="1098"/>
      <c r="ABW323" s="1098"/>
      <c r="ABX323" s="1098"/>
      <c r="ABY323" s="1098"/>
      <c r="ABZ323" s="1098"/>
      <c r="ACA323" s="1098"/>
      <c r="ACB323" s="1098"/>
      <c r="ACC323" s="1098"/>
      <c r="ACD323" s="1098"/>
      <c r="ACE323" s="1098"/>
      <c r="ACF323" s="1098"/>
      <c r="ACG323" s="1098"/>
      <c r="ACH323" s="1098"/>
      <c r="ACI323" s="1098"/>
      <c r="ACJ323" s="1098"/>
      <c r="ACK323" s="1098"/>
      <c r="ACL323" s="1098"/>
      <c r="ACM323" s="1098"/>
      <c r="ACN323" s="1098"/>
      <c r="ACO323" s="1098"/>
      <c r="ACP323" s="1098"/>
      <c r="ACQ323" s="1098"/>
      <c r="ACR323" s="1098"/>
      <c r="ACS323" s="1098"/>
      <c r="ACT323" s="1098"/>
      <c r="ACU323" s="1098"/>
      <c r="ACV323" s="1098"/>
      <c r="ACW323" s="1098"/>
      <c r="ACX323" s="1098"/>
      <c r="ACY323" s="1098"/>
      <c r="ACZ323" s="1098"/>
      <c r="ADA323" s="1098"/>
      <c r="ADB323" s="1098"/>
      <c r="ADC323" s="1098"/>
      <c r="ADD323" s="1098"/>
      <c r="ADE323" s="1098"/>
      <c r="ADF323" s="1098"/>
      <c r="ADG323" s="1098"/>
      <c r="ADH323" s="1098"/>
      <c r="ADI323" s="1098"/>
      <c r="ADJ323" s="1098"/>
      <c r="ADK323" s="1098"/>
      <c r="ADL323" s="1098"/>
      <c r="ADM323" s="1098"/>
      <c r="ADN323" s="1098"/>
      <c r="ADO323" s="1098"/>
      <c r="ADP323" s="1098"/>
      <c r="ADQ323" s="1098"/>
      <c r="ADR323" s="1098"/>
      <c r="ADS323" s="1098"/>
      <c r="ADT323" s="1098"/>
      <c r="ADU323" s="1098"/>
      <c r="ADV323" s="1098"/>
      <c r="ADW323" s="1098"/>
      <c r="ADX323" s="1098"/>
      <c r="ADY323" s="1098"/>
      <c r="ADZ323" s="1098"/>
      <c r="AEA323" s="1098"/>
      <c r="AEB323" s="1098"/>
      <c r="AEC323" s="1098"/>
      <c r="AED323" s="1098"/>
      <c r="AEE323" s="1098"/>
      <c r="AEF323" s="1098"/>
      <c r="AEG323" s="1098"/>
      <c r="AEH323" s="1098"/>
      <c r="AEI323" s="1098"/>
      <c r="AEJ323" s="1098"/>
      <c r="AEK323" s="1098"/>
      <c r="AEL323" s="1098"/>
      <c r="AEM323" s="1098"/>
      <c r="AEN323" s="1098"/>
      <c r="AEO323" s="1098"/>
      <c r="AEP323" s="1098"/>
      <c r="AEQ323" s="1098"/>
      <c r="AER323" s="1098"/>
      <c r="AES323" s="1098"/>
      <c r="AET323" s="1098"/>
      <c r="AEU323" s="1098"/>
      <c r="AEV323" s="1098"/>
      <c r="AEW323" s="1098"/>
      <c r="AEX323" s="1098"/>
      <c r="AEY323" s="1098"/>
      <c r="AEZ323" s="1098"/>
      <c r="AFA323" s="1098"/>
      <c r="AFB323" s="1098"/>
      <c r="AFC323" s="1098"/>
      <c r="AFD323" s="1098"/>
      <c r="AFE323" s="1098"/>
      <c r="AFF323" s="1098"/>
      <c r="AFG323" s="1098"/>
      <c r="AFH323" s="1098"/>
      <c r="AFI323" s="1098"/>
      <c r="AFJ323" s="1098"/>
      <c r="AFK323" s="1098"/>
      <c r="AFL323" s="1098"/>
      <c r="AFM323" s="1098"/>
      <c r="AFN323" s="1098"/>
      <c r="AFO323" s="1098"/>
      <c r="AFP323" s="1098"/>
      <c r="AFQ323" s="1098"/>
      <c r="AFR323" s="1098"/>
      <c r="AFS323" s="1098"/>
      <c r="AFT323" s="1098"/>
      <c r="AFU323" s="1098"/>
      <c r="AFV323" s="1098"/>
      <c r="AFW323" s="1098"/>
      <c r="AFX323" s="1098"/>
      <c r="AFY323" s="1098"/>
      <c r="AFZ323" s="1098"/>
      <c r="AGA323" s="1098"/>
      <c r="AGB323" s="1098"/>
      <c r="AGC323" s="1098"/>
      <c r="AGD323" s="1098"/>
      <c r="AGE323" s="1098"/>
      <c r="AGF323" s="1098"/>
      <c r="AGG323" s="1098"/>
      <c r="AGH323" s="1098"/>
      <c r="AGI323" s="1098"/>
      <c r="AGJ323" s="1098"/>
      <c r="AGK323" s="1098"/>
      <c r="AGL323" s="1098"/>
      <c r="AGM323" s="1098"/>
      <c r="AGN323" s="1098"/>
      <c r="AGO323" s="1098"/>
      <c r="AGP323" s="1098"/>
      <c r="AGQ323" s="1098"/>
      <c r="AGR323" s="1098"/>
      <c r="AGS323" s="1098"/>
      <c r="AGT323" s="1098"/>
      <c r="AGU323" s="1098"/>
      <c r="AGV323" s="1098"/>
      <c r="AGW323" s="1098"/>
      <c r="AGX323" s="1098"/>
      <c r="AGY323" s="1098"/>
      <c r="AGZ323" s="1098"/>
      <c r="AHA323" s="1098"/>
      <c r="AHB323" s="1098"/>
      <c r="AHC323" s="1098"/>
      <c r="AHD323" s="1098"/>
      <c r="AHE323" s="1098"/>
      <c r="AHF323" s="1098"/>
      <c r="AHG323" s="1098"/>
      <c r="AHH323" s="1098"/>
      <c r="AHI323" s="1098"/>
      <c r="AHJ323" s="1098"/>
      <c r="AHK323" s="1098"/>
      <c r="AHL323" s="1098"/>
      <c r="AHM323" s="1098"/>
      <c r="AHN323" s="1098"/>
      <c r="AHO323" s="1098"/>
      <c r="AHP323" s="1098"/>
      <c r="AHQ323" s="1098"/>
      <c r="AHR323" s="1098"/>
      <c r="AHS323" s="1098"/>
      <c r="AHT323" s="1098"/>
      <c r="AHU323" s="1098"/>
      <c r="AHV323" s="1098"/>
      <c r="AHW323" s="1098"/>
      <c r="AHX323" s="1098"/>
      <c r="AHY323" s="1098"/>
      <c r="AHZ323" s="1098"/>
      <c r="AIA323" s="1098"/>
      <c r="AIB323" s="1098"/>
      <c r="AIC323" s="1098"/>
      <c r="AID323" s="1098"/>
      <c r="AIE323" s="1098"/>
      <c r="AIF323" s="1098"/>
      <c r="AIG323" s="1098"/>
      <c r="AIH323" s="1098"/>
      <c r="AII323" s="1098"/>
      <c r="AIJ323" s="1098"/>
      <c r="AIK323" s="1098"/>
      <c r="AIL323" s="1098"/>
      <c r="AIM323" s="1098"/>
      <c r="AIN323" s="1098"/>
      <c r="AIO323" s="1098"/>
      <c r="AIP323" s="1098"/>
      <c r="AIQ323" s="1098"/>
      <c r="AIR323" s="1098"/>
      <c r="AIS323" s="1098"/>
      <c r="AIT323" s="1098"/>
      <c r="AIU323" s="1098"/>
      <c r="AIV323" s="1098"/>
      <c r="AIW323" s="1098"/>
      <c r="AIX323" s="1098"/>
      <c r="AIY323" s="1098"/>
      <c r="AIZ323" s="1098"/>
      <c r="AJA323" s="1098"/>
      <c r="AJB323" s="1098"/>
      <c r="AJC323" s="1098"/>
      <c r="AJD323" s="1098"/>
      <c r="AJE323" s="1098"/>
      <c r="AJF323" s="1098"/>
      <c r="AJG323" s="1098"/>
      <c r="AJH323" s="1098"/>
      <c r="AJI323" s="1098"/>
      <c r="AJJ323" s="1098"/>
      <c r="AJK323" s="1098"/>
      <c r="AJL323" s="1098"/>
      <c r="AJM323" s="1098"/>
      <c r="AJN323" s="1098"/>
      <c r="AJO323" s="1098"/>
      <c r="AJP323" s="1098"/>
      <c r="AJQ323" s="1098"/>
      <c r="AJR323" s="1098"/>
      <c r="AJS323" s="1098"/>
      <c r="AJT323" s="1098"/>
      <c r="AJU323" s="1098"/>
      <c r="AJV323" s="1098"/>
      <c r="AJW323" s="1098"/>
      <c r="AJX323" s="1098"/>
      <c r="AJY323" s="1098"/>
      <c r="AJZ323" s="1098"/>
      <c r="AKA323" s="1098"/>
      <c r="AKB323" s="1098"/>
      <c r="AKC323" s="1098"/>
      <c r="AKD323" s="1098"/>
      <c r="AKE323" s="1098"/>
      <c r="AKF323" s="1098"/>
      <c r="AKG323" s="1098"/>
      <c r="AKH323" s="1098"/>
      <c r="AKI323" s="1098"/>
      <c r="AKJ323" s="1098"/>
      <c r="AKK323" s="1098"/>
      <c r="AKL323" s="1098"/>
      <c r="AKM323" s="1098"/>
      <c r="AKN323" s="1098"/>
      <c r="AKO323" s="1098"/>
      <c r="AKP323" s="1098"/>
      <c r="AKQ323" s="1098"/>
      <c r="AKR323" s="1098"/>
      <c r="AKS323" s="1098"/>
      <c r="AKT323" s="1098"/>
      <c r="AKU323" s="1098"/>
      <c r="AKV323" s="1098"/>
      <c r="AKW323" s="1098"/>
      <c r="AKX323" s="1098"/>
      <c r="AKY323" s="1098"/>
      <c r="AKZ323" s="1098"/>
      <c r="ALA323" s="1098"/>
      <c r="ALB323" s="1098"/>
      <c r="ALC323" s="1098"/>
      <c r="ALD323" s="1098"/>
      <c r="ALE323" s="1098"/>
      <c r="ALF323" s="1098"/>
      <c r="ALG323" s="1098"/>
      <c r="ALH323" s="1098"/>
      <c r="ALI323" s="1098"/>
      <c r="ALJ323" s="1098"/>
      <c r="ALK323" s="1098"/>
      <c r="ALL323" s="1098"/>
      <c r="ALM323" s="1098"/>
      <c r="ALN323" s="1098"/>
      <c r="ALO323" s="1098"/>
      <c r="ALP323" s="1098"/>
      <c r="ALQ323" s="1098"/>
      <c r="ALR323" s="1098"/>
      <c r="ALS323" s="1098"/>
      <c r="ALT323" s="1098"/>
      <c r="ALU323" s="1098"/>
      <c r="ALV323" s="1098"/>
      <c r="ALW323" s="1098"/>
      <c r="ALX323" s="1098"/>
      <c r="ALY323" s="1098"/>
      <c r="ALZ323" s="1098"/>
      <c r="AMA323" s="1098"/>
      <c r="AMB323" s="1098"/>
      <c r="AMC323" s="1098"/>
      <c r="AMD323" s="1098"/>
      <c r="AME323" s="1098"/>
      <c r="AMF323" s="1098"/>
      <c r="AMG323" s="1098"/>
      <c r="AMH323" s="1098"/>
      <c r="AMI323" s="1098"/>
      <c r="AMJ323" s="1098"/>
      <c r="AMK323" s="1098"/>
      <c r="AML323" s="1098"/>
      <c r="AMM323" s="1098"/>
      <c r="AMN323" s="1098"/>
      <c r="AMO323" s="1098"/>
      <c r="AMP323" s="1098"/>
      <c r="AMQ323" s="1098"/>
      <c r="AMR323" s="1098"/>
      <c r="AMS323" s="1098"/>
      <c r="AMT323" s="1098"/>
      <c r="AMU323" s="1098"/>
      <c r="AMV323" s="1098"/>
      <c r="AMW323" s="1098"/>
      <c r="AMX323" s="1098"/>
      <c r="AMY323" s="1098"/>
      <c r="AMZ323" s="1098"/>
      <c r="ANA323" s="1098"/>
      <c r="ANB323" s="1098"/>
      <c r="ANC323" s="1098"/>
      <c r="AND323" s="1098"/>
      <c r="ANE323" s="1098"/>
      <c r="ANF323" s="1098"/>
      <c r="ANG323" s="1098"/>
      <c r="ANH323" s="1098"/>
      <c r="ANI323" s="1098"/>
      <c r="ANJ323" s="1098"/>
      <c r="ANK323" s="1098"/>
      <c r="ANL323" s="1098"/>
      <c r="ANM323" s="1098"/>
      <c r="ANN323" s="1098"/>
      <c r="ANO323" s="1098"/>
      <c r="ANP323" s="1098"/>
      <c r="ANQ323" s="1098"/>
      <c r="ANR323" s="1098"/>
      <c r="ANS323" s="1098"/>
      <c r="ANT323" s="1098"/>
      <c r="ANU323" s="1098"/>
      <c r="ANV323" s="1098"/>
      <c r="ANW323" s="1098"/>
      <c r="ANX323" s="1098"/>
      <c r="ANY323" s="1098"/>
      <c r="ANZ323" s="1098"/>
      <c r="AOA323" s="1098"/>
      <c r="AOB323" s="1098"/>
      <c r="AOC323" s="1098"/>
      <c r="AOD323" s="1098"/>
      <c r="AOE323" s="1098"/>
      <c r="AOF323" s="1098"/>
      <c r="AOG323" s="1098"/>
      <c r="AOH323" s="1098"/>
      <c r="AOI323" s="1098"/>
      <c r="AOJ323" s="1098"/>
      <c r="AOK323" s="1098"/>
      <c r="AOL323" s="1098"/>
      <c r="AOM323" s="1098"/>
      <c r="AON323" s="1098"/>
      <c r="AOO323" s="1098"/>
      <c r="AOP323" s="1098"/>
      <c r="AOQ323" s="1098"/>
      <c r="AOR323" s="1098"/>
      <c r="AOS323" s="1098"/>
      <c r="AOT323" s="1098"/>
      <c r="AOU323" s="1098"/>
      <c r="AOV323" s="1098"/>
      <c r="AOW323" s="1098"/>
      <c r="AOX323" s="1098"/>
      <c r="AOY323" s="1098"/>
      <c r="AOZ323" s="1098"/>
      <c r="APA323" s="1098"/>
      <c r="APB323" s="1098"/>
      <c r="APC323" s="1098"/>
      <c r="APD323" s="1098"/>
      <c r="APE323" s="1098"/>
      <c r="APF323" s="1098"/>
      <c r="APG323" s="1098"/>
      <c r="APH323" s="1098"/>
      <c r="API323" s="1098"/>
      <c r="APJ323" s="1098"/>
      <c r="APK323" s="1098"/>
      <c r="APL323" s="1098"/>
      <c r="APM323" s="1098"/>
      <c r="APN323" s="1098"/>
      <c r="APO323" s="1098"/>
      <c r="APP323" s="1098"/>
      <c r="APQ323" s="1098"/>
      <c r="APR323" s="1098"/>
      <c r="APS323" s="1098"/>
      <c r="APT323" s="1098"/>
      <c r="APU323" s="1098"/>
      <c r="APV323" s="1098"/>
      <c r="APW323" s="1098"/>
      <c r="APX323" s="1098"/>
      <c r="APY323" s="1098"/>
      <c r="APZ323" s="1098"/>
      <c r="AQA323" s="1098"/>
      <c r="AQB323" s="1098"/>
      <c r="AQC323" s="1098"/>
      <c r="AQD323" s="1098"/>
      <c r="AQE323" s="1098"/>
      <c r="AQF323" s="1098"/>
      <c r="AQG323" s="1098"/>
      <c r="AQH323" s="1098"/>
      <c r="AQI323" s="1098"/>
      <c r="AQJ323" s="1098"/>
      <c r="AQK323" s="1098"/>
      <c r="AQL323" s="1098"/>
      <c r="AQM323" s="1098"/>
      <c r="AQN323" s="1098"/>
      <c r="AQO323" s="1098"/>
      <c r="AQP323" s="1098"/>
      <c r="AQQ323" s="1098"/>
      <c r="AQR323" s="1098"/>
      <c r="AQS323" s="1098"/>
      <c r="AQT323" s="1098"/>
      <c r="AQU323" s="1098"/>
      <c r="AQV323" s="1098"/>
      <c r="AQW323" s="1098"/>
      <c r="AQX323" s="1098"/>
      <c r="AQY323" s="1098"/>
      <c r="AQZ323" s="1098"/>
      <c r="ARA323" s="1098"/>
      <c r="ARB323" s="1098"/>
      <c r="ARC323" s="1098"/>
      <c r="ARD323" s="1098"/>
      <c r="ARE323" s="1098"/>
      <c r="ARF323" s="1098"/>
      <c r="ARG323" s="1098"/>
      <c r="ARH323" s="1098"/>
      <c r="ARI323" s="1098"/>
      <c r="ARJ323" s="1098"/>
      <c r="ARK323" s="1098"/>
      <c r="ARL323" s="1098"/>
      <c r="ARM323" s="1098"/>
      <c r="ARN323" s="1098"/>
      <c r="ARO323" s="1098"/>
      <c r="ARP323" s="1098"/>
      <c r="ARQ323" s="1098"/>
      <c r="ARR323" s="1098"/>
      <c r="ARS323" s="1098"/>
      <c r="ART323" s="1098"/>
      <c r="ARU323" s="1098"/>
      <c r="ARV323" s="1098"/>
      <c r="ARW323" s="1098"/>
      <c r="ARX323" s="1098"/>
      <c r="ARY323" s="1098"/>
      <c r="ARZ323" s="1098"/>
      <c r="ASA323" s="1098"/>
      <c r="ASB323" s="1098"/>
      <c r="ASC323" s="1098"/>
      <c r="ASD323" s="1098"/>
      <c r="ASE323" s="1098"/>
      <c r="ASF323" s="1098"/>
      <c r="ASG323" s="1098"/>
      <c r="ASH323" s="1098"/>
      <c r="ASI323" s="1098"/>
      <c r="ASJ323" s="1098"/>
      <c r="ASK323" s="1098"/>
      <c r="ASL323" s="1098"/>
      <c r="ASM323" s="1098"/>
      <c r="ASN323" s="1098"/>
      <c r="ASO323" s="1098"/>
      <c r="ASP323" s="1098"/>
      <c r="ASQ323" s="1098"/>
      <c r="ASR323" s="1098"/>
      <c r="ASS323" s="1098"/>
      <c r="AST323" s="1098"/>
      <c r="ASU323" s="1098"/>
      <c r="ASV323" s="1098"/>
      <c r="ASW323" s="1098"/>
      <c r="ASX323" s="1098"/>
      <c r="ASY323" s="1098"/>
      <c r="ASZ323" s="1098"/>
      <c r="ATA323" s="1098"/>
      <c r="ATB323" s="1098"/>
      <c r="ATC323" s="1098"/>
      <c r="ATD323" s="1098"/>
      <c r="ATE323" s="1098"/>
      <c r="ATF323" s="1098"/>
      <c r="ATG323" s="1098"/>
      <c r="ATH323" s="1098"/>
      <c r="ATI323" s="1098"/>
      <c r="ATJ323" s="1098"/>
      <c r="ATK323" s="1098"/>
      <c r="ATL323" s="1098"/>
      <c r="ATM323" s="1098"/>
      <c r="ATN323" s="1098"/>
      <c r="ATO323" s="1098"/>
      <c r="ATP323" s="1098"/>
      <c r="ATQ323" s="1098"/>
      <c r="ATR323" s="1098"/>
      <c r="ATS323" s="1098"/>
      <c r="ATT323" s="1098"/>
      <c r="ATU323" s="1098"/>
      <c r="ATV323" s="1098"/>
      <c r="ATW323" s="1098"/>
      <c r="ATX323" s="1098"/>
      <c r="ATY323" s="1098"/>
      <c r="ATZ323" s="1098"/>
      <c r="AUA323" s="1098"/>
      <c r="AUB323" s="1098"/>
      <c r="AUC323" s="1098"/>
      <c r="AUD323" s="1098"/>
      <c r="AUE323" s="1098"/>
      <c r="AUF323" s="1098"/>
      <c r="AUG323" s="1098"/>
      <c r="AUH323" s="1098"/>
      <c r="AUI323" s="1098"/>
      <c r="AUJ323" s="1098"/>
      <c r="AUK323" s="1098"/>
      <c r="AUL323" s="1098"/>
      <c r="AUM323" s="1098"/>
      <c r="AUN323" s="1098"/>
      <c r="AUO323" s="1098"/>
      <c r="AUP323" s="1098"/>
      <c r="AUQ323" s="1098"/>
      <c r="AUR323" s="1098"/>
      <c r="AUS323" s="1098"/>
      <c r="AUT323" s="1098"/>
      <c r="AUU323" s="1098"/>
      <c r="AUV323" s="1098"/>
      <c r="AUW323" s="1098"/>
      <c r="AUX323" s="1098"/>
      <c r="AUY323" s="1098"/>
      <c r="AUZ323" s="1098"/>
      <c r="AVA323" s="1098"/>
      <c r="AVB323" s="1098"/>
      <c r="AVC323" s="1098"/>
      <c r="AVD323" s="1098"/>
      <c r="AVE323" s="1098"/>
      <c r="AVF323" s="1098"/>
      <c r="AVG323" s="1098"/>
      <c r="AVH323" s="1098"/>
      <c r="AVI323" s="1098"/>
      <c r="AVJ323" s="1098"/>
      <c r="AVK323" s="1098"/>
      <c r="AVL323" s="1098"/>
      <c r="AVM323" s="1098"/>
      <c r="AVN323" s="1098"/>
      <c r="AVO323" s="1098"/>
      <c r="AVP323" s="1098"/>
      <c r="AVQ323" s="1098"/>
      <c r="AVR323" s="1098"/>
      <c r="AVS323" s="1098"/>
      <c r="AVT323" s="1098"/>
      <c r="AVU323" s="1098"/>
      <c r="AVV323" s="1098"/>
      <c r="AVW323" s="1098"/>
      <c r="AVX323" s="1098"/>
      <c r="AVY323" s="1098"/>
      <c r="AVZ323" s="1098"/>
      <c r="AWA323" s="1098"/>
      <c r="AWB323" s="1098"/>
      <c r="AWC323" s="1098"/>
      <c r="AWD323" s="1098"/>
      <c r="AWE323" s="1098"/>
      <c r="AWF323" s="1098"/>
      <c r="AWG323" s="1098"/>
      <c r="AWH323" s="1098"/>
      <c r="AWI323" s="1098"/>
      <c r="AWJ323" s="1098"/>
      <c r="AWK323" s="1098"/>
      <c r="AWL323" s="1098"/>
      <c r="AWM323" s="1098"/>
      <c r="AWN323" s="1098"/>
      <c r="AWO323" s="1098"/>
      <c r="AWP323" s="1098"/>
      <c r="AWQ323" s="1098"/>
      <c r="AWR323" s="1098"/>
      <c r="AWS323" s="1098"/>
      <c r="AWT323" s="1098"/>
      <c r="AWU323" s="1098"/>
      <c r="AWV323" s="1098"/>
      <c r="AWW323" s="1098"/>
      <c r="AWX323" s="1098"/>
      <c r="AWY323" s="1098"/>
      <c r="AWZ323" s="1098"/>
      <c r="AXA323" s="1098"/>
      <c r="AXB323" s="1098"/>
      <c r="AXC323" s="1098"/>
      <c r="AXD323" s="1098"/>
      <c r="AXE323" s="1098"/>
      <c r="AXF323" s="1098"/>
      <c r="AXG323" s="1098"/>
      <c r="AXH323" s="1098"/>
      <c r="AXI323" s="1098"/>
      <c r="AXJ323" s="1098"/>
      <c r="AXK323" s="1098"/>
      <c r="AXL323" s="1098"/>
      <c r="AXM323" s="1098"/>
      <c r="AXN323" s="1098"/>
      <c r="AXO323" s="1098"/>
      <c r="AXP323" s="1098"/>
      <c r="AXQ323" s="1098"/>
      <c r="AXR323" s="1098"/>
      <c r="AXS323" s="1098"/>
      <c r="AXT323" s="1098"/>
      <c r="AXU323" s="1098"/>
      <c r="AXV323" s="1098"/>
      <c r="AXW323" s="1098"/>
      <c r="AXX323" s="1098"/>
      <c r="AXY323" s="1098"/>
      <c r="AXZ323" s="1098"/>
      <c r="AYA323" s="1098"/>
      <c r="AYB323" s="1098"/>
      <c r="AYC323" s="1098"/>
      <c r="AYD323" s="1098"/>
      <c r="AYE323" s="1098"/>
      <c r="AYF323" s="1098"/>
      <c r="AYG323" s="1098"/>
      <c r="AYH323" s="1098"/>
      <c r="AYI323" s="1098"/>
      <c r="AYJ323" s="1098"/>
      <c r="AYK323" s="1098"/>
      <c r="AYL323" s="1098"/>
      <c r="AYM323" s="1098"/>
      <c r="AYN323" s="1098"/>
      <c r="AYO323" s="1098"/>
      <c r="AYP323" s="1098"/>
      <c r="AYQ323" s="1098"/>
      <c r="AYR323" s="1098"/>
      <c r="AYS323" s="1098"/>
      <c r="AYT323" s="1098"/>
      <c r="AYU323" s="1098"/>
      <c r="AYV323" s="1098"/>
      <c r="AYW323" s="1098"/>
    </row>
    <row r="324" spans="1:1349" s="1766" customFormat="1" ht="19.5" customHeight="1" x14ac:dyDescent="0.25">
      <c r="A324" s="3484"/>
      <c r="B324" s="1797" t="s">
        <v>19</v>
      </c>
      <c r="C324" s="1798" t="s">
        <v>1050</v>
      </c>
      <c r="D324" s="1799"/>
      <c r="E324" s="1799"/>
      <c r="F324" s="1800"/>
      <c r="G324" s="1800"/>
      <c r="H324" s="1774"/>
      <c r="I324" s="1775"/>
      <c r="J324" s="1790"/>
      <c r="K324" s="1790"/>
      <c r="L324" s="1790"/>
      <c r="M324" s="1790"/>
      <c r="N324" s="1790"/>
      <c r="O324" s="1790"/>
      <c r="P324" s="1790"/>
      <c r="Q324" s="1790"/>
      <c r="R324" s="3574"/>
      <c r="S324" s="1098"/>
      <c r="T324" s="1098"/>
      <c r="U324" s="1098"/>
      <c r="V324" s="1098"/>
      <c r="W324" s="1098"/>
      <c r="X324" s="1098"/>
      <c r="Y324" s="1098"/>
      <c r="Z324" s="1098"/>
      <c r="AA324" s="1098"/>
      <c r="AB324" s="1098"/>
      <c r="AC324" s="1098"/>
      <c r="AD324" s="1098"/>
      <c r="AE324" s="1098"/>
      <c r="AF324" s="1098"/>
      <c r="AG324" s="1098"/>
      <c r="AH324" s="1098"/>
      <c r="AI324" s="1098"/>
      <c r="AJ324" s="1098"/>
      <c r="AK324" s="1098"/>
      <c r="AL324" s="1098"/>
      <c r="AM324" s="1098"/>
      <c r="AN324" s="1098"/>
      <c r="AO324" s="1098"/>
      <c r="AP324" s="1098"/>
      <c r="AQ324" s="1098"/>
      <c r="AR324" s="1098"/>
      <c r="AS324" s="1098"/>
      <c r="AT324" s="1098"/>
      <c r="AU324" s="1098"/>
      <c r="AV324" s="1098"/>
      <c r="AW324" s="1098"/>
      <c r="AX324" s="1098"/>
      <c r="AY324" s="1098"/>
      <c r="AZ324" s="1098"/>
      <c r="BA324" s="1098"/>
      <c r="BB324" s="1098"/>
      <c r="BC324" s="1098"/>
      <c r="BD324" s="1098"/>
      <c r="BE324" s="1098"/>
      <c r="BF324" s="1098"/>
      <c r="BG324" s="1098"/>
      <c r="BH324" s="1098"/>
      <c r="BI324" s="1098"/>
      <c r="BJ324" s="1098"/>
      <c r="BK324" s="1098"/>
      <c r="BL324" s="1098"/>
      <c r="BM324" s="1098"/>
      <c r="BN324" s="1098"/>
      <c r="BO324" s="1098"/>
      <c r="BP324" s="1098"/>
      <c r="BQ324" s="1098"/>
      <c r="BR324" s="1098"/>
      <c r="BS324" s="1098"/>
      <c r="BT324" s="1098"/>
      <c r="BU324" s="1098"/>
      <c r="BV324" s="1098"/>
      <c r="BW324" s="1098"/>
      <c r="BX324" s="1098"/>
      <c r="BY324" s="1098"/>
      <c r="BZ324" s="1098"/>
      <c r="CA324" s="1098"/>
      <c r="CB324" s="1098"/>
      <c r="CC324" s="1098"/>
      <c r="CD324" s="1098"/>
      <c r="CE324" s="1098"/>
      <c r="CF324" s="1098"/>
      <c r="CG324" s="1098"/>
      <c r="CH324" s="1098"/>
      <c r="CI324" s="1098"/>
      <c r="CJ324" s="1098"/>
      <c r="CK324" s="1098"/>
      <c r="CL324" s="1098"/>
      <c r="CM324" s="1098"/>
      <c r="CN324" s="1098"/>
      <c r="CO324" s="1098"/>
      <c r="CP324" s="1098"/>
      <c r="CQ324" s="1098"/>
      <c r="CR324" s="1098"/>
      <c r="CS324" s="1098"/>
      <c r="CT324" s="1098"/>
      <c r="CU324" s="1098"/>
      <c r="CV324" s="1098"/>
      <c r="CW324" s="1098"/>
      <c r="CX324" s="1098"/>
      <c r="CY324" s="1098"/>
      <c r="CZ324" s="1098"/>
      <c r="DA324" s="1098"/>
      <c r="DB324" s="1098"/>
      <c r="DC324" s="1098"/>
      <c r="DD324" s="1098"/>
      <c r="DE324" s="1098"/>
      <c r="DF324" s="1098"/>
      <c r="DG324" s="1098"/>
      <c r="DH324" s="1098"/>
      <c r="DI324" s="1098"/>
      <c r="DJ324" s="1098"/>
      <c r="DK324" s="1098"/>
      <c r="DL324" s="1098"/>
      <c r="DM324" s="1098"/>
      <c r="DN324" s="1098"/>
      <c r="DO324" s="1098"/>
      <c r="DP324" s="1098"/>
      <c r="DQ324" s="1098"/>
      <c r="DR324" s="1098"/>
      <c r="DS324" s="1098"/>
      <c r="DT324" s="1098"/>
      <c r="DU324" s="1098"/>
      <c r="DV324" s="1098"/>
      <c r="DW324" s="1098"/>
      <c r="DX324" s="1098"/>
      <c r="DY324" s="1098"/>
      <c r="DZ324" s="1098"/>
      <c r="EA324" s="1098"/>
      <c r="EB324" s="1098"/>
      <c r="EC324" s="1098"/>
      <c r="ED324" s="1098"/>
      <c r="EE324" s="1098"/>
      <c r="EF324" s="1098"/>
      <c r="EG324" s="1098"/>
      <c r="EH324" s="1098"/>
      <c r="EI324" s="1098"/>
      <c r="EJ324" s="1098"/>
      <c r="EK324" s="1098"/>
      <c r="EL324" s="1098"/>
      <c r="EM324" s="1098"/>
      <c r="EN324" s="1098"/>
      <c r="EO324" s="1098"/>
      <c r="EP324" s="1098"/>
      <c r="EQ324" s="1098"/>
      <c r="ER324" s="1098"/>
      <c r="ES324" s="1098"/>
      <c r="ET324" s="1098"/>
      <c r="EU324" s="1098"/>
      <c r="EV324" s="1098"/>
      <c r="EW324" s="1098"/>
      <c r="EX324" s="1098"/>
      <c r="EY324" s="1098"/>
      <c r="EZ324" s="1098"/>
      <c r="FA324" s="1098"/>
      <c r="FB324" s="1098"/>
      <c r="FC324" s="1098"/>
      <c r="FD324" s="1098"/>
      <c r="FE324" s="1098"/>
      <c r="FF324" s="1098"/>
      <c r="FG324" s="1098"/>
      <c r="FH324" s="1098"/>
      <c r="FI324" s="1098"/>
      <c r="FJ324" s="1098"/>
      <c r="FK324" s="1098"/>
      <c r="FL324" s="1098"/>
      <c r="FM324" s="1098"/>
      <c r="FN324" s="1098"/>
      <c r="FO324" s="1098"/>
      <c r="FP324" s="1098"/>
      <c r="FQ324" s="1098"/>
      <c r="FR324" s="1098"/>
      <c r="FS324" s="1098"/>
      <c r="FT324" s="1098"/>
      <c r="FU324" s="1098"/>
      <c r="FV324" s="1098"/>
      <c r="FW324" s="1098"/>
      <c r="FX324" s="1098"/>
      <c r="FY324" s="1098"/>
      <c r="FZ324" s="1098"/>
      <c r="GA324" s="1098"/>
      <c r="GB324" s="1098"/>
      <c r="GC324" s="1098"/>
      <c r="GD324" s="1098"/>
      <c r="GE324" s="1098"/>
      <c r="GF324" s="1098"/>
      <c r="GG324" s="1098"/>
      <c r="GH324" s="1098"/>
      <c r="GI324" s="1098"/>
      <c r="GJ324" s="1098"/>
      <c r="GK324" s="1098"/>
      <c r="GL324" s="1098"/>
      <c r="GM324" s="1098"/>
      <c r="GN324" s="1098"/>
      <c r="GO324" s="1098"/>
      <c r="GP324" s="1098"/>
      <c r="GQ324" s="1098"/>
      <c r="GR324" s="1098"/>
      <c r="GS324" s="1098"/>
      <c r="GT324" s="1098"/>
      <c r="GU324" s="1098"/>
      <c r="GV324" s="1098"/>
      <c r="GW324" s="1098"/>
      <c r="GX324" s="1098"/>
      <c r="GY324" s="1098"/>
      <c r="GZ324" s="1098"/>
      <c r="HA324" s="1098"/>
      <c r="HB324" s="1098"/>
      <c r="HC324" s="1098"/>
      <c r="HD324" s="1098"/>
      <c r="HE324" s="1098"/>
      <c r="HF324" s="1098"/>
      <c r="HG324" s="1098"/>
      <c r="HH324" s="1098"/>
      <c r="HI324" s="1098"/>
      <c r="HJ324" s="1098"/>
      <c r="HK324" s="1098"/>
      <c r="HL324" s="1098"/>
      <c r="HM324" s="1098"/>
      <c r="HN324" s="1098"/>
      <c r="HO324" s="1098"/>
      <c r="HP324" s="1098"/>
      <c r="HQ324" s="1098"/>
      <c r="HR324" s="1098"/>
      <c r="HS324" s="1098"/>
      <c r="HT324" s="1098"/>
      <c r="HU324" s="1098"/>
      <c r="HV324" s="1098"/>
      <c r="HW324" s="1098"/>
      <c r="HX324" s="1098"/>
      <c r="HY324" s="1098"/>
      <c r="HZ324" s="1098"/>
      <c r="IA324" s="1098"/>
      <c r="IB324" s="1098"/>
      <c r="IC324" s="1098"/>
      <c r="ID324" s="1098"/>
      <c r="IE324" s="1098"/>
      <c r="IF324" s="1098"/>
      <c r="IG324" s="1098"/>
      <c r="IH324" s="1098"/>
      <c r="II324" s="1098"/>
      <c r="IJ324" s="1098"/>
      <c r="IK324" s="1098"/>
      <c r="IL324" s="1098"/>
      <c r="IM324" s="1098"/>
      <c r="IN324" s="1098"/>
      <c r="IO324" s="1098"/>
      <c r="IP324" s="1098"/>
      <c r="IQ324" s="1098"/>
      <c r="IR324" s="1098"/>
      <c r="IS324" s="1098"/>
      <c r="IT324" s="1098"/>
      <c r="IU324" s="1098"/>
      <c r="IV324" s="1098"/>
      <c r="IW324" s="1098"/>
      <c r="IX324" s="1098"/>
      <c r="IY324" s="1098"/>
      <c r="IZ324" s="1098"/>
      <c r="JA324" s="1098"/>
      <c r="JB324" s="1098"/>
      <c r="JC324" s="1098"/>
      <c r="JD324" s="1098"/>
      <c r="JE324" s="1098"/>
      <c r="JF324" s="1098"/>
      <c r="JG324" s="1098"/>
      <c r="JH324" s="1098"/>
      <c r="JI324" s="1098"/>
      <c r="JJ324" s="1098"/>
      <c r="JK324" s="1098"/>
      <c r="JL324" s="1098"/>
      <c r="JM324" s="1098"/>
      <c r="JN324" s="1098"/>
      <c r="JO324" s="1098"/>
      <c r="JP324" s="1098"/>
      <c r="JQ324" s="1098"/>
      <c r="JR324" s="1098"/>
      <c r="JS324" s="1098"/>
      <c r="JT324" s="1098"/>
      <c r="JU324" s="1098"/>
      <c r="JV324" s="1098"/>
      <c r="JW324" s="1098"/>
      <c r="JX324" s="1098"/>
      <c r="JY324" s="1098"/>
      <c r="JZ324" s="1098"/>
      <c r="KA324" s="1098"/>
      <c r="KB324" s="1098"/>
      <c r="KC324" s="1098"/>
      <c r="KD324" s="1098"/>
      <c r="KE324" s="1098"/>
      <c r="KF324" s="1098"/>
      <c r="KG324" s="1098"/>
      <c r="KH324" s="1098"/>
      <c r="KI324" s="1098"/>
      <c r="KJ324" s="1098"/>
      <c r="KK324" s="1098"/>
      <c r="KL324" s="1098"/>
      <c r="KM324" s="1098"/>
      <c r="KN324" s="1098"/>
      <c r="KO324" s="1098"/>
      <c r="KP324" s="1098"/>
      <c r="KQ324" s="1098"/>
      <c r="KR324" s="1098"/>
      <c r="KS324" s="1098"/>
      <c r="KT324" s="1098"/>
      <c r="KU324" s="1098"/>
      <c r="KV324" s="1098"/>
      <c r="KW324" s="1098"/>
      <c r="KX324" s="1098"/>
      <c r="KY324" s="1098"/>
      <c r="KZ324" s="1098"/>
      <c r="LA324" s="1098"/>
      <c r="LB324" s="1098"/>
      <c r="LC324" s="1098"/>
      <c r="LD324" s="1098"/>
      <c r="LE324" s="1098"/>
      <c r="LF324" s="1098"/>
      <c r="LG324" s="1098"/>
      <c r="LH324" s="1098"/>
      <c r="LI324" s="1098"/>
      <c r="LJ324" s="1098"/>
      <c r="LK324" s="1098"/>
      <c r="LL324" s="1098"/>
      <c r="LM324" s="1098"/>
      <c r="LN324" s="1098"/>
      <c r="LO324" s="1098"/>
      <c r="LP324" s="1098"/>
      <c r="LQ324" s="1098"/>
      <c r="LR324" s="1098"/>
      <c r="LS324" s="1098"/>
      <c r="LT324" s="1098"/>
      <c r="LU324" s="1098"/>
      <c r="LV324" s="1098"/>
      <c r="LW324" s="1098"/>
      <c r="LX324" s="1098"/>
      <c r="LY324" s="1098"/>
      <c r="LZ324" s="1098"/>
      <c r="MA324" s="1098"/>
      <c r="MB324" s="1098"/>
      <c r="MC324" s="1098"/>
      <c r="MD324" s="1098"/>
      <c r="ME324" s="1098"/>
      <c r="MF324" s="1098"/>
      <c r="MG324" s="1098"/>
      <c r="MH324" s="1098"/>
      <c r="MI324" s="1098"/>
      <c r="MJ324" s="1098"/>
      <c r="MK324" s="1098"/>
      <c r="ML324" s="1098"/>
      <c r="MM324" s="1098"/>
      <c r="MN324" s="1098"/>
      <c r="MO324" s="1098"/>
      <c r="MP324" s="1098"/>
      <c r="MQ324" s="1098"/>
      <c r="MR324" s="1098"/>
      <c r="MS324" s="1098"/>
      <c r="MT324" s="1098"/>
      <c r="MU324" s="1098"/>
      <c r="MV324" s="1098"/>
      <c r="MW324" s="1098"/>
      <c r="MX324" s="1098"/>
      <c r="MY324" s="1098"/>
      <c r="MZ324" s="1098"/>
      <c r="NA324" s="1098"/>
      <c r="NB324" s="1098"/>
      <c r="NC324" s="1098"/>
      <c r="ND324" s="1098"/>
      <c r="NE324" s="1098"/>
      <c r="NF324" s="1098"/>
      <c r="NG324" s="1098"/>
      <c r="NH324" s="1098"/>
      <c r="NI324" s="1098"/>
      <c r="NJ324" s="1098"/>
      <c r="NK324" s="1098"/>
      <c r="NL324" s="1098"/>
      <c r="NM324" s="1098"/>
      <c r="NN324" s="1098"/>
      <c r="NO324" s="1098"/>
      <c r="NP324" s="1098"/>
      <c r="NQ324" s="1098"/>
      <c r="NR324" s="1098"/>
      <c r="NS324" s="1098"/>
      <c r="NT324" s="1098"/>
      <c r="NU324" s="1098"/>
      <c r="NV324" s="1098"/>
      <c r="NW324" s="1098"/>
      <c r="NX324" s="1098"/>
      <c r="NY324" s="1098"/>
      <c r="NZ324" s="1098"/>
      <c r="OA324" s="1098"/>
      <c r="OB324" s="1098"/>
      <c r="OC324" s="1098"/>
      <c r="OD324" s="1098"/>
      <c r="OE324" s="1098"/>
      <c r="OF324" s="1098"/>
      <c r="OG324" s="1098"/>
      <c r="OH324" s="1098"/>
      <c r="OI324" s="1098"/>
      <c r="OJ324" s="1098"/>
      <c r="OK324" s="1098"/>
      <c r="OL324" s="1098"/>
      <c r="OM324" s="1098"/>
      <c r="ON324" s="1098"/>
      <c r="OO324" s="1098"/>
      <c r="OP324" s="1098"/>
      <c r="OQ324" s="1098"/>
      <c r="OR324" s="1098"/>
      <c r="OS324" s="1098"/>
      <c r="OT324" s="1098"/>
      <c r="OU324" s="1098"/>
      <c r="OV324" s="1098"/>
      <c r="OW324" s="1098"/>
      <c r="OX324" s="1098"/>
      <c r="OY324" s="1098"/>
      <c r="OZ324" s="1098"/>
      <c r="PA324" s="1098"/>
      <c r="PB324" s="1098"/>
      <c r="PC324" s="1098"/>
      <c r="PD324" s="1098"/>
      <c r="PE324" s="1098"/>
      <c r="PF324" s="1098"/>
      <c r="PG324" s="1098"/>
      <c r="PH324" s="1098"/>
      <c r="PI324" s="1098"/>
      <c r="PJ324" s="1098"/>
      <c r="PK324" s="1098"/>
      <c r="PL324" s="1098"/>
      <c r="PM324" s="1098"/>
      <c r="PN324" s="1098"/>
      <c r="PO324" s="1098"/>
      <c r="PP324" s="1098"/>
      <c r="PQ324" s="1098"/>
      <c r="PR324" s="1098"/>
      <c r="PS324" s="1098"/>
      <c r="PT324" s="1098"/>
      <c r="PU324" s="1098"/>
      <c r="PV324" s="1098"/>
      <c r="PW324" s="1098"/>
      <c r="PX324" s="1098"/>
      <c r="PY324" s="1098"/>
      <c r="PZ324" s="1098"/>
      <c r="QA324" s="1098"/>
      <c r="QB324" s="1098"/>
      <c r="QC324" s="1098"/>
      <c r="QD324" s="1098"/>
      <c r="QE324" s="1098"/>
      <c r="QF324" s="1098"/>
      <c r="QG324" s="1098"/>
      <c r="QH324" s="1098"/>
      <c r="QI324" s="1098"/>
      <c r="QJ324" s="1098"/>
      <c r="QK324" s="1098"/>
      <c r="QL324" s="1098"/>
      <c r="QM324" s="1098"/>
      <c r="QN324" s="1098"/>
      <c r="QO324" s="1098"/>
      <c r="QP324" s="1098"/>
      <c r="QQ324" s="1098"/>
      <c r="QR324" s="1098"/>
      <c r="QS324" s="1098"/>
      <c r="QT324" s="1098"/>
      <c r="QU324" s="1098"/>
      <c r="QV324" s="1098"/>
      <c r="QW324" s="1098"/>
      <c r="QX324" s="1098"/>
      <c r="QY324" s="1098"/>
      <c r="QZ324" s="1098"/>
      <c r="RA324" s="1098"/>
      <c r="RB324" s="1098"/>
      <c r="RC324" s="1098"/>
      <c r="RD324" s="1098"/>
      <c r="RE324" s="1098"/>
      <c r="RF324" s="1098"/>
      <c r="RG324" s="1098"/>
      <c r="RH324" s="1098"/>
      <c r="RI324" s="1098"/>
      <c r="RJ324" s="1098"/>
      <c r="RK324" s="1098"/>
      <c r="RL324" s="1098"/>
      <c r="RM324" s="1098"/>
      <c r="RN324" s="1098"/>
      <c r="RO324" s="1098"/>
      <c r="RP324" s="1098"/>
      <c r="RQ324" s="1098"/>
      <c r="RR324" s="1098"/>
      <c r="RS324" s="1098"/>
      <c r="RT324" s="1098"/>
      <c r="RU324" s="1098"/>
      <c r="RV324" s="1098"/>
      <c r="RW324" s="1098"/>
      <c r="RX324" s="1098"/>
      <c r="RY324" s="1098"/>
      <c r="RZ324" s="1098"/>
      <c r="SA324" s="1098"/>
      <c r="SB324" s="1098"/>
      <c r="SC324" s="1098"/>
      <c r="SD324" s="1098"/>
      <c r="SE324" s="1098"/>
      <c r="SF324" s="1098"/>
      <c r="SG324" s="1098"/>
      <c r="SH324" s="1098"/>
      <c r="SI324" s="1098"/>
      <c r="SJ324" s="1098"/>
      <c r="SK324" s="1098"/>
      <c r="SL324" s="1098"/>
      <c r="SM324" s="1098"/>
      <c r="SN324" s="1098"/>
      <c r="SO324" s="1098"/>
      <c r="SP324" s="1098"/>
      <c r="SQ324" s="1098"/>
      <c r="SR324" s="1098"/>
      <c r="SS324" s="1098"/>
      <c r="ST324" s="1098"/>
      <c r="SU324" s="1098"/>
      <c r="SV324" s="1098"/>
      <c r="SW324" s="1098"/>
      <c r="SX324" s="1098"/>
      <c r="SY324" s="1098"/>
      <c r="SZ324" s="1098"/>
      <c r="TA324" s="1098"/>
      <c r="TB324" s="1098"/>
      <c r="TC324" s="1098"/>
      <c r="TD324" s="1098"/>
      <c r="TE324" s="1098"/>
      <c r="TF324" s="1098"/>
      <c r="TG324" s="1098"/>
      <c r="TH324" s="1098"/>
      <c r="TI324" s="1098"/>
      <c r="TJ324" s="1098"/>
      <c r="TK324" s="1098"/>
      <c r="TL324" s="1098"/>
      <c r="TM324" s="1098"/>
      <c r="TN324" s="1098"/>
      <c r="TO324" s="1098"/>
      <c r="TP324" s="1098"/>
      <c r="TQ324" s="1098"/>
      <c r="TR324" s="1098"/>
      <c r="TS324" s="1098"/>
      <c r="TT324" s="1098"/>
      <c r="TU324" s="1098"/>
      <c r="TV324" s="1098"/>
      <c r="TW324" s="1098"/>
      <c r="TX324" s="1098"/>
      <c r="TY324" s="1098"/>
      <c r="TZ324" s="1098"/>
      <c r="UA324" s="1098"/>
      <c r="UB324" s="1098"/>
      <c r="UC324" s="1098"/>
      <c r="UD324" s="1098"/>
      <c r="UE324" s="1098"/>
      <c r="UF324" s="1098"/>
      <c r="UG324" s="1098"/>
      <c r="UH324" s="1098"/>
      <c r="UI324" s="1098"/>
      <c r="UJ324" s="1098"/>
      <c r="UK324" s="1098"/>
      <c r="UL324" s="1098"/>
      <c r="UM324" s="1098"/>
      <c r="UN324" s="1098"/>
      <c r="UO324" s="1098"/>
      <c r="UP324" s="1098"/>
      <c r="UQ324" s="1098"/>
      <c r="UR324" s="1098"/>
      <c r="US324" s="1098"/>
      <c r="UT324" s="1098"/>
      <c r="UU324" s="1098"/>
      <c r="UV324" s="1098"/>
      <c r="UW324" s="1098"/>
      <c r="UX324" s="1098"/>
      <c r="UY324" s="1098"/>
      <c r="UZ324" s="1098"/>
      <c r="VA324" s="1098"/>
      <c r="VB324" s="1098"/>
      <c r="VC324" s="1098"/>
      <c r="VD324" s="1098"/>
      <c r="VE324" s="1098"/>
      <c r="VF324" s="1098"/>
      <c r="VG324" s="1098"/>
      <c r="VH324" s="1098"/>
      <c r="VI324" s="1098"/>
      <c r="VJ324" s="1098"/>
      <c r="VK324" s="1098"/>
      <c r="VL324" s="1098"/>
      <c r="VM324" s="1098"/>
      <c r="VN324" s="1098"/>
      <c r="VO324" s="1098"/>
      <c r="VP324" s="1098"/>
      <c r="VQ324" s="1098"/>
      <c r="VR324" s="1098"/>
      <c r="VS324" s="1098"/>
      <c r="VT324" s="1098"/>
      <c r="VU324" s="1098"/>
      <c r="VV324" s="1098"/>
      <c r="VW324" s="1098"/>
      <c r="VX324" s="1098"/>
      <c r="VY324" s="1098"/>
      <c r="VZ324" s="1098"/>
      <c r="WA324" s="1098"/>
      <c r="WB324" s="1098"/>
      <c r="WC324" s="1098"/>
      <c r="WD324" s="1098"/>
      <c r="WE324" s="1098"/>
      <c r="WF324" s="1098"/>
      <c r="WG324" s="1098"/>
      <c r="WH324" s="1098"/>
      <c r="WI324" s="1098"/>
      <c r="WJ324" s="1098"/>
      <c r="WK324" s="1098"/>
      <c r="WL324" s="1098"/>
      <c r="WM324" s="1098"/>
      <c r="WN324" s="1098"/>
      <c r="WO324" s="1098"/>
      <c r="WP324" s="1098"/>
      <c r="WQ324" s="1098"/>
      <c r="WR324" s="1098"/>
      <c r="WS324" s="1098"/>
      <c r="WT324" s="1098"/>
      <c r="WU324" s="1098"/>
      <c r="WV324" s="1098"/>
      <c r="WW324" s="1098"/>
      <c r="WX324" s="1098"/>
      <c r="WY324" s="1098"/>
      <c r="WZ324" s="1098"/>
      <c r="XA324" s="1098"/>
      <c r="XB324" s="1098"/>
      <c r="XC324" s="1098"/>
      <c r="XD324" s="1098"/>
      <c r="XE324" s="1098"/>
      <c r="XF324" s="1098"/>
      <c r="XG324" s="1098"/>
      <c r="XH324" s="1098"/>
      <c r="XI324" s="1098"/>
      <c r="XJ324" s="1098"/>
      <c r="XK324" s="1098"/>
      <c r="XL324" s="1098"/>
      <c r="XM324" s="1098"/>
      <c r="XN324" s="1098"/>
      <c r="XO324" s="1098"/>
      <c r="XP324" s="1098"/>
      <c r="XQ324" s="1098"/>
      <c r="XR324" s="1098"/>
      <c r="XS324" s="1098"/>
      <c r="XT324" s="1098"/>
      <c r="XU324" s="1098"/>
      <c r="XV324" s="1098"/>
      <c r="XW324" s="1098"/>
      <c r="XX324" s="1098"/>
      <c r="XY324" s="1098"/>
      <c r="XZ324" s="1098"/>
      <c r="YA324" s="1098"/>
      <c r="YB324" s="1098"/>
      <c r="YC324" s="1098"/>
      <c r="YD324" s="1098"/>
      <c r="YE324" s="1098"/>
      <c r="YF324" s="1098"/>
      <c r="YG324" s="1098"/>
      <c r="YH324" s="1098"/>
      <c r="YI324" s="1098"/>
      <c r="YJ324" s="1098"/>
      <c r="YK324" s="1098"/>
      <c r="YL324" s="1098"/>
      <c r="YM324" s="1098"/>
      <c r="YN324" s="1098"/>
      <c r="YO324" s="1098"/>
      <c r="YP324" s="1098"/>
      <c r="YQ324" s="1098"/>
      <c r="YR324" s="1098"/>
      <c r="YS324" s="1098"/>
      <c r="YT324" s="1098"/>
      <c r="YU324" s="1098"/>
      <c r="YV324" s="1098"/>
      <c r="YW324" s="1098"/>
      <c r="YX324" s="1098"/>
      <c r="YY324" s="1098"/>
      <c r="YZ324" s="1098"/>
      <c r="ZA324" s="1098"/>
      <c r="ZB324" s="1098"/>
      <c r="ZC324" s="1098"/>
      <c r="ZD324" s="1098"/>
      <c r="ZE324" s="1098"/>
      <c r="ZF324" s="1098"/>
      <c r="ZG324" s="1098"/>
      <c r="ZH324" s="1098"/>
      <c r="ZI324" s="1098"/>
      <c r="ZJ324" s="1098"/>
      <c r="ZK324" s="1098"/>
      <c r="ZL324" s="1098"/>
      <c r="ZM324" s="1098"/>
      <c r="ZN324" s="1098"/>
      <c r="ZO324" s="1098"/>
      <c r="ZP324" s="1098"/>
      <c r="ZQ324" s="1098"/>
      <c r="ZR324" s="1098"/>
      <c r="ZS324" s="1098"/>
      <c r="ZT324" s="1098"/>
      <c r="ZU324" s="1098"/>
      <c r="ZV324" s="1098"/>
      <c r="ZW324" s="1098"/>
      <c r="ZX324" s="1098"/>
      <c r="ZY324" s="1098"/>
      <c r="ZZ324" s="1098"/>
      <c r="AAA324" s="1098"/>
      <c r="AAB324" s="1098"/>
      <c r="AAC324" s="1098"/>
      <c r="AAD324" s="1098"/>
      <c r="AAE324" s="1098"/>
      <c r="AAF324" s="1098"/>
      <c r="AAG324" s="1098"/>
      <c r="AAH324" s="1098"/>
      <c r="AAI324" s="1098"/>
      <c r="AAJ324" s="1098"/>
      <c r="AAK324" s="1098"/>
      <c r="AAL324" s="1098"/>
      <c r="AAM324" s="1098"/>
      <c r="AAN324" s="1098"/>
      <c r="AAO324" s="1098"/>
      <c r="AAP324" s="1098"/>
      <c r="AAQ324" s="1098"/>
      <c r="AAR324" s="1098"/>
      <c r="AAS324" s="1098"/>
      <c r="AAT324" s="1098"/>
      <c r="AAU324" s="1098"/>
      <c r="AAV324" s="1098"/>
      <c r="AAW324" s="1098"/>
      <c r="AAX324" s="1098"/>
      <c r="AAY324" s="1098"/>
      <c r="AAZ324" s="1098"/>
      <c r="ABA324" s="1098"/>
      <c r="ABB324" s="1098"/>
      <c r="ABC324" s="1098"/>
      <c r="ABD324" s="1098"/>
      <c r="ABE324" s="1098"/>
      <c r="ABF324" s="1098"/>
      <c r="ABG324" s="1098"/>
      <c r="ABH324" s="1098"/>
      <c r="ABI324" s="1098"/>
      <c r="ABJ324" s="1098"/>
      <c r="ABK324" s="1098"/>
      <c r="ABL324" s="1098"/>
      <c r="ABM324" s="1098"/>
      <c r="ABN324" s="1098"/>
      <c r="ABO324" s="1098"/>
      <c r="ABP324" s="1098"/>
      <c r="ABQ324" s="1098"/>
      <c r="ABR324" s="1098"/>
      <c r="ABS324" s="1098"/>
      <c r="ABT324" s="1098"/>
      <c r="ABU324" s="1098"/>
      <c r="ABV324" s="1098"/>
      <c r="ABW324" s="1098"/>
      <c r="ABX324" s="1098"/>
      <c r="ABY324" s="1098"/>
      <c r="ABZ324" s="1098"/>
      <c r="ACA324" s="1098"/>
      <c r="ACB324" s="1098"/>
      <c r="ACC324" s="1098"/>
      <c r="ACD324" s="1098"/>
      <c r="ACE324" s="1098"/>
      <c r="ACF324" s="1098"/>
      <c r="ACG324" s="1098"/>
      <c r="ACH324" s="1098"/>
      <c r="ACI324" s="1098"/>
      <c r="ACJ324" s="1098"/>
      <c r="ACK324" s="1098"/>
      <c r="ACL324" s="1098"/>
      <c r="ACM324" s="1098"/>
      <c r="ACN324" s="1098"/>
      <c r="ACO324" s="1098"/>
      <c r="ACP324" s="1098"/>
      <c r="ACQ324" s="1098"/>
      <c r="ACR324" s="1098"/>
      <c r="ACS324" s="1098"/>
      <c r="ACT324" s="1098"/>
      <c r="ACU324" s="1098"/>
      <c r="ACV324" s="1098"/>
      <c r="ACW324" s="1098"/>
      <c r="ACX324" s="1098"/>
      <c r="ACY324" s="1098"/>
      <c r="ACZ324" s="1098"/>
      <c r="ADA324" s="1098"/>
      <c r="ADB324" s="1098"/>
      <c r="ADC324" s="1098"/>
      <c r="ADD324" s="1098"/>
      <c r="ADE324" s="1098"/>
      <c r="ADF324" s="1098"/>
      <c r="ADG324" s="1098"/>
      <c r="ADH324" s="1098"/>
      <c r="ADI324" s="1098"/>
      <c r="ADJ324" s="1098"/>
      <c r="ADK324" s="1098"/>
      <c r="ADL324" s="1098"/>
      <c r="ADM324" s="1098"/>
      <c r="ADN324" s="1098"/>
      <c r="ADO324" s="1098"/>
      <c r="ADP324" s="1098"/>
      <c r="ADQ324" s="1098"/>
      <c r="ADR324" s="1098"/>
      <c r="ADS324" s="1098"/>
      <c r="ADT324" s="1098"/>
      <c r="ADU324" s="1098"/>
      <c r="ADV324" s="1098"/>
      <c r="ADW324" s="1098"/>
      <c r="ADX324" s="1098"/>
      <c r="ADY324" s="1098"/>
      <c r="ADZ324" s="1098"/>
      <c r="AEA324" s="1098"/>
      <c r="AEB324" s="1098"/>
      <c r="AEC324" s="1098"/>
      <c r="AED324" s="1098"/>
      <c r="AEE324" s="1098"/>
      <c r="AEF324" s="1098"/>
      <c r="AEG324" s="1098"/>
      <c r="AEH324" s="1098"/>
      <c r="AEI324" s="1098"/>
      <c r="AEJ324" s="1098"/>
      <c r="AEK324" s="1098"/>
      <c r="AEL324" s="1098"/>
      <c r="AEM324" s="1098"/>
      <c r="AEN324" s="1098"/>
      <c r="AEO324" s="1098"/>
      <c r="AEP324" s="1098"/>
      <c r="AEQ324" s="1098"/>
      <c r="AER324" s="1098"/>
      <c r="AES324" s="1098"/>
      <c r="AET324" s="1098"/>
      <c r="AEU324" s="1098"/>
      <c r="AEV324" s="1098"/>
      <c r="AEW324" s="1098"/>
      <c r="AEX324" s="1098"/>
      <c r="AEY324" s="1098"/>
      <c r="AEZ324" s="1098"/>
      <c r="AFA324" s="1098"/>
      <c r="AFB324" s="1098"/>
      <c r="AFC324" s="1098"/>
      <c r="AFD324" s="1098"/>
      <c r="AFE324" s="1098"/>
      <c r="AFF324" s="1098"/>
      <c r="AFG324" s="1098"/>
      <c r="AFH324" s="1098"/>
      <c r="AFI324" s="1098"/>
      <c r="AFJ324" s="1098"/>
      <c r="AFK324" s="1098"/>
      <c r="AFL324" s="1098"/>
      <c r="AFM324" s="1098"/>
      <c r="AFN324" s="1098"/>
      <c r="AFO324" s="1098"/>
      <c r="AFP324" s="1098"/>
      <c r="AFQ324" s="1098"/>
      <c r="AFR324" s="1098"/>
      <c r="AFS324" s="1098"/>
      <c r="AFT324" s="1098"/>
      <c r="AFU324" s="1098"/>
      <c r="AFV324" s="1098"/>
      <c r="AFW324" s="1098"/>
      <c r="AFX324" s="1098"/>
      <c r="AFY324" s="1098"/>
      <c r="AFZ324" s="1098"/>
      <c r="AGA324" s="1098"/>
      <c r="AGB324" s="1098"/>
      <c r="AGC324" s="1098"/>
      <c r="AGD324" s="1098"/>
      <c r="AGE324" s="1098"/>
      <c r="AGF324" s="1098"/>
      <c r="AGG324" s="1098"/>
      <c r="AGH324" s="1098"/>
      <c r="AGI324" s="1098"/>
      <c r="AGJ324" s="1098"/>
      <c r="AGK324" s="1098"/>
      <c r="AGL324" s="1098"/>
      <c r="AGM324" s="1098"/>
      <c r="AGN324" s="1098"/>
      <c r="AGO324" s="1098"/>
      <c r="AGP324" s="1098"/>
      <c r="AGQ324" s="1098"/>
      <c r="AGR324" s="1098"/>
      <c r="AGS324" s="1098"/>
      <c r="AGT324" s="1098"/>
      <c r="AGU324" s="1098"/>
      <c r="AGV324" s="1098"/>
      <c r="AGW324" s="1098"/>
      <c r="AGX324" s="1098"/>
      <c r="AGY324" s="1098"/>
      <c r="AGZ324" s="1098"/>
      <c r="AHA324" s="1098"/>
      <c r="AHB324" s="1098"/>
      <c r="AHC324" s="1098"/>
      <c r="AHD324" s="1098"/>
      <c r="AHE324" s="1098"/>
      <c r="AHF324" s="1098"/>
      <c r="AHG324" s="1098"/>
      <c r="AHH324" s="1098"/>
      <c r="AHI324" s="1098"/>
      <c r="AHJ324" s="1098"/>
      <c r="AHK324" s="1098"/>
      <c r="AHL324" s="1098"/>
      <c r="AHM324" s="1098"/>
      <c r="AHN324" s="1098"/>
      <c r="AHO324" s="1098"/>
      <c r="AHP324" s="1098"/>
      <c r="AHQ324" s="1098"/>
      <c r="AHR324" s="1098"/>
      <c r="AHS324" s="1098"/>
      <c r="AHT324" s="1098"/>
      <c r="AHU324" s="1098"/>
      <c r="AHV324" s="1098"/>
      <c r="AHW324" s="1098"/>
      <c r="AHX324" s="1098"/>
      <c r="AHY324" s="1098"/>
      <c r="AHZ324" s="1098"/>
      <c r="AIA324" s="1098"/>
      <c r="AIB324" s="1098"/>
      <c r="AIC324" s="1098"/>
      <c r="AID324" s="1098"/>
      <c r="AIE324" s="1098"/>
      <c r="AIF324" s="1098"/>
      <c r="AIG324" s="1098"/>
      <c r="AIH324" s="1098"/>
      <c r="AII324" s="1098"/>
      <c r="AIJ324" s="1098"/>
      <c r="AIK324" s="1098"/>
      <c r="AIL324" s="1098"/>
      <c r="AIM324" s="1098"/>
      <c r="AIN324" s="1098"/>
      <c r="AIO324" s="1098"/>
      <c r="AIP324" s="1098"/>
      <c r="AIQ324" s="1098"/>
      <c r="AIR324" s="1098"/>
      <c r="AIS324" s="1098"/>
      <c r="AIT324" s="1098"/>
      <c r="AIU324" s="1098"/>
      <c r="AIV324" s="1098"/>
      <c r="AIW324" s="1098"/>
      <c r="AIX324" s="1098"/>
      <c r="AIY324" s="1098"/>
      <c r="AIZ324" s="1098"/>
      <c r="AJA324" s="1098"/>
      <c r="AJB324" s="1098"/>
      <c r="AJC324" s="1098"/>
      <c r="AJD324" s="1098"/>
      <c r="AJE324" s="1098"/>
      <c r="AJF324" s="1098"/>
      <c r="AJG324" s="1098"/>
      <c r="AJH324" s="1098"/>
      <c r="AJI324" s="1098"/>
      <c r="AJJ324" s="1098"/>
      <c r="AJK324" s="1098"/>
      <c r="AJL324" s="1098"/>
      <c r="AJM324" s="1098"/>
      <c r="AJN324" s="1098"/>
      <c r="AJO324" s="1098"/>
      <c r="AJP324" s="1098"/>
      <c r="AJQ324" s="1098"/>
      <c r="AJR324" s="1098"/>
      <c r="AJS324" s="1098"/>
      <c r="AJT324" s="1098"/>
      <c r="AJU324" s="1098"/>
      <c r="AJV324" s="1098"/>
      <c r="AJW324" s="1098"/>
      <c r="AJX324" s="1098"/>
      <c r="AJY324" s="1098"/>
      <c r="AJZ324" s="1098"/>
      <c r="AKA324" s="1098"/>
      <c r="AKB324" s="1098"/>
      <c r="AKC324" s="1098"/>
      <c r="AKD324" s="1098"/>
      <c r="AKE324" s="1098"/>
      <c r="AKF324" s="1098"/>
      <c r="AKG324" s="1098"/>
      <c r="AKH324" s="1098"/>
      <c r="AKI324" s="1098"/>
      <c r="AKJ324" s="1098"/>
      <c r="AKK324" s="1098"/>
      <c r="AKL324" s="1098"/>
      <c r="AKM324" s="1098"/>
      <c r="AKN324" s="1098"/>
      <c r="AKO324" s="1098"/>
      <c r="AKP324" s="1098"/>
      <c r="AKQ324" s="1098"/>
      <c r="AKR324" s="1098"/>
      <c r="AKS324" s="1098"/>
      <c r="AKT324" s="1098"/>
      <c r="AKU324" s="1098"/>
      <c r="AKV324" s="1098"/>
      <c r="AKW324" s="1098"/>
      <c r="AKX324" s="1098"/>
      <c r="AKY324" s="1098"/>
      <c r="AKZ324" s="1098"/>
      <c r="ALA324" s="1098"/>
      <c r="ALB324" s="1098"/>
      <c r="ALC324" s="1098"/>
      <c r="ALD324" s="1098"/>
      <c r="ALE324" s="1098"/>
      <c r="ALF324" s="1098"/>
      <c r="ALG324" s="1098"/>
      <c r="ALH324" s="1098"/>
      <c r="ALI324" s="1098"/>
      <c r="ALJ324" s="1098"/>
      <c r="ALK324" s="1098"/>
      <c r="ALL324" s="1098"/>
      <c r="ALM324" s="1098"/>
      <c r="ALN324" s="1098"/>
      <c r="ALO324" s="1098"/>
      <c r="ALP324" s="1098"/>
      <c r="ALQ324" s="1098"/>
      <c r="ALR324" s="1098"/>
      <c r="ALS324" s="1098"/>
      <c r="ALT324" s="1098"/>
      <c r="ALU324" s="1098"/>
      <c r="ALV324" s="1098"/>
      <c r="ALW324" s="1098"/>
      <c r="ALX324" s="1098"/>
      <c r="ALY324" s="1098"/>
      <c r="ALZ324" s="1098"/>
      <c r="AMA324" s="1098"/>
      <c r="AMB324" s="1098"/>
      <c r="AMC324" s="1098"/>
      <c r="AMD324" s="1098"/>
      <c r="AME324" s="1098"/>
      <c r="AMF324" s="1098"/>
      <c r="AMG324" s="1098"/>
      <c r="AMH324" s="1098"/>
      <c r="AMI324" s="1098"/>
      <c r="AMJ324" s="1098"/>
      <c r="AMK324" s="1098"/>
      <c r="AML324" s="1098"/>
      <c r="AMM324" s="1098"/>
      <c r="AMN324" s="1098"/>
      <c r="AMO324" s="1098"/>
      <c r="AMP324" s="1098"/>
      <c r="AMQ324" s="1098"/>
      <c r="AMR324" s="1098"/>
      <c r="AMS324" s="1098"/>
      <c r="AMT324" s="1098"/>
      <c r="AMU324" s="1098"/>
      <c r="AMV324" s="1098"/>
      <c r="AMW324" s="1098"/>
      <c r="AMX324" s="1098"/>
      <c r="AMY324" s="1098"/>
      <c r="AMZ324" s="1098"/>
      <c r="ANA324" s="1098"/>
      <c r="ANB324" s="1098"/>
      <c r="ANC324" s="1098"/>
      <c r="AND324" s="1098"/>
      <c r="ANE324" s="1098"/>
      <c r="ANF324" s="1098"/>
      <c r="ANG324" s="1098"/>
      <c r="ANH324" s="1098"/>
      <c r="ANI324" s="1098"/>
      <c r="ANJ324" s="1098"/>
      <c r="ANK324" s="1098"/>
      <c r="ANL324" s="1098"/>
      <c r="ANM324" s="1098"/>
      <c r="ANN324" s="1098"/>
      <c r="ANO324" s="1098"/>
      <c r="ANP324" s="1098"/>
      <c r="ANQ324" s="1098"/>
      <c r="ANR324" s="1098"/>
      <c r="ANS324" s="1098"/>
      <c r="ANT324" s="1098"/>
      <c r="ANU324" s="1098"/>
      <c r="ANV324" s="1098"/>
      <c r="ANW324" s="1098"/>
      <c r="ANX324" s="1098"/>
      <c r="ANY324" s="1098"/>
      <c r="ANZ324" s="1098"/>
      <c r="AOA324" s="1098"/>
      <c r="AOB324" s="1098"/>
      <c r="AOC324" s="1098"/>
      <c r="AOD324" s="1098"/>
      <c r="AOE324" s="1098"/>
      <c r="AOF324" s="1098"/>
      <c r="AOG324" s="1098"/>
      <c r="AOH324" s="1098"/>
      <c r="AOI324" s="1098"/>
      <c r="AOJ324" s="1098"/>
      <c r="AOK324" s="1098"/>
      <c r="AOL324" s="1098"/>
      <c r="AOM324" s="1098"/>
      <c r="AON324" s="1098"/>
      <c r="AOO324" s="1098"/>
      <c r="AOP324" s="1098"/>
      <c r="AOQ324" s="1098"/>
      <c r="AOR324" s="1098"/>
      <c r="AOS324" s="1098"/>
      <c r="AOT324" s="1098"/>
      <c r="AOU324" s="1098"/>
      <c r="AOV324" s="1098"/>
      <c r="AOW324" s="1098"/>
      <c r="AOX324" s="1098"/>
      <c r="AOY324" s="1098"/>
      <c r="AOZ324" s="1098"/>
      <c r="APA324" s="1098"/>
      <c r="APB324" s="1098"/>
      <c r="APC324" s="1098"/>
      <c r="APD324" s="1098"/>
      <c r="APE324" s="1098"/>
      <c r="APF324" s="1098"/>
      <c r="APG324" s="1098"/>
      <c r="APH324" s="1098"/>
      <c r="API324" s="1098"/>
      <c r="APJ324" s="1098"/>
      <c r="APK324" s="1098"/>
      <c r="APL324" s="1098"/>
      <c r="APM324" s="1098"/>
      <c r="APN324" s="1098"/>
      <c r="APO324" s="1098"/>
      <c r="APP324" s="1098"/>
      <c r="APQ324" s="1098"/>
      <c r="APR324" s="1098"/>
      <c r="APS324" s="1098"/>
      <c r="APT324" s="1098"/>
      <c r="APU324" s="1098"/>
      <c r="APV324" s="1098"/>
      <c r="APW324" s="1098"/>
      <c r="APX324" s="1098"/>
      <c r="APY324" s="1098"/>
      <c r="APZ324" s="1098"/>
      <c r="AQA324" s="1098"/>
      <c r="AQB324" s="1098"/>
      <c r="AQC324" s="1098"/>
      <c r="AQD324" s="1098"/>
      <c r="AQE324" s="1098"/>
      <c r="AQF324" s="1098"/>
      <c r="AQG324" s="1098"/>
      <c r="AQH324" s="1098"/>
      <c r="AQI324" s="1098"/>
      <c r="AQJ324" s="1098"/>
      <c r="AQK324" s="1098"/>
      <c r="AQL324" s="1098"/>
      <c r="AQM324" s="1098"/>
      <c r="AQN324" s="1098"/>
      <c r="AQO324" s="1098"/>
      <c r="AQP324" s="1098"/>
      <c r="AQQ324" s="1098"/>
      <c r="AQR324" s="1098"/>
      <c r="AQS324" s="1098"/>
      <c r="AQT324" s="1098"/>
      <c r="AQU324" s="1098"/>
      <c r="AQV324" s="1098"/>
      <c r="AQW324" s="1098"/>
      <c r="AQX324" s="1098"/>
      <c r="AQY324" s="1098"/>
      <c r="AQZ324" s="1098"/>
      <c r="ARA324" s="1098"/>
      <c r="ARB324" s="1098"/>
      <c r="ARC324" s="1098"/>
      <c r="ARD324" s="1098"/>
      <c r="ARE324" s="1098"/>
      <c r="ARF324" s="1098"/>
      <c r="ARG324" s="1098"/>
      <c r="ARH324" s="1098"/>
      <c r="ARI324" s="1098"/>
      <c r="ARJ324" s="1098"/>
      <c r="ARK324" s="1098"/>
      <c r="ARL324" s="1098"/>
      <c r="ARM324" s="1098"/>
      <c r="ARN324" s="1098"/>
      <c r="ARO324" s="1098"/>
      <c r="ARP324" s="1098"/>
      <c r="ARQ324" s="1098"/>
      <c r="ARR324" s="1098"/>
      <c r="ARS324" s="1098"/>
      <c r="ART324" s="1098"/>
      <c r="ARU324" s="1098"/>
      <c r="ARV324" s="1098"/>
      <c r="ARW324" s="1098"/>
      <c r="ARX324" s="1098"/>
      <c r="ARY324" s="1098"/>
      <c r="ARZ324" s="1098"/>
      <c r="ASA324" s="1098"/>
      <c r="ASB324" s="1098"/>
      <c r="ASC324" s="1098"/>
      <c r="ASD324" s="1098"/>
      <c r="ASE324" s="1098"/>
      <c r="ASF324" s="1098"/>
      <c r="ASG324" s="1098"/>
      <c r="ASH324" s="1098"/>
      <c r="ASI324" s="1098"/>
      <c r="ASJ324" s="1098"/>
      <c r="ASK324" s="1098"/>
      <c r="ASL324" s="1098"/>
      <c r="ASM324" s="1098"/>
      <c r="ASN324" s="1098"/>
      <c r="ASO324" s="1098"/>
      <c r="ASP324" s="1098"/>
      <c r="ASQ324" s="1098"/>
      <c r="ASR324" s="1098"/>
      <c r="ASS324" s="1098"/>
      <c r="AST324" s="1098"/>
      <c r="ASU324" s="1098"/>
      <c r="ASV324" s="1098"/>
      <c r="ASW324" s="1098"/>
      <c r="ASX324" s="1098"/>
      <c r="ASY324" s="1098"/>
      <c r="ASZ324" s="1098"/>
      <c r="ATA324" s="1098"/>
      <c r="ATB324" s="1098"/>
      <c r="ATC324" s="1098"/>
      <c r="ATD324" s="1098"/>
      <c r="ATE324" s="1098"/>
      <c r="ATF324" s="1098"/>
      <c r="ATG324" s="1098"/>
      <c r="ATH324" s="1098"/>
      <c r="ATI324" s="1098"/>
      <c r="ATJ324" s="1098"/>
      <c r="ATK324" s="1098"/>
      <c r="ATL324" s="1098"/>
      <c r="ATM324" s="1098"/>
      <c r="ATN324" s="1098"/>
      <c r="ATO324" s="1098"/>
      <c r="ATP324" s="1098"/>
      <c r="ATQ324" s="1098"/>
      <c r="ATR324" s="1098"/>
      <c r="ATS324" s="1098"/>
      <c r="ATT324" s="1098"/>
      <c r="ATU324" s="1098"/>
      <c r="ATV324" s="1098"/>
      <c r="ATW324" s="1098"/>
      <c r="ATX324" s="1098"/>
      <c r="ATY324" s="1098"/>
      <c r="ATZ324" s="1098"/>
      <c r="AUA324" s="1098"/>
      <c r="AUB324" s="1098"/>
      <c r="AUC324" s="1098"/>
      <c r="AUD324" s="1098"/>
      <c r="AUE324" s="1098"/>
      <c r="AUF324" s="1098"/>
      <c r="AUG324" s="1098"/>
      <c r="AUH324" s="1098"/>
      <c r="AUI324" s="1098"/>
      <c r="AUJ324" s="1098"/>
      <c r="AUK324" s="1098"/>
      <c r="AUL324" s="1098"/>
      <c r="AUM324" s="1098"/>
      <c r="AUN324" s="1098"/>
      <c r="AUO324" s="1098"/>
      <c r="AUP324" s="1098"/>
      <c r="AUQ324" s="1098"/>
      <c r="AUR324" s="1098"/>
      <c r="AUS324" s="1098"/>
      <c r="AUT324" s="1098"/>
      <c r="AUU324" s="1098"/>
      <c r="AUV324" s="1098"/>
      <c r="AUW324" s="1098"/>
      <c r="AUX324" s="1098"/>
      <c r="AUY324" s="1098"/>
      <c r="AUZ324" s="1098"/>
      <c r="AVA324" s="1098"/>
      <c r="AVB324" s="1098"/>
      <c r="AVC324" s="1098"/>
      <c r="AVD324" s="1098"/>
      <c r="AVE324" s="1098"/>
      <c r="AVF324" s="1098"/>
      <c r="AVG324" s="1098"/>
      <c r="AVH324" s="1098"/>
      <c r="AVI324" s="1098"/>
      <c r="AVJ324" s="1098"/>
      <c r="AVK324" s="1098"/>
      <c r="AVL324" s="1098"/>
      <c r="AVM324" s="1098"/>
      <c r="AVN324" s="1098"/>
      <c r="AVO324" s="1098"/>
      <c r="AVP324" s="1098"/>
      <c r="AVQ324" s="1098"/>
      <c r="AVR324" s="1098"/>
      <c r="AVS324" s="1098"/>
      <c r="AVT324" s="1098"/>
      <c r="AVU324" s="1098"/>
      <c r="AVV324" s="1098"/>
      <c r="AVW324" s="1098"/>
      <c r="AVX324" s="1098"/>
      <c r="AVY324" s="1098"/>
      <c r="AVZ324" s="1098"/>
      <c r="AWA324" s="1098"/>
      <c r="AWB324" s="1098"/>
      <c r="AWC324" s="1098"/>
      <c r="AWD324" s="1098"/>
      <c r="AWE324" s="1098"/>
      <c r="AWF324" s="1098"/>
      <c r="AWG324" s="1098"/>
      <c r="AWH324" s="1098"/>
      <c r="AWI324" s="1098"/>
      <c r="AWJ324" s="1098"/>
      <c r="AWK324" s="1098"/>
      <c r="AWL324" s="1098"/>
      <c r="AWM324" s="1098"/>
      <c r="AWN324" s="1098"/>
      <c r="AWO324" s="1098"/>
      <c r="AWP324" s="1098"/>
      <c r="AWQ324" s="1098"/>
      <c r="AWR324" s="1098"/>
      <c r="AWS324" s="1098"/>
      <c r="AWT324" s="1098"/>
      <c r="AWU324" s="1098"/>
      <c r="AWV324" s="1098"/>
      <c r="AWW324" s="1098"/>
      <c r="AWX324" s="1098"/>
      <c r="AWY324" s="1098"/>
      <c r="AWZ324" s="1098"/>
      <c r="AXA324" s="1098"/>
      <c r="AXB324" s="1098"/>
      <c r="AXC324" s="1098"/>
      <c r="AXD324" s="1098"/>
      <c r="AXE324" s="1098"/>
      <c r="AXF324" s="1098"/>
      <c r="AXG324" s="1098"/>
      <c r="AXH324" s="1098"/>
      <c r="AXI324" s="1098"/>
      <c r="AXJ324" s="1098"/>
      <c r="AXK324" s="1098"/>
      <c r="AXL324" s="1098"/>
      <c r="AXM324" s="1098"/>
      <c r="AXN324" s="1098"/>
      <c r="AXO324" s="1098"/>
      <c r="AXP324" s="1098"/>
      <c r="AXQ324" s="1098"/>
      <c r="AXR324" s="1098"/>
      <c r="AXS324" s="1098"/>
      <c r="AXT324" s="1098"/>
      <c r="AXU324" s="1098"/>
      <c r="AXV324" s="1098"/>
      <c r="AXW324" s="1098"/>
      <c r="AXX324" s="1098"/>
      <c r="AXY324" s="1098"/>
      <c r="AXZ324" s="1098"/>
      <c r="AYA324" s="1098"/>
      <c r="AYB324" s="1098"/>
      <c r="AYC324" s="1098"/>
      <c r="AYD324" s="1098"/>
      <c r="AYE324" s="1098"/>
      <c r="AYF324" s="1098"/>
      <c r="AYG324" s="1098"/>
      <c r="AYH324" s="1098"/>
      <c r="AYI324" s="1098"/>
      <c r="AYJ324" s="1098"/>
      <c r="AYK324" s="1098"/>
      <c r="AYL324" s="1098"/>
      <c r="AYM324" s="1098"/>
      <c r="AYN324" s="1098"/>
      <c r="AYO324" s="1098"/>
      <c r="AYP324" s="1098"/>
      <c r="AYQ324" s="1098"/>
      <c r="AYR324" s="1098"/>
      <c r="AYS324" s="1098"/>
      <c r="AYT324" s="1098"/>
      <c r="AYU324" s="1098"/>
      <c r="AYV324" s="1098"/>
      <c r="AYW324" s="1098"/>
    </row>
    <row r="325" spans="1:1349" s="1766" customFormat="1" ht="35.25" customHeight="1" x14ac:dyDescent="0.25">
      <c r="A325" s="3484"/>
      <c r="B325" s="1801" t="s">
        <v>24</v>
      </c>
      <c r="C325" s="1802"/>
      <c r="D325" s="1802"/>
      <c r="E325" s="1802"/>
      <c r="F325" s="1799"/>
      <c r="G325" s="1803" t="s">
        <v>1051</v>
      </c>
      <c r="H325" s="1804">
        <f>A290</f>
        <v>290</v>
      </c>
      <c r="I325" s="3486" t="s">
        <v>1052</v>
      </c>
      <c r="J325" s="3486"/>
      <c r="K325" s="3486"/>
      <c r="L325" s="3486"/>
      <c r="M325" s="3486"/>
      <c r="N325" s="3486"/>
      <c r="O325" s="3486"/>
      <c r="P325" s="3486"/>
      <c r="Q325" s="704" t="s">
        <v>25</v>
      </c>
      <c r="R325" s="3574"/>
      <c r="S325" s="1098"/>
      <c r="T325" s="1098"/>
      <c r="U325" s="1098"/>
      <c r="V325" s="1098"/>
      <c r="W325" s="1098"/>
      <c r="X325" s="1098"/>
      <c r="Y325" s="1098"/>
      <c r="Z325" s="1098"/>
      <c r="AA325" s="1098"/>
      <c r="AB325" s="1098"/>
      <c r="AC325" s="1098"/>
      <c r="AD325" s="1098"/>
      <c r="AE325" s="1098"/>
      <c r="AF325" s="1098"/>
      <c r="AG325" s="1098"/>
      <c r="AH325" s="1098"/>
      <c r="AI325" s="1098"/>
      <c r="AJ325" s="1098"/>
      <c r="AK325" s="1098"/>
      <c r="AL325" s="1098"/>
      <c r="AM325" s="1098"/>
      <c r="AN325" s="1098"/>
      <c r="AO325" s="1098"/>
      <c r="AP325" s="1098"/>
      <c r="AQ325" s="1098"/>
      <c r="AR325" s="1098"/>
      <c r="AS325" s="1098"/>
      <c r="AT325" s="1098"/>
      <c r="AU325" s="1098"/>
      <c r="AV325" s="1098"/>
      <c r="AW325" s="1098"/>
      <c r="AX325" s="1098"/>
      <c r="AY325" s="1098"/>
      <c r="AZ325" s="1098"/>
      <c r="BA325" s="1098"/>
      <c r="BB325" s="1098"/>
      <c r="BC325" s="1098"/>
      <c r="BD325" s="1098"/>
      <c r="BE325" s="1098"/>
      <c r="BF325" s="1098"/>
      <c r="BG325" s="1098"/>
      <c r="BH325" s="1098"/>
      <c r="BI325" s="1098"/>
      <c r="BJ325" s="1098"/>
      <c r="BK325" s="1098"/>
      <c r="BL325" s="1098"/>
      <c r="BM325" s="1098"/>
      <c r="BN325" s="1098"/>
      <c r="BO325" s="1098"/>
      <c r="BP325" s="1098"/>
      <c r="BQ325" s="1098"/>
      <c r="BR325" s="1098"/>
      <c r="BS325" s="1098"/>
      <c r="BT325" s="1098"/>
      <c r="BU325" s="1098"/>
      <c r="BV325" s="1098"/>
      <c r="BW325" s="1098"/>
      <c r="BX325" s="1098"/>
      <c r="BY325" s="1098"/>
      <c r="BZ325" s="1098"/>
      <c r="CA325" s="1098"/>
      <c r="CB325" s="1098"/>
      <c r="CC325" s="1098"/>
      <c r="CD325" s="1098"/>
      <c r="CE325" s="1098"/>
      <c r="CF325" s="1098"/>
      <c r="CG325" s="1098"/>
      <c r="CH325" s="1098"/>
      <c r="CI325" s="1098"/>
      <c r="CJ325" s="1098"/>
      <c r="CK325" s="1098"/>
      <c r="CL325" s="1098"/>
      <c r="CM325" s="1098"/>
      <c r="CN325" s="1098"/>
      <c r="CO325" s="1098"/>
      <c r="CP325" s="1098"/>
      <c r="CQ325" s="1098"/>
      <c r="CR325" s="1098"/>
      <c r="CS325" s="1098"/>
      <c r="CT325" s="1098"/>
      <c r="CU325" s="1098"/>
      <c r="CV325" s="1098"/>
      <c r="CW325" s="1098"/>
      <c r="CX325" s="1098"/>
      <c r="CY325" s="1098"/>
      <c r="CZ325" s="1098"/>
      <c r="DA325" s="1098"/>
      <c r="DB325" s="1098"/>
      <c r="DC325" s="1098"/>
      <c r="DD325" s="1098"/>
      <c r="DE325" s="1098"/>
      <c r="DF325" s="1098"/>
      <c r="DG325" s="1098"/>
      <c r="DH325" s="1098"/>
      <c r="DI325" s="1098"/>
      <c r="DJ325" s="1098"/>
      <c r="DK325" s="1098"/>
      <c r="DL325" s="1098"/>
      <c r="DM325" s="1098"/>
      <c r="DN325" s="1098"/>
      <c r="DO325" s="1098"/>
      <c r="DP325" s="1098"/>
      <c r="DQ325" s="1098"/>
      <c r="DR325" s="1098"/>
      <c r="DS325" s="1098"/>
      <c r="DT325" s="1098"/>
      <c r="DU325" s="1098"/>
      <c r="DV325" s="1098"/>
      <c r="DW325" s="1098"/>
      <c r="DX325" s="1098"/>
      <c r="DY325" s="1098"/>
      <c r="DZ325" s="1098"/>
      <c r="EA325" s="1098"/>
      <c r="EB325" s="1098"/>
      <c r="EC325" s="1098"/>
      <c r="ED325" s="1098"/>
      <c r="EE325" s="1098"/>
      <c r="EF325" s="1098"/>
      <c r="EG325" s="1098"/>
      <c r="EH325" s="1098"/>
      <c r="EI325" s="1098"/>
      <c r="EJ325" s="1098"/>
      <c r="EK325" s="1098"/>
      <c r="EL325" s="1098"/>
      <c r="EM325" s="1098"/>
      <c r="EN325" s="1098"/>
      <c r="EO325" s="1098"/>
      <c r="EP325" s="1098"/>
      <c r="EQ325" s="1098"/>
      <c r="ER325" s="1098"/>
      <c r="ES325" s="1098"/>
      <c r="ET325" s="1098"/>
      <c r="EU325" s="1098"/>
      <c r="EV325" s="1098"/>
      <c r="EW325" s="1098"/>
      <c r="EX325" s="1098"/>
      <c r="EY325" s="1098"/>
      <c r="EZ325" s="1098"/>
      <c r="FA325" s="1098"/>
      <c r="FB325" s="1098"/>
      <c r="FC325" s="1098"/>
      <c r="FD325" s="1098"/>
      <c r="FE325" s="1098"/>
      <c r="FF325" s="1098"/>
      <c r="FG325" s="1098"/>
      <c r="FH325" s="1098"/>
      <c r="FI325" s="1098"/>
      <c r="FJ325" s="1098"/>
      <c r="FK325" s="1098"/>
      <c r="FL325" s="1098"/>
      <c r="FM325" s="1098"/>
      <c r="FN325" s="1098"/>
      <c r="FO325" s="1098"/>
      <c r="FP325" s="1098"/>
      <c r="FQ325" s="1098"/>
      <c r="FR325" s="1098"/>
      <c r="FS325" s="1098"/>
      <c r="FT325" s="1098"/>
      <c r="FU325" s="1098"/>
      <c r="FV325" s="1098"/>
      <c r="FW325" s="1098"/>
      <c r="FX325" s="1098"/>
      <c r="FY325" s="1098"/>
      <c r="FZ325" s="1098"/>
      <c r="GA325" s="1098"/>
      <c r="GB325" s="1098"/>
      <c r="GC325" s="1098"/>
      <c r="GD325" s="1098"/>
      <c r="GE325" s="1098"/>
      <c r="GF325" s="1098"/>
      <c r="GG325" s="1098"/>
      <c r="GH325" s="1098"/>
      <c r="GI325" s="1098"/>
      <c r="GJ325" s="1098"/>
      <c r="GK325" s="1098"/>
      <c r="GL325" s="1098"/>
      <c r="GM325" s="1098"/>
      <c r="GN325" s="1098"/>
      <c r="GO325" s="1098"/>
      <c r="GP325" s="1098"/>
      <c r="GQ325" s="1098"/>
      <c r="GR325" s="1098"/>
      <c r="GS325" s="1098"/>
      <c r="GT325" s="1098"/>
      <c r="GU325" s="1098"/>
      <c r="GV325" s="1098"/>
      <c r="GW325" s="1098"/>
      <c r="GX325" s="1098"/>
      <c r="GY325" s="1098"/>
      <c r="GZ325" s="1098"/>
      <c r="HA325" s="1098"/>
      <c r="HB325" s="1098"/>
      <c r="HC325" s="1098"/>
      <c r="HD325" s="1098"/>
      <c r="HE325" s="1098"/>
      <c r="HF325" s="1098"/>
      <c r="HG325" s="1098"/>
      <c r="HH325" s="1098"/>
      <c r="HI325" s="1098"/>
      <c r="HJ325" s="1098"/>
      <c r="HK325" s="1098"/>
      <c r="HL325" s="1098"/>
      <c r="HM325" s="1098"/>
      <c r="HN325" s="1098"/>
      <c r="HO325" s="1098"/>
      <c r="HP325" s="1098"/>
      <c r="HQ325" s="1098"/>
      <c r="HR325" s="1098"/>
      <c r="HS325" s="1098"/>
      <c r="HT325" s="1098"/>
      <c r="HU325" s="1098"/>
      <c r="HV325" s="1098"/>
      <c r="HW325" s="1098"/>
      <c r="HX325" s="1098"/>
      <c r="HY325" s="1098"/>
      <c r="HZ325" s="1098"/>
      <c r="IA325" s="1098"/>
      <c r="IB325" s="1098"/>
      <c r="IC325" s="1098"/>
      <c r="ID325" s="1098"/>
      <c r="IE325" s="1098"/>
      <c r="IF325" s="1098"/>
      <c r="IG325" s="1098"/>
      <c r="IH325" s="1098"/>
      <c r="II325" s="1098"/>
      <c r="IJ325" s="1098"/>
      <c r="IK325" s="1098"/>
      <c r="IL325" s="1098"/>
      <c r="IM325" s="1098"/>
      <c r="IN325" s="1098"/>
      <c r="IO325" s="1098"/>
      <c r="IP325" s="1098"/>
      <c r="IQ325" s="1098"/>
      <c r="IR325" s="1098"/>
      <c r="IS325" s="1098"/>
      <c r="IT325" s="1098"/>
      <c r="IU325" s="1098"/>
      <c r="IV325" s="1098"/>
      <c r="IW325" s="1098"/>
      <c r="IX325" s="1098"/>
      <c r="IY325" s="1098"/>
      <c r="IZ325" s="1098"/>
      <c r="JA325" s="1098"/>
      <c r="JB325" s="1098"/>
      <c r="JC325" s="1098"/>
      <c r="JD325" s="1098"/>
      <c r="JE325" s="1098"/>
      <c r="JF325" s="1098"/>
      <c r="JG325" s="1098"/>
      <c r="JH325" s="1098"/>
      <c r="JI325" s="1098"/>
      <c r="JJ325" s="1098"/>
      <c r="JK325" s="1098"/>
      <c r="JL325" s="1098"/>
      <c r="JM325" s="1098"/>
      <c r="JN325" s="1098"/>
      <c r="JO325" s="1098"/>
      <c r="JP325" s="1098"/>
      <c r="JQ325" s="1098"/>
      <c r="JR325" s="1098"/>
      <c r="JS325" s="1098"/>
      <c r="JT325" s="1098"/>
      <c r="JU325" s="1098"/>
      <c r="JV325" s="1098"/>
      <c r="JW325" s="1098"/>
      <c r="JX325" s="1098"/>
      <c r="JY325" s="1098"/>
      <c r="JZ325" s="1098"/>
      <c r="KA325" s="1098"/>
      <c r="KB325" s="1098"/>
      <c r="KC325" s="1098"/>
      <c r="KD325" s="1098"/>
      <c r="KE325" s="1098"/>
      <c r="KF325" s="1098"/>
      <c r="KG325" s="1098"/>
      <c r="KH325" s="1098"/>
      <c r="KI325" s="1098"/>
      <c r="KJ325" s="1098"/>
      <c r="KK325" s="1098"/>
      <c r="KL325" s="1098"/>
      <c r="KM325" s="1098"/>
      <c r="KN325" s="1098"/>
      <c r="KO325" s="1098"/>
      <c r="KP325" s="1098"/>
      <c r="KQ325" s="1098"/>
      <c r="KR325" s="1098"/>
      <c r="KS325" s="1098"/>
      <c r="KT325" s="1098"/>
      <c r="KU325" s="1098"/>
      <c r="KV325" s="1098"/>
      <c r="KW325" s="1098"/>
      <c r="KX325" s="1098"/>
      <c r="KY325" s="1098"/>
      <c r="KZ325" s="1098"/>
      <c r="LA325" s="1098"/>
      <c r="LB325" s="1098"/>
      <c r="LC325" s="1098"/>
      <c r="LD325" s="1098"/>
      <c r="LE325" s="1098"/>
      <c r="LF325" s="1098"/>
      <c r="LG325" s="1098"/>
      <c r="LH325" s="1098"/>
      <c r="LI325" s="1098"/>
      <c r="LJ325" s="1098"/>
      <c r="LK325" s="1098"/>
      <c r="LL325" s="1098"/>
      <c r="LM325" s="1098"/>
      <c r="LN325" s="1098"/>
      <c r="LO325" s="1098"/>
      <c r="LP325" s="1098"/>
      <c r="LQ325" s="1098"/>
      <c r="LR325" s="1098"/>
      <c r="LS325" s="1098"/>
      <c r="LT325" s="1098"/>
      <c r="LU325" s="1098"/>
      <c r="LV325" s="1098"/>
      <c r="LW325" s="1098"/>
      <c r="LX325" s="1098"/>
      <c r="LY325" s="1098"/>
      <c r="LZ325" s="1098"/>
      <c r="MA325" s="1098"/>
      <c r="MB325" s="1098"/>
      <c r="MC325" s="1098"/>
      <c r="MD325" s="1098"/>
      <c r="ME325" s="1098"/>
      <c r="MF325" s="1098"/>
      <c r="MG325" s="1098"/>
      <c r="MH325" s="1098"/>
      <c r="MI325" s="1098"/>
      <c r="MJ325" s="1098"/>
      <c r="MK325" s="1098"/>
      <c r="ML325" s="1098"/>
      <c r="MM325" s="1098"/>
      <c r="MN325" s="1098"/>
      <c r="MO325" s="1098"/>
      <c r="MP325" s="1098"/>
      <c r="MQ325" s="1098"/>
      <c r="MR325" s="1098"/>
      <c r="MS325" s="1098"/>
      <c r="MT325" s="1098"/>
      <c r="MU325" s="1098"/>
      <c r="MV325" s="1098"/>
      <c r="MW325" s="1098"/>
      <c r="MX325" s="1098"/>
      <c r="MY325" s="1098"/>
      <c r="MZ325" s="1098"/>
      <c r="NA325" s="1098"/>
      <c r="NB325" s="1098"/>
      <c r="NC325" s="1098"/>
      <c r="ND325" s="1098"/>
      <c r="NE325" s="1098"/>
      <c r="NF325" s="1098"/>
      <c r="NG325" s="1098"/>
      <c r="NH325" s="1098"/>
      <c r="NI325" s="1098"/>
      <c r="NJ325" s="1098"/>
      <c r="NK325" s="1098"/>
      <c r="NL325" s="1098"/>
      <c r="NM325" s="1098"/>
      <c r="NN325" s="1098"/>
      <c r="NO325" s="1098"/>
      <c r="NP325" s="1098"/>
      <c r="NQ325" s="1098"/>
      <c r="NR325" s="1098"/>
      <c r="NS325" s="1098"/>
      <c r="NT325" s="1098"/>
      <c r="NU325" s="1098"/>
      <c r="NV325" s="1098"/>
      <c r="NW325" s="1098"/>
      <c r="NX325" s="1098"/>
      <c r="NY325" s="1098"/>
      <c r="NZ325" s="1098"/>
      <c r="OA325" s="1098"/>
      <c r="OB325" s="1098"/>
      <c r="OC325" s="1098"/>
      <c r="OD325" s="1098"/>
      <c r="OE325" s="1098"/>
      <c r="OF325" s="1098"/>
      <c r="OG325" s="1098"/>
      <c r="OH325" s="1098"/>
      <c r="OI325" s="1098"/>
      <c r="OJ325" s="1098"/>
      <c r="OK325" s="1098"/>
      <c r="OL325" s="1098"/>
      <c r="OM325" s="1098"/>
      <c r="ON325" s="1098"/>
      <c r="OO325" s="1098"/>
      <c r="OP325" s="1098"/>
      <c r="OQ325" s="1098"/>
      <c r="OR325" s="1098"/>
      <c r="OS325" s="1098"/>
      <c r="OT325" s="1098"/>
      <c r="OU325" s="1098"/>
      <c r="OV325" s="1098"/>
      <c r="OW325" s="1098"/>
      <c r="OX325" s="1098"/>
      <c r="OY325" s="1098"/>
      <c r="OZ325" s="1098"/>
      <c r="PA325" s="1098"/>
      <c r="PB325" s="1098"/>
      <c r="PC325" s="1098"/>
      <c r="PD325" s="1098"/>
      <c r="PE325" s="1098"/>
      <c r="PF325" s="1098"/>
      <c r="PG325" s="1098"/>
      <c r="PH325" s="1098"/>
      <c r="PI325" s="1098"/>
      <c r="PJ325" s="1098"/>
      <c r="PK325" s="1098"/>
      <c r="PL325" s="1098"/>
      <c r="PM325" s="1098"/>
      <c r="PN325" s="1098"/>
      <c r="PO325" s="1098"/>
      <c r="PP325" s="1098"/>
      <c r="PQ325" s="1098"/>
      <c r="PR325" s="1098"/>
      <c r="PS325" s="1098"/>
      <c r="PT325" s="1098"/>
      <c r="PU325" s="1098"/>
      <c r="PV325" s="1098"/>
      <c r="PW325" s="1098"/>
      <c r="PX325" s="1098"/>
      <c r="PY325" s="1098"/>
      <c r="PZ325" s="1098"/>
      <c r="QA325" s="1098"/>
      <c r="QB325" s="1098"/>
      <c r="QC325" s="1098"/>
      <c r="QD325" s="1098"/>
      <c r="QE325" s="1098"/>
      <c r="QF325" s="1098"/>
      <c r="QG325" s="1098"/>
      <c r="QH325" s="1098"/>
      <c r="QI325" s="1098"/>
      <c r="QJ325" s="1098"/>
      <c r="QK325" s="1098"/>
      <c r="QL325" s="1098"/>
      <c r="QM325" s="1098"/>
      <c r="QN325" s="1098"/>
      <c r="QO325" s="1098"/>
      <c r="QP325" s="1098"/>
      <c r="QQ325" s="1098"/>
      <c r="QR325" s="1098"/>
      <c r="QS325" s="1098"/>
      <c r="QT325" s="1098"/>
      <c r="QU325" s="1098"/>
      <c r="QV325" s="1098"/>
      <c r="QW325" s="1098"/>
      <c r="QX325" s="1098"/>
      <c r="QY325" s="1098"/>
      <c r="QZ325" s="1098"/>
      <c r="RA325" s="1098"/>
      <c r="RB325" s="1098"/>
      <c r="RC325" s="1098"/>
      <c r="RD325" s="1098"/>
      <c r="RE325" s="1098"/>
      <c r="RF325" s="1098"/>
      <c r="RG325" s="1098"/>
      <c r="RH325" s="1098"/>
      <c r="RI325" s="1098"/>
      <c r="RJ325" s="1098"/>
      <c r="RK325" s="1098"/>
      <c r="RL325" s="1098"/>
      <c r="RM325" s="1098"/>
      <c r="RN325" s="1098"/>
      <c r="RO325" s="1098"/>
      <c r="RP325" s="1098"/>
      <c r="RQ325" s="1098"/>
      <c r="RR325" s="1098"/>
      <c r="RS325" s="1098"/>
      <c r="RT325" s="1098"/>
      <c r="RU325" s="1098"/>
      <c r="RV325" s="1098"/>
      <c r="RW325" s="1098"/>
      <c r="RX325" s="1098"/>
      <c r="RY325" s="1098"/>
      <c r="RZ325" s="1098"/>
      <c r="SA325" s="1098"/>
      <c r="SB325" s="1098"/>
      <c r="SC325" s="1098"/>
      <c r="SD325" s="1098"/>
      <c r="SE325" s="1098"/>
      <c r="SF325" s="1098"/>
      <c r="SG325" s="1098"/>
      <c r="SH325" s="1098"/>
      <c r="SI325" s="1098"/>
      <c r="SJ325" s="1098"/>
      <c r="SK325" s="1098"/>
      <c r="SL325" s="1098"/>
      <c r="SM325" s="1098"/>
      <c r="SN325" s="1098"/>
      <c r="SO325" s="1098"/>
      <c r="SP325" s="1098"/>
      <c r="SQ325" s="1098"/>
      <c r="SR325" s="1098"/>
      <c r="SS325" s="1098"/>
      <c r="ST325" s="1098"/>
      <c r="SU325" s="1098"/>
      <c r="SV325" s="1098"/>
      <c r="SW325" s="1098"/>
      <c r="SX325" s="1098"/>
      <c r="SY325" s="1098"/>
      <c r="SZ325" s="1098"/>
      <c r="TA325" s="1098"/>
      <c r="TB325" s="1098"/>
      <c r="TC325" s="1098"/>
      <c r="TD325" s="1098"/>
      <c r="TE325" s="1098"/>
      <c r="TF325" s="1098"/>
      <c r="TG325" s="1098"/>
      <c r="TH325" s="1098"/>
      <c r="TI325" s="1098"/>
      <c r="TJ325" s="1098"/>
      <c r="TK325" s="1098"/>
      <c r="TL325" s="1098"/>
      <c r="TM325" s="1098"/>
      <c r="TN325" s="1098"/>
      <c r="TO325" s="1098"/>
      <c r="TP325" s="1098"/>
      <c r="TQ325" s="1098"/>
      <c r="TR325" s="1098"/>
      <c r="TS325" s="1098"/>
      <c r="TT325" s="1098"/>
      <c r="TU325" s="1098"/>
      <c r="TV325" s="1098"/>
      <c r="TW325" s="1098"/>
      <c r="TX325" s="1098"/>
      <c r="TY325" s="1098"/>
      <c r="TZ325" s="1098"/>
      <c r="UA325" s="1098"/>
      <c r="UB325" s="1098"/>
      <c r="UC325" s="1098"/>
      <c r="UD325" s="1098"/>
      <c r="UE325" s="1098"/>
      <c r="UF325" s="1098"/>
      <c r="UG325" s="1098"/>
      <c r="UH325" s="1098"/>
      <c r="UI325" s="1098"/>
      <c r="UJ325" s="1098"/>
      <c r="UK325" s="1098"/>
      <c r="UL325" s="1098"/>
      <c r="UM325" s="1098"/>
      <c r="UN325" s="1098"/>
      <c r="UO325" s="1098"/>
      <c r="UP325" s="1098"/>
      <c r="UQ325" s="1098"/>
      <c r="UR325" s="1098"/>
      <c r="US325" s="1098"/>
      <c r="UT325" s="1098"/>
      <c r="UU325" s="1098"/>
      <c r="UV325" s="1098"/>
      <c r="UW325" s="1098"/>
      <c r="UX325" s="1098"/>
      <c r="UY325" s="1098"/>
      <c r="UZ325" s="1098"/>
      <c r="VA325" s="1098"/>
      <c r="VB325" s="1098"/>
      <c r="VC325" s="1098"/>
      <c r="VD325" s="1098"/>
      <c r="VE325" s="1098"/>
      <c r="VF325" s="1098"/>
      <c r="VG325" s="1098"/>
      <c r="VH325" s="1098"/>
      <c r="VI325" s="1098"/>
      <c r="VJ325" s="1098"/>
      <c r="VK325" s="1098"/>
      <c r="VL325" s="1098"/>
      <c r="VM325" s="1098"/>
      <c r="VN325" s="1098"/>
      <c r="VO325" s="1098"/>
      <c r="VP325" s="1098"/>
      <c r="VQ325" s="1098"/>
      <c r="VR325" s="1098"/>
      <c r="VS325" s="1098"/>
      <c r="VT325" s="1098"/>
      <c r="VU325" s="1098"/>
      <c r="VV325" s="1098"/>
      <c r="VW325" s="1098"/>
      <c r="VX325" s="1098"/>
      <c r="VY325" s="1098"/>
      <c r="VZ325" s="1098"/>
      <c r="WA325" s="1098"/>
      <c r="WB325" s="1098"/>
      <c r="WC325" s="1098"/>
      <c r="WD325" s="1098"/>
      <c r="WE325" s="1098"/>
      <c r="WF325" s="1098"/>
      <c r="WG325" s="1098"/>
      <c r="WH325" s="1098"/>
      <c r="WI325" s="1098"/>
      <c r="WJ325" s="1098"/>
      <c r="WK325" s="1098"/>
      <c r="WL325" s="1098"/>
      <c r="WM325" s="1098"/>
      <c r="WN325" s="1098"/>
      <c r="WO325" s="1098"/>
      <c r="WP325" s="1098"/>
      <c r="WQ325" s="1098"/>
      <c r="WR325" s="1098"/>
      <c r="WS325" s="1098"/>
      <c r="WT325" s="1098"/>
      <c r="WU325" s="1098"/>
      <c r="WV325" s="1098"/>
      <c r="WW325" s="1098"/>
      <c r="WX325" s="1098"/>
      <c r="WY325" s="1098"/>
      <c r="WZ325" s="1098"/>
      <c r="XA325" s="1098"/>
      <c r="XB325" s="1098"/>
      <c r="XC325" s="1098"/>
      <c r="XD325" s="1098"/>
      <c r="XE325" s="1098"/>
      <c r="XF325" s="1098"/>
      <c r="XG325" s="1098"/>
      <c r="XH325" s="1098"/>
      <c r="XI325" s="1098"/>
      <c r="XJ325" s="1098"/>
      <c r="XK325" s="1098"/>
      <c r="XL325" s="1098"/>
      <c r="XM325" s="1098"/>
      <c r="XN325" s="1098"/>
      <c r="XO325" s="1098"/>
      <c r="XP325" s="1098"/>
      <c r="XQ325" s="1098"/>
      <c r="XR325" s="1098"/>
      <c r="XS325" s="1098"/>
      <c r="XT325" s="1098"/>
      <c r="XU325" s="1098"/>
      <c r="XV325" s="1098"/>
      <c r="XW325" s="1098"/>
      <c r="XX325" s="1098"/>
      <c r="XY325" s="1098"/>
      <c r="XZ325" s="1098"/>
      <c r="YA325" s="1098"/>
      <c r="YB325" s="1098"/>
      <c r="YC325" s="1098"/>
      <c r="YD325" s="1098"/>
      <c r="YE325" s="1098"/>
      <c r="YF325" s="1098"/>
      <c r="YG325" s="1098"/>
      <c r="YH325" s="1098"/>
      <c r="YI325" s="1098"/>
      <c r="YJ325" s="1098"/>
      <c r="YK325" s="1098"/>
      <c r="YL325" s="1098"/>
      <c r="YM325" s="1098"/>
      <c r="YN325" s="1098"/>
      <c r="YO325" s="1098"/>
      <c r="YP325" s="1098"/>
      <c r="YQ325" s="1098"/>
      <c r="YR325" s="1098"/>
      <c r="YS325" s="1098"/>
      <c r="YT325" s="1098"/>
      <c r="YU325" s="1098"/>
      <c r="YV325" s="1098"/>
      <c r="YW325" s="1098"/>
      <c r="YX325" s="1098"/>
      <c r="YY325" s="1098"/>
      <c r="YZ325" s="1098"/>
      <c r="ZA325" s="1098"/>
      <c r="ZB325" s="1098"/>
      <c r="ZC325" s="1098"/>
      <c r="ZD325" s="1098"/>
      <c r="ZE325" s="1098"/>
      <c r="ZF325" s="1098"/>
      <c r="ZG325" s="1098"/>
      <c r="ZH325" s="1098"/>
      <c r="ZI325" s="1098"/>
      <c r="ZJ325" s="1098"/>
      <c r="ZK325" s="1098"/>
      <c r="ZL325" s="1098"/>
      <c r="ZM325" s="1098"/>
      <c r="ZN325" s="1098"/>
      <c r="ZO325" s="1098"/>
      <c r="ZP325" s="1098"/>
      <c r="ZQ325" s="1098"/>
      <c r="ZR325" s="1098"/>
      <c r="ZS325" s="1098"/>
      <c r="ZT325" s="1098"/>
      <c r="ZU325" s="1098"/>
      <c r="ZV325" s="1098"/>
      <c r="ZW325" s="1098"/>
      <c r="ZX325" s="1098"/>
      <c r="ZY325" s="1098"/>
      <c r="ZZ325" s="1098"/>
      <c r="AAA325" s="1098"/>
      <c r="AAB325" s="1098"/>
      <c r="AAC325" s="1098"/>
      <c r="AAD325" s="1098"/>
      <c r="AAE325" s="1098"/>
      <c r="AAF325" s="1098"/>
      <c r="AAG325" s="1098"/>
      <c r="AAH325" s="1098"/>
      <c r="AAI325" s="1098"/>
      <c r="AAJ325" s="1098"/>
      <c r="AAK325" s="1098"/>
      <c r="AAL325" s="1098"/>
      <c r="AAM325" s="1098"/>
      <c r="AAN325" s="1098"/>
      <c r="AAO325" s="1098"/>
      <c r="AAP325" s="1098"/>
      <c r="AAQ325" s="1098"/>
      <c r="AAR325" s="1098"/>
      <c r="AAS325" s="1098"/>
      <c r="AAT325" s="1098"/>
      <c r="AAU325" s="1098"/>
      <c r="AAV325" s="1098"/>
      <c r="AAW325" s="1098"/>
      <c r="AAX325" s="1098"/>
      <c r="AAY325" s="1098"/>
      <c r="AAZ325" s="1098"/>
      <c r="ABA325" s="1098"/>
      <c r="ABB325" s="1098"/>
      <c r="ABC325" s="1098"/>
      <c r="ABD325" s="1098"/>
      <c r="ABE325" s="1098"/>
      <c r="ABF325" s="1098"/>
      <c r="ABG325" s="1098"/>
      <c r="ABH325" s="1098"/>
      <c r="ABI325" s="1098"/>
      <c r="ABJ325" s="1098"/>
      <c r="ABK325" s="1098"/>
      <c r="ABL325" s="1098"/>
      <c r="ABM325" s="1098"/>
      <c r="ABN325" s="1098"/>
      <c r="ABO325" s="1098"/>
      <c r="ABP325" s="1098"/>
      <c r="ABQ325" s="1098"/>
      <c r="ABR325" s="1098"/>
      <c r="ABS325" s="1098"/>
      <c r="ABT325" s="1098"/>
      <c r="ABU325" s="1098"/>
      <c r="ABV325" s="1098"/>
      <c r="ABW325" s="1098"/>
      <c r="ABX325" s="1098"/>
      <c r="ABY325" s="1098"/>
      <c r="ABZ325" s="1098"/>
      <c r="ACA325" s="1098"/>
      <c r="ACB325" s="1098"/>
      <c r="ACC325" s="1098"/>
      <c r="ACD325" s="1098"/>
      <c r="ACE325" s="1098"/>
      <c r="ACF325" s="1098"/>
      <c r="ACG325" s="1098"/>
      <c r="ACH325" s="1098"/>
      <c r="ACI325" s="1098"/>
      <c r="ACJ325" s="1098"/>
      <c r="ACK325" s="1098"/>
      <c r="ACL325" s="1098"/>
      <c r="ACM325" s="1098"/>
      <c r="ACN325" s="1098"/>
      <c r="ACO325" s="1098"/>
      <c r="ACP325" s="1098"/>
      <c r="ACQ325" s="1098"/>
      <c r="ACR325" s="1098"/>
      <c r="ACS325" s="1098"/>
      <c r="ACT325" s="1098"/>
      <c r="ACU325" s="1098"/>
      <c r="ACV325" s="1098"/>
      <c r="ACW325" s="1098"/>
      <c r="ACX325" s="1098"/>
      <c r="ACY325" s="1098"/>
      <c r="ACZ325" s="1098"/>
      <c r="ADA325" s="1098"/>
      <c r="ADB325" s="1098"/>
      <c r="ADC325" s="1098"/>
      <c r="ADD325" s="1098"/>
      <c r="ADE325" s="1098"/>
      <c r="ADF325" s="1098"/>
      <c r="ADG325" s="1098"/>
      <c r="ADH325" s="1098"/>
      <c r="ADI325" s="1098"/>
      <c r="ADJ325" s="1098"/>
      <c r="ADK325" s="1098"/>
      <c r="ADL325" s="1098"/>
      <c r="ADM325" s="1098"/>
      <c r="ADN325" s="1098"/>
      <c r="ADO325" s="1098"/>
      <c r="ADP325" s="1098"/>
      <c r="ADQ325" s="1098"/>
      <c r="ADR325" s="1098"/>
      <c r="ADS325" s="1098"/>
      <c r="ADT325" s="1098"/>
      <c r="ADU325" s="1098"/>
      <c r="ADV325" s="1098"/>
      <c r="ADW325" s="1098"/>
      <c r="ADX325" s="1098"/>
      <c r="ADY325" s="1098"/>
      <c r="ADZ325" s="1098"/>
      <c r="AEA325" s="1098"/>
      <c r="AEB325" s="1098"/>
      <c r="AEC325" s="1098"/>
      <c r="AED325" s="1098"/>
      <c r="AEE325" s="1098"/>
      <c r="AEF325" s="1098"/>
      <c r="AEG325" s="1098"/>
      <c r="AEH325" s="1098"/>
      <c r="AEI325" s="1098"/>
      <c r="AEJ325" s="1098"/>
      <c r="AEK325" s="1098"/>
      <c r="AEL325" s="1098"/>
      <c r="AEM325" s="1098"/>
      <c r="AEN325" s="1098"/>
      <c r="AEO325" s="1098"/>
      <c r="AEP325" s="1098"/>
      <c r="AEQ325" s="1098"/>
      <c r="AER325" s="1098"/>
      <c r="AES325" s="1098"/>
      <c r="AET325" s="1098"/>
      <c r="AEU325" s="1098"/>
      <c r="AEV325" s="1098"/>
      <c r="AEW325" s="1098"/>
      <c r="AEX325" s="1098"/>
      <c r="AEY325" s="1098"/>
      <c r="AEZ325" s="1098"/>
      <c r="AFA325" s="1098"/>
      <c r="AFB325" s="1098"/>
      <c r="AFC325" s="1098"/>
      <c r="AFD325" s="1098"/>
      <c r="AFE325" s="1098"/>
      <c r="AFF325" s="1098"/>
      <c r="AFG325" s="1098"/>
      <c r="AFH325" s="1098"/>
      <c r="AFI325" s="1098"/>
      <c r="AFJ325" s="1098"/>
      <c r="AFK325" s="1098"/>
      <c r="AFL325" s="1098"/>
      <c r="AFM325" s="1098"/>
      <c r="AFN325" s="1098"/>
      <c r="AFO325" s="1098"/>
      <c r="AFP325" s="1098"/>
      <c r="AFQ325" s="1098"/>
      <c r="AFR325" s="1098"/>
      <c r="AFS325" s="1098"/>
      <c r="AFT325" s="1098"/>
      <c r="AFU325" s="1098"/>
      <c r="AFV325" s="1098"/>
      <c r="AFW325" s="1098"/>
      <c r="AFX325" s="1098"/>
      <c r="AFY325" s="1098"/>
      <c r="AFZ325" s="1098"/>
      <c r="AGA325" s="1098"/>
      <c r="AGB325" s="1098"/>
      <c r="AGC325" s="1098"/>
      <c r="AGD325" s="1098"/>
      <c r="AGE325" s="1098"/>
      <c r="AGF325" s="1098"/>
      <c r="AGG325" s="1098"/>
      <c r="AGH325" s="1098"/>
      <c r="AGI325" s="1098"/>
      <c r="AGJ325" s="1098"/>
      <c r="AGK325" s="1098"/>
      <c r="AGL325" s="1098"/>
      <c r="AGM325" s="1098"/>
      <c r="AGN325" s="1098"/>
      <c r="AGO325" s="1098"/>
      <c r="AGP325" s="1098"/>
      <c r="AGQ325" s="1098"/>
      <c r="AGR325" s="1098"/>
      <c r="AGS325" s="1098"/>
      <c r="AGT325" s="1098"/>
      <c r="AGU325" s="1098"/>
      <c r="AGV325" s="1098"/>
      <c r="AGW325" s="1098"/>
      <c r="AGX325" s="1098"/>
      <c r="AGY325" s="1098"/>
      <c r="AGZ325" s="1098"/>
      <c r="AHA325" s="1098"/>
      <c r="AHB325" s="1098"/>
      <c r="AHC325" s="1098"/>
      <c r="AHD325" s="1098"/>
      <c r="AHE325" s="1098"/>
      <c r="AHF325" s="1098"/>
      <c r="AHG325" s="1098"/>
      <c r="AHH325" s="1098"/>
      <c r="AHI325" s="1098"/>
      <c r="AHJ325" s="1098"/>
      <c r="AHK325" s="1098"/>
      <c r="AHL325" s="1098"/>
      <c r="AHM325" s="1098"/>
      <c r="AHN325" s="1098"/>
      <c r="AHO325" s="1098"/>
      <c r="AHP325" s="1098"/>
      <c r="AHQ325" s="1098"/>
      <c r="AHR325" s="1098"/>
      <c r="AHS325" s="1098"/>
      <c r="AHT325" s="1098"/>
      <c r="AHU325" s="1098"/>
      <c r="AHV325" s="1098"/>
      <c r="AHW325" s="1098"/>
      <c r="AHX325" s="1098"/>
      <c r="AHY325" s="1098"/>
      <c r="AHZ325" s="1098"/>
      <c r="AIA325" s="1098"/>
      <c r="AIB325" s="1098"/>
      <c r="AIC325" s="1098"/>
      <c r="AID325" s="1098"/>
      <c r="AIE325" s="1098"/>
      <c r="AIF325" s="1098"/>
      <c r="AIG325" s="1098"/>
      <c r="AIH325" s="1098"/>
      <c r="AII325" s="1098"/>
      <c r="AIJ325" s="1098"/>
      <c r="AIK325" s="1098"/>
      <c r="AIL325" s="1098"/>
      <c r="AIM325" s="1098"/>
      <c r="AIN325" s="1098"/>
      <c r="AIO325" s="1098"/>
      <c r="AIP325" s="1098"/>
      <c r="AIQ325" s="1098"/>
      <c r="AIR325" s="1098"/>
      <c r="AIS325" s="1098"/>
      <c r="AIT325" s="1098"/>
      <c r="AIU325" s="1098"/>
      <c r="AIV325" s="1098"/>
      <c r="AIW325" s="1098"/>
      <c r="AIX325" s="1098"/>
      <c r="AIY325" s="1098"/>
      <c r="AIZ325" s="1098"/>
      <c r="AJA325" s="1098"/>
      <c r="AJB325" s="1098"/>
      <c r="AJC325" s="1098"/>
      <c r="AJD325" s="1098"/>
      <c r="AJE325" s="1098"/>
      <c r="AJF325" s="1098"/>
      <c r="AJG325" s="1098"/>
      <c r="AJH325" s="1098"/>
      <c r="AJI325" s="1098"/>
      <c r="AJJ325" s="1098"/>
      <c r="AJK325" s="1098"/>
      <c r="AJL325" s="1098"/>
      <c r="AJM325" s="1098"/>
      <c r="AJN325" s="1098"/>
      <c r="AJO325" s="1098"/>
      <c r="AJP325" s="1098"/>
      <c r="AJQ325" s="1098"/>
      <c r="AJR325" s="1098"/>
      <c r="AJS325" s="1098"/>
      <c r="AJT325" s="1098"/>
      <c r="AJU325" s="1098"/>
      <c r="AJV325" s="1098"/>
      <c r="AJW325" s="1098"/>
      <c r="AJX325" s="1098"/>
      <c r="AJY325" s="1098"/>
      <c r="AJZ325" s="1098"/>
      <c r="AKA325" s="1098"/>
      <c r="AKB325" s="1098"/>
      <c r="AKC325" s="1098"/>
      <c r="AKD325" s="1098"/>
      <c r="AKE325" s="1098"/>
      <c r="AKF325" s="1098"/>
      <c r="AKG325" s="1098"/>
      <c r="AKH325" s="1098"/>
      <c r="AKI325" s="1098"/>
      <c r="AKJ325" s="1098"/>
      <c r="AKK325" s="1098"/>
      <c r="AKL325" s="1098"/>
      <c r="AKM325" s="1098"/>
      <c r="AKN325" s="1098"/>
      <c r="AKO325" s="1098"/>
      <c r="AKP325" s="1098"/>
      <c r="AKQ325" s="1098"/>
      <c r="AKR325" s="1098"/>
      <c r="AKS325" s="1098"/>
      <c r="AKT325" s="1098"/>
      <c r="AKU325" s="1098"/>
      <c r="AKV325" s="1098"/>
      <c r="AKW325" s="1098"/>
      <c r="AKX325" s="1098"/>
      <c r="AKY325" s="1098"/>
      <c r="AKZ325" s="1098"/>
      <c r="ALA325" s="1098"/>
      <c r="ALB325" s="1098"/>
      <c r="ALC325" s="1098"/>
      <c r="ALD325" s="1098"/>
      <c r="ALE325" s="1098"/>
      <c r="ALF325" s="1098"/>
      <c r="ALG325" s="1098"/>
      <c r="ALH325" s="1098"/>
      <c r="ALI325" s="1098"/>
      <c r="ALJ325" s="1098"/>
      <c r="ALK325" s="1098"/>
      <c r="ALL325" s="1098"/>
      <c r="ALM325" s="1098"/>
      <c r="ALN325" s="1098"/>
      <c r="ALO325" s="1098"/>
      <c r="ALP325" s="1098"/>
      <c r="ALQ325" s="1098"/>
      <c r="ALR325" s="1098"/>
      <c r="ALS325" s="1098"/>
      <c r="ALT325" s="1098"/>
      <c r="ALU325" s="1098"/>
      <c r="ALV325" s="1098"/>
      <c r="ALW325" s="1098"/>
      <c r="ALX325" s="1098"/>
      <c r="ALY325" s="1098"/>
      <c r="ALZ325" s="1098"/>
      <c r="AMA325" s="1098"/>
      <c r="AMB325" s="1098"/>
      <c r="AMC325" s="1098"/>
      <c r="AMD325" s="1098"/>
      <c r="AME325" s="1098"/>
      <c r="AMF325" s="1098"/>
      <c r="AMG325" s="1098"/>
      <c r="AMH325" s="1098"/>
      <c r="AMI325" s="1098"/>
      <c r="AMJ325" s="1098"/>
      <c r="AMK325" s="1098"/>
      <c r="AML325" s="1098"/>
      <c r="AMM325" s="1098"/>
      <c r="AMN325" s="1098"/>
      <c r="AMO325" s="1098"/>
      <c r="AMP325" s="1098"/>
      <c r="AMQ325" s="1098"/>
      <c r="AMR325" s="1098"/>
      <c r="AMS325" s="1098"/>
      <c r="AMT325" s="1098"/>
      <c r="AMU325" s="1098"/>
      <c r="AMV325" s="1098"/>
      <c r="AMW325" s="1098"/>
      <c r="AMX325" s="1098"/>
      <c r="AMY325" s="1098"/>
      <c r="AMZ325" s="1098"/>
      <c r="ANA325" s="1098"/>
      <c r="ANB325" s="1098"/>
      <c r="ANC325" s="1098"/>
      <c r="AND325" s="1098"/>
      <c r="ANE325" s="1098"/>
      <c r="ANF325" s="1098"/>
      <c r="ANG325" s="1098"/>
      <c r="ANH325" s="1098"/>
      <c r="ANI325" s="1098"/>
      <c r="ANJ325" s="1098"/>
      <c r="ANK325" s="1098"/>
      <c r="ANL325" s="1098"/>
      <c r="ANM325" s="1098"/>
      <c r="ANN325" s="1098"/>
      <c r="ANO325" s="1098"/>
      <c r="ANP325" s="1098"/>
      <c r="ANQ325" s="1098"/>
      <c r="ANR325" s="1098"/>
      <c r="ANS325" s="1098"/>
      <c r="ANT325" s="1098"/>
      <c r="ANU325" s="1098"/>
      <c r="ANV325" s="1098"/>
      <c r="ANW325" s="1098"/>
      <c r="ANX325" s="1098"/>
      <c r="ANY325" s="1098"/>
      <c r="ANZ325" s="1098"/>
      <c r="AOA325" s="1098"/>
      <c r="AOB325" s="1098"/>
      <c r="AOC325" s="1098"/>
      <c r="AOD325" s="1098"/>
      <c r="AOE325" s="1098"/>
      <c r="AOF325" s="1098"/>
      <c r="AOG325" s="1098"/>
      <c r="AOH325" s="1098"/>
      <c r="AOI325" s="1098"/>
      <c r="AOJ325" s="1098"/>
      <c r="AOK325" s="1098"/>
      <c r="AOL325" s="1098"/>
      <c r="AOM325" s="1098"/>
      <c r="AON325" s="1098"/>
      <c r="AOO325" s="1098"/>
      <c r="AOP325" s="1098"/>
      <c r="AOQ325" s="1098"/>
      <c r="AOR325" s="1098"/>
      <c r="AOS325" s="1098"/>
      <c r="AOT325" s="1098"/>
      <c r="AOU325" s="1098"/>
      <c r="AOV325" s="1098"/>
      <c r="AOW325" s="1098"/>
      <c r="AOX325" s="1098"/>
      <c r="AOY325" s="1098"/>
      <c r="AOZ325" s="1098"/>
      <c r="APA325" s="1098"/>
      <c r="APB325" s="1098"/>
      <c r="APC325" s="1098"/>
      <c r="APD325" s="1098"/>
      <c r="APE325" s="1098"/>
      <c r="APF325" s="1098"/>
      <c r="APG325" s="1098"/>
      <c r="APH325" s="1098"/>
      <c r="API325" s="1098"/>
      <c r="APJ325" s="1098"/>
      <c r="APK325" s="1098"/>
      <c r="APL325" s="1098"/>
      <c r="APM325" s="1098"/>
      <c r="APN325" s="1098"/>
      <c r="APO325" s="1098"/>
      <c r="APP325" s="1098"/>
      <c r="APQ325" s="1098"/>
      <c r="APR325" s="1098"/>
      <c r="APS325" s="1098"/>
      <c r="APT325" s="1098"/>
      <c r="APU325" s="1098"/>
      <c r="APV325" s="1098"/>
      <c r="APW325" s="1098"/>
      <c r="APX325" s="1098"/>
      <c r="APY325" s="1098"/>
      <c r="APZ325" s="1098"/>
      <c r="AQA325" s="1098"/>
      <c r="AQB325" s="1098"/>
      <c r="AQC325" s="1098"/>
      <c r="AQD325" s="1098"/>
      <c r="AQE325" s="1098"/>
      <c r="AQF325" s="1098"/>
      <c r="AQG325" s="1098"/>
      <c r="AQH325" s="1098"/>
      <c r="AQI325" s="1098"/>
      <c r="AQJ325" s="1098"/>
      <c r="AQK325" s="1098"/>
      <c r="AQL325" s="1098"/>
      <c r="AQM325" s="1098"/>
      <c r="AQN325" s="1098"/>
      <c r="AQO325" s="1098"/>
      <c r="AQP325" s="1098"/>
      <c r="AQQ325" s="1098"/>
      <c r="AQR325" s="1098"/>
      <c r="AQS325" s="1098"/>
      <c r="AQT325" s="1098"/>
      <c r="AQU325" s="1098"/>
      <c r="AQV325" s="1098"/>
      <c r="AQW325" s="1098"/>
      <c r="AQX325" s="1098"/>
      <c r="AQY325" s="1098"/>
      <c r="AQZ325" s="1098"/>
      <c r="ARA325" s="1098"/>
      <c r="ARB325" s="1098"/>
      <c r="ARC325" s="1098"/>
      <c r="ARD325" s="1098"/>
      <c r="ARE325" s="1098"/>
      <c r="ARF325" s="1098"/>
      <c r="ARG325" s="1098"/>
      <c r="ARH325" s="1098"/>
      <c r="ARI325" s="1098"/>
      <c r="ARJ325" s="1098"/>
      <c r="ARK325" s="1098"/>
      <c r="ARL325" s="1098"/>
      <c r="ARM325" s="1098"/>
      <c r="ARN325" s="1098"/>
      <c r="ARO325" s="1098"/>
      <c r="ARP325" s="1098"/>
      <c r="ARQ325" s="1098"/>
      <c r="ARR325" s="1098"/>
      <c r="ARS325" s="1098"/>
      <c r="ART325" s="1098"/>
      <c r="ARU325" s="1098"/>
      <c r="ARV325" s="1098"/>
      <c r="ARW325" s="1098"/>
      <c r="ARX325" s="1098"/>
      <c r="ARY325" s="1098"/>
      <c r="ARZ325" s="1098"/>
      <c r="ASA325" s="1098"/>
      <c r="ASB325" s="1098"/>
      <c r="ASC325" s="1098"/>
      <c r="ASD325" s="1098"/>
      <c r="ASE325" s="1098"/>
      <c r="ASF325" s="1098"/>
      <c r="ASG325" s="1098"/>
      <c r="ASH325" s="1098"/>
      <c r="ASI325" s="1098"/>
      <c r="ASJ325" s="1098"/>
      <c r="ASK325" s="1098"/>
      <c r="ASL325" s="1098"/>
      <c r="ASM325" s="1098"/>
      <c r="ASN325" s="1098"/>
      <c r="ASO325" s="1098"/>
      <c r="ASP325" s="1098"/>
      <c r="ASQ325" s="1098"/>
      <c r="ASR325" s="1098"/>
      <c r="ASS325" s="1098"/>
      <c r="AST325" s="1098"/>
      <c r="ASU325" s="1098"/>
      <c r="ASV325" s="1098"/>
      <c r="ASW325" s="1098"/>
      <c r="ASX325" s="1098"/>
      <c r="ASY325" s="1098"/>
      <c r="ASZ325" s="1098"/>
      <c r="ATA325" s="1098"/>
      <c r="ATB325" s="1098"/>
      <c r="ATC325" s="1098"/>
      <c r="ATD325" s="1098"/>
      <c r="ATE325" s="1098"/>
      <c r="ATF325" s="1098"/>
      <c r="ATG325" s="1098"/>
      <c r="ATH325" s="1098"/>
      <c r="ATI325" s="1098"/>
      <c r="ATJ325" s="1098"/>
      <c r="ATK325" s="1098"/>
      <c r="ATL325" s="1098"/>
      <c r="ATM325" s="1098"/>
      <c r="ATN325" s="1098"/>
      <c r="ATO325" s="1098"/>
      <c r="ATP325" s="1098"/>
      <c r="ATQ325" s="1098"/>
      <c r="ATR325" s="1098"/>
      <c r="ATS325" s="1098"/>
      <c r="ATT325" s="1098"/>
      <c r="ATU325" s="1098"/>
      <c r="ATV325" s="1098"/>
      <c r="ATW325" s="1098"/>
      <c r="ATX325" s="1098"/>
      <c r="ATY325" s="1098"/>
      <c r="ATZ325" s="1098"/>
      <c r="AUA325" s="1098"/>
      <c r="AUB325" s="1098"/>
      <c r="AUC325" s="1098"/>
      <c r="AUD325" s="1098"/>
      <c r="AUE325" s="1098"/>
      <c r="AUF325" s="1098"/>
      <c r="AUG325" s="1098"/>
      <c r="AUH325" s="1098"/>
      <c r="AUI325" s="1098"/>
      <c r="AUJ325" s="1098"/>
      <c r="AUK325" s="1098"/>
      <c r="AUL325" s="1098"/>
      <c r="AUM325" s="1098"/>
      <c r="AUN325" s="1098"/>
      <c r="AUO325" s="1098"/>
      <c r="AUP325" s="1098"/>
      <c r="AUQ325" s="1098"/>
      <c r="AUR325" s="1098"/>
      <c r="AUS325" s="1098"/>
      <c r="AUT325" s="1098"/>
      <c r="AUU325" s="1098"/>
      <c r="AUV325" s="1098"/>
      <c r="AUW325" s="1098"/>
      <c r="AUX325" s="1098"/>
      <c r="AUY325" s="1098"/>
      <c r="AUZ325" s="1098"/>
      <c r="AVA325" s="1098"/>
      <c r="AVB325" s="1098"/>
      <c r="AVC325" s="1098"/>
      <c r="AVD325" s="1098"/>
      <c r="AVE325" s="1098"/>
      <c r="AVF325" s="1098"/>
      <c r="AVG325" s="1098"/>
      <c r="AVH325" s="1098"/>
      <c r="AVI325" s="1098"/>
      <c r="AVJ325" s="1098"/>
      <c r="AVK325" s="1098"/>
      <c r="AVL325" s="1098"/>
      <c r="AVM325" s="1098"/>
      <c r="AVN325" s="1098"/>
      <c r="AVO325" s="1098"/>
      <c r="AVP325" s="1098"/>
      <c r="AVQ325" s="1098"/>
      <c r="AVR325" s="1098"/>
      <c r="AVS325" s="1098"/>
      <c r="AVT325" s="1098"/>
      <c r="AVU325" s="1098"/>
      <c r="AVV325" s="1098"/>
      <c r="AVW325" s="1098"/>
      <c r="AVX325" s="1098"/>
      <c r="AVY325" s="1098"/>
      <c r="AVZ325" s="1098"/>
      <c r="AWA325" s="1098"/>
      <c r="AWB325" s="1098"/>
      <c r="AWC325" s="1098"/>
      <c r="AWD325" s="1098"/>
      <c r="AWE325" s="1098"/>
      <c r="AWF325" s="1098"/>
      <c r="AWG325" s="1098"/>
      <c r="AWH325" s="1098"/>
      <c r="AWI325" s="1098"/>
      <c r="AWJ325" s="1098"/>
      <c r="AWK325" s="1098"/>
      <c r="AWL325" s="1098"/>
      <c r="AWM325" s="1098"/>
      <c r="AWN325" s="1098"/>
      <c r="AWO325" s="1098"/>
      <c r="AWP325" s="1098"/>
      <c r="AWQ325" s="1098"/>
      <c r="AWR325" s="1098"/>
      <c r="AWS325" s="1098"/>
      <c r="AWT325" s="1098"/>
      <c r="AWU325" s="1098"/>
      <c r="AWV325" s="1098"/>
      <c r="AWW325" s="1098"/>
      <c r="AWX325" s="1098"/>
      <c r="AWY325" s="1098"/>
      <c r="AWZ325" s="1098"/>
      <c r="AXA325" s="1098"/>
      <c r="AXB325" s="1098"/>
      <c r="AXC325" s="1098"/>
      <c r="AXD325" s="1098"/>
      <c r="AXE325" s="1098"/>
      <c r="AXF325" s="1098"/>
      <c r="AXG325" s="1098"/>
      <c r="AXH325" s="1098"/>
      <c r="AXI325" s="1098"/>
      <c r="AXJ325" s="1098"/>
      <c r="AXK325" s="1098"/>
      <c r="AXL325" s="1098"/>
      <c r="AXM325" s="1098"/>
      <c r="AXN325" s="1098"/>
      <c r="AXO325" s="1098"/>
      <c r="AXP325" s="1098"/>
      <c r="AXQ325" s="1098"/>
      <c r="AXR325" s="1098"/>
      <c r="AXS325" s="1098"/>
      <c r="AXT325" s="1098"/>
      <c r="AXU325" s="1098"/>
      <c r="AXV325" s="1098"/>
      <c r="AXW325" s="1098"/>
      <c r="AXX325" s="1098"/>
      <c r="AXY325" s="1098"/>
      <c r="AXZ325" s="1098"/>
      <c r="AYA325" s="1098"/>
      <c r="AYB325" s="1098"/>
      <c r="AYC325" s="1098"/>
      <c r="AYD325" s="1098"/>
      <c r="AYE325" s="1098"/>
      <c r="AYF325" s="1098"/>
      <c r="AYG325" s="1098"/>
      <c r="AYH325" s="1098"/>
      <c r="AYI325" s="1098"/>
      <c r="AYJ325" s="1098"/>
      <c r="AYK325" s="1098"/>
      <c r="AYL325" s="1098"/>
      <c r="AYM325" s="1098"/>
      <c r="AYN325" s="1098"/>
      <c r="AYO325" s="1098"/>
      <c r="AYP325" s="1098"/>
      <c r="AYQ325" s="1098"/>
      <c r="AYR325" s="1098"/>
      <c r="AYS325" s="1098"/>
      <c r="AYT325" s="1098"/>
      <c r="AYU325" s="1098"/>
      <c r="AYV325" s="1098"/>
      <c r="AYW325" s="1098"/>
    </row>
    <row r="326" spans="1:1349" s="1766" customFormat="1" ht="21" customHeight="1" x14ac:dyDescent="0.25">
      <c r="A326" s="3484"/>
      <c r="B326" s="1805" t="s">
        <v>25</v>
      </c>
      <c r="C326" s="1806" t="s">
        <v>1053</v>
      </c>
      <c r="D326" s="1800"/>
      <c r="E326" s="1799"/>
      <c r="F326" s="1800"/>
      <c r="G326" s="1800"/>
      <c r="H326" s="1774"/>
      <c r="I326" s="1775"/>
      <c r="J326" s="1790"/>
      <c r="K326" s="1790"/>
      <c r="L326" s="1790"/>
      <c r="M326" s="1790"/>
      <c r="N326" s="1790"/>
      <c r="O326" s="1043"/>
      <c r="P326" s="1807"/>
      <c r="Q326" s="1790"/>
      <c r="R326" s="3574"/>
      <c r="S326" s="1098"/>
      <c r="T326" s="1098"/>
      <c r="U326" s="1098"/>
      <c r="V326" s="1098"/>
      <c r="W326" s="1098"/>
      <c r="X326" s="1098"/>
      <c r="Y326" s="1098"/>
      <c r="Z326" s="1098"/>
      <c r="AA326" s="1098"/>
      <c r="AB326" s="1098"/>
      <c r="AC326" s="1098"/>
      <c r="AD326" s="1098"/>
      <c r="AE326" s="1098"/>
      <c r="AF326" s="1098"/>
      <c r="AG326" s="1098"/>
      <c r="AH326" s="1098"/>
      <c r="AI326" s="1098"/>
      <c r="AJ326" s="1098"/>
      <c r="AK326" s="1098"/>
      <c r="AL326" s="1098"/>
      <c r="AM326" s="1098"/>
      <c r="AN326" s="1098"/>
      <c r="AO326" s="1098"/>
      <c r="AP326" s="1098"/>
      <c r="AQ326" s="1098"/>
      <c r="AR326" s="1098"/>
      <c r="AS326" s="1098"/>
      <c r="AT326" s="1098"/>
      <c r="AU326" s="1098"/>
      <c r="AV326" s="1098"/>
      <c r="AW326" s="1098"/>
      <c r="AX326" s="1098"/>
      <c r="AY326" s="1098"/>
      <c r="AZ326" s="1098"/>
      <c r="BA326" s="1098"/>
      <c r="BB326" s="1098"/>
      <c r="BC326" s="1098"/>
      <c r="BD326" s="1098"/>
      <c r="BE326" s="1098"/>
      <c r="BF326" s="1098"/>
      <c r="BG326" s="1098"/>
      <c r="BH326" s="1098"/>
      <c r="BI326" s="1098"/>
      <c r="BJ326" s="1098"/>
      <c r="BK326" s="1098"/>
      <c r="BL326" s="1098"/>
      <c r="BM326" s="1098"/>
      <c r="BN326" s="1098"/>
      <c r="BO326" s="1098"/>
      <c r="BP326" s="1098"/>
      <c r="BQ326" s="1098"/>
      <c r="BR326" s="1098"/>
      <c r="BS326" s="1098"/>
      <c r="BT326" s="1098"/>
      <c r="BU326" s="1098"/>
      <c r="BV326" s="1098"/>
      <c r="BW326" s="1098"/>
      <c r="BX326" s="1098"/>
      <c r="BY326" s="1098"/>
      <c r="BZ326" s="1098"/>
      <c r="CA326" s="1098"/>
      <c r="CB326" s="1098"/>
      <c r="CC326" s="1098"/>
      <c r="CD326" s="1098"/>
      <c r="CE326" s="1098"/>
      <c r="CF326" s="1098"/>
      <c r="CG326" s="1098"/>
      <c r="CH326" s="1098"/>
      <c r="CI326" s="1098"/>
      <c r="CJ326" s="1098"/>
      <c r="CK326" s="1098"/>
      <c r="CL326" s="1098"/>
      <c r="CM326" s="1098"/>
      <c r="CN326" s="1098"/>
      <c r="CO326" s="1098"/>
      <c r="CP326" s="1098"/>
      <c r="CQ326" s="1098"/>
      <c r="CR326" s="1098"/>
      <c r="CS326" s="1098"/>
      <c r="CT326" s="1098"/>
      <c r="CU326" s="1098"/>
      <c r="CV326" s="1098"/>
      <c r="CW326" s="1098"/>
      <c r="CX326" s="1098"/>
      <c r="CY326" s="1098"/>
      <c r="CZ326" s="1098"/>
      <c r="DA326" s="1098"/>
      <c r="DB326" s="1098"/>
      <c r="DC326" s="1098"/>
      <c r="DD326" s="1098"/>
      <c r="DE326" s="1098"/>
      <c r="DF326" s="1098"/>
      <c r="DG326" s="1098"/>
      <c r="DH326" s="1098"/>
      <c r="DI326" s="1098"/>
      <c r="DJ326" s="1098"/>
      <c r="DK326" s="1098"/>
      <c r="DL326" s="1098"/>
      <c r="DM326" s="1098"/>
      <c r="DN326" s="1098"/>
      <c r="DO326" s="1098"/>
      <c r="DP326" s="1098"/>
      <c r="DQ326" s="1098"/>
      <c r="DR326" s="1098"/>
      <c r="DS326" s="1098"/>
      <c r="DT326" s="1098"/>
      <c r="DU326" s="1098"/>
      <c r="DV326" s="1098"/>
      <c r="DW326" s="1098"/>
      <c r="DX326" s="1098"/>
      <c r="DY326" s="1098"/>
      <c r="DZ326" s="1098"/>
      <c r="EA326" s="1098"/>
      <c r="EB326" s="1098"/>
      <c r="EC326" s="1098"/>
      <c r="ED326" s="1098"/>
      <c r="EE326" s="1098"/>
      <c r="EF326" s="1098"/>
      <c r="EG326" s="1098"/>
      <c r="EH326" s="1098"/>
      <c r="EI326" s="1098"/>
      <c r="EJ326" s="1098"/>
      <c r="EK326" s="1098"/>
      <c r="EL326" s="1098"/>
      <c r="EM326" s="1098"/>
      <c r="EN326" s="1098"/>
      <c r="EO326" s="1098"/>
      <c r="EP326" s="1098"/>
      <c r="EQ326" s="1098"/>
      <c r="ER326" s="1098"/>
      <c r="ES326" s="1098"/>
      <c r="ET326" s="1098"/>
      <c r="EU326" s="1098"/>
      <c r="EV326" s="1098"/>
      <c r="EW326" s="1098"/>
      <c r="EX326" s="1098"/>
      <c r="EY326" s="1098"/>
      <c r="EZ326" s="1098"/>
      <c r="FA326" s="1098"/>
      <c r="FB326" s="1098"/>
      <c r="FC326" s="1098"/>
      <c r="FD326" s="1098"/>
      <c r="FE326" s="1098"/>
      <c r="FF326" s="1098"/>
      <c r="FG326" s="1098"/>
      <c r="FH326" s="1098"/>
      <c r="FI326" s="1098"/>
      <c r="FJ326" s="1098"/>
      <c r="FK326" s="1098"/>
      <c r="FL326" s="1098"/>
      <c r="FM326" s="1098"/>
      <c r="FN326" s="1098"/>
      <c r="FO326" s="1098"/>
      <c r="FP326" s="1098"/>
      <c r="FQ326" s="1098"/>
      <c r="FR326" s="1098"/>
      <c r="FS326" s="1098"/>
      <c r="FT326" s="1098"/>
      <c r="FU326" s="1098"/>
      <c r="FV326" s="1098"/>
      <c r="FW326" s="1098"/>
      <c r="FX326" s="1098"/>
      <c r="FY326" s="1098"/>
      <c r="FZ326" s="1098"/>
      <c r="GA326" s="1098"/>
      <c r="GB326" s="1098"/>
      <c r="GC326" s="1098"/>
      <c r="GD326" s="1098"/>
      <c r="GE326" s="1098"/>
      <c r="GF326" s="1098"/>
      <c r="GG326" s="1098"/>
      <c r="GH326" s="1098"/>
      <c r="GI326" s="1098"/>
      <c r="GJ326" s="1098"/>
      <c r="GK326" s="1098"/>
      <c r="GL326" s="1098"/>
      <c r="GM326" s="1098"/>
      <c r="GN326" s="1098"/>
      <c r="GO326" s="1098"/>
      <c r="GP326" s="1098"/>
      <c r="GQ326" s="1098"/>
      <c r="GR326" s="1098"/>
      <c r="GS326" s="1098"/>
      <c r="GT326" s="1098"/>
      <c r="GU326" s="1098"/>
      <c r="GV326" s="1098"/>
      <c r="GW326" s="1098"/>
      <c r="GX326" s="1098"/>
      <c r="GY326" s="1098"/>
      <c r="GZ326" s="1098"/>
      <c r="HA326" s="1098"/>
      <c r="HB326" s="1098"/>
      <c r="HC326" s="1098"/>
      <c r="HD326" s="1098"/>
      <c r="HE326" s="1098"/>
      <c r="HF326" s="1098"/>
      <c r="HG326" s="1098"/>
      <c r="HH326" s="1098"/>
      <c r="HI326" s="1098"/>
      <c r="HJ326" s="1098"/>
      <c r="HK326" s="1098"/>
      <c r="HL326" s="1098"/>
      <c r="HM326" s="1098"/>
      <c r="HN326" s="1098"/>
      <c r="HO326" s="1098"/>
      <c r="HP326" s="1098"/>
      <c r="HQ326" s="1098"/>
      <c r="HR326" s="1098"/>
      <c r="HS326" s="1098"/>
      <c r="HT326" s="1098"/>
      <c r="HU326" s="1098"/>
      <c r="HV326" s="1098"/>
      <c r="HW326" s="1098"/>
      <c r="HX326" s="1098"/>
      <c r="HY326" s="1098"/>
      <c r="HZ326" s="1098"/>
      <c r="IA326" s="1098"/>
      <c r="IB326" s="1098"/>
      <c r="IC326" s="1098"/>
      <c r="ID326" s="1098"/>
      <c r="IE326" s="1098"/>
      <c r="IF326" s="1098"/>
      <c r="IG326" s="1098"/>
      <c r="IH326" s="1098"/>
      <c r="II326" s="1098"/>
      <c r="IJ326" s="1098"/>
      <c r="IK326" s="1098"/>
      <c r="IL326" s="1098"/>
      <c r="IM326" s="1098"/>
      <c r="IN326" s="1098"/>
      <c r="IO326" s="1098"/>
      <c r="IP326" s="1098"/>
      <c r="IQ326" s="1098"/>
      <c r="IR326" s="1098"/>
      <c r="IS326" s="1098"/>
      <c r="IT326" s="1098"/>
      <c r="IU326" s="1098"/>
      <c r="IV326" s="1098"/>
      <c r="IW326" s="1098"/>
      <c r="IX326" s="1098"/>
      <c r="IY326" s="1098"/>
      <c r="IZ326" s="1098"/>
      <c r="JA326" s="1098"/>
      <c r="JB326" s="1098"/>
      <c r="JC326" s="1098"/>
      <c r="JD326" s="1098"/>
      <c r="JE326" s="1098"/>
      <c r="JF326" s="1098"/>
      <c r="JG326" s="1098"/>
      <c r="JH326" s="1098"/>
      <c r="JI326" s="1098"/>
      <c r="JJ326" s="1098"/>
      <c r="JK326" s="1098"/>
      <c r="JL326" s="1098"/>
      <c r="JM326" s="1098"/>
      <c r="JN326" s="1098"/>
      <c r="JO326" s="1098"/>
      <c r="JP326" s="1098"/>
      <c r="JQ326" s="1098"/>
      <c r="JR326" s="1098"/>
      <c r="JS326" s="1098"/>
      <c r="JT326" s="1098"/>
      <c r="JU326" s="1098"/>
      <c r="JV326" s="1098"/>
      <c r="JW326" s="1098"/>
      <c r="JX326" s="1098"/>
      <c r="JY326" s="1098"/>
      <c r="JZ326" s="1098"/>
      <c r="KA326" s="1098"/>
      <c r="KB326" s="1098"/>
      <c r="KC326" s="1098"/>
      <c r="KD326" s="1098"/>
      <c r="KE326" s="1098"/>
      <c r="KF326" s="1098"/>
      <c r="KG326" s="1098"/>
      <c r="KH326" s="1098"/>
      <c r="KI326" s="1098"/>
      <c r="KJ326" s="1098"/>
      <c r="KK326" s="1098"/>
      <c r="KL326" s="1098"/>
      <c r="KM326" s="1098"/>
      <c r="KN326" s="1098"/>
      <c r="KO326" s="1098"/>
      <c r="KP326" s="1098"/>
      <c r="KQ326" s="1098"/>
      <c r="KR326" s="1098"/>
      <c r="KS326" s="1098"/>
      <c r="KT326" s="1098"/>
      <c r="KU326" s="1098"/>
      <c r="KV326" s="1098"/>
      <c r="KW326" s="1098"/>
      <c r="KX326" s="1098"/>
      <c r="KY326" s="1098"/>
      <c r="KZ326" s="1098"/>
      <c r="LA326" s="1098"/>
      <c r="LB326" s="1098"/>
      <c r="LC326" s="1098"/>
      <c r="LD326" s="1098"/>
      <c r="LE326" s="1098"/>
      <c r="LF326" s="1098"/>
      <c r="LG326" s="1098"/>
      <c r="LH326" s="1098"/>
      <c r="LI326" s="1098"/>
      <c r="LJ326" s="1098"/>
      <c r="LK326" s="1098"/>
      <c r="LL326" s="1098"/>
      <c r="LM326" s="1098"/>
      <c r="LN326" s="1098"/>
      <c r="LO326" s="1098"/>
      <c r="LP326" s="1098"/>
      <c r="LQ326" s="1098"/>
      <c r="LR326" s="1098"/>
      <c r="LS326" s="1098"/>
      <c r="LT326" s="1098"/>
      <c r="LU326" s="1098"/>
      <c r="LV326" s="1098"/>
      <c r="LW326" s="1098"/>
      <c r="LX326" s="1098"/>
      <c r="LY326" s="1098"/>
      <c r="LZ326" s="1098"/>
      <c r="MA326" s="1098"/>
      <c r="MB326" s="1098"/>
      <c r="MC326" s="1098"/>
      <c r="MD326" s="1098"/>
      <c r="ME326" s="1098"/>
      <c r="MF326" s="1098"/>
      <c r="MG326" s="1098"/>
      <c r="MH326" s="1098"/>
      <c r="MI326" s="1098"/>
      <c r="MJ326" s="1098"/>
      <c r="MK326" s="1098"/>
      <c r="ML326" s="1098"/>
      <c r="MM326" s="1098"/>
      <c r="MN326" s="1098"/>
      <c r="MO326" s="1098"/>
      <c r="MP326" s="1098"/>
      <c r="MQ326" s="1098"/>
      <c r="MR326" s="1098"/>
      <c r="MS326" s="1098"/>
      <c r="MT326" s="1098"/>
      <c r="MU326" s="1098"/>
      <c r="MV326" s="1098"/>
      <c r="MW326" s="1098"/>
      <c r="MX326" s="1098"/>
      <c r="MY326" s="1098"/>
      <c r="MZ326" s="1098"/>
      <c r="NA326" s="1098"/>
      <c r="NB326" s="1098"/>
      <c r="NC326" s="1098"/>
      <c r="ND326" s="1098"/>
      <c r="NE326" s="1098"/>
      <c r="NF326" s="1098"/>
      <c r="NG326" s="1098"/>
      <c r="NH326" s="1098"/>
      <c r="NI326" s="1098"/>
      <c r="NJ326" s="1098"/>
      <c r="NK326" s="1098"/>
      <c r="NL326" s="1098"/>
      <c r="NM326" s="1098"/>
      <c r="NN326" s="1098"/>
      <c r="NO326" s="1098"/>
      <c r="NP326" s="1098"/>
      <c r="NQ326" s="1098"/>
      <c r="NR326" s="1098"/>
      <c r="NS326" s="1098"/>
      <c r="NT326" s="1098"/>
      <c r="NU326" s="1098"/>
      <c r="NV326" s="1098"/>
      <c r="NW326" s="1098"/>
      <c r="NX326" s="1098"/>
      <c r="NY326" s="1098"/>
      <c r="NZ326" s="1098"/>
      <c r="OA326" s="1098"/>
      <c r="OB326" s="1098"/>
      <c r="OC326" s="1098"/>
      <c r="OD326" s="1098"/>
      <c r="OE326" s="1098"/>
      <c r="OF326" s="1098"/>
      <c r="OG326" s="1098"/>
      <c r="OH326" s="1098"/>
      <c r="OI326" s="1098"/>
      <c r="OJ326" s="1098"/>
      <c r="OK326" s="1098"/>
      <c r="OL326" s="1098"/>
      <c r="OM326" s="1098"/>
      <c r="ON326" s="1098"/>
      <c r="OO326" s="1098"/>
      <c r="OP326" s="1098"/>
      <c r="OQ326" s="1098"/>
      <c r="OR326" s="1098"/>
      <c r="OS326" s="1098"/>
      <c r="OT326" s="1098"/>
      <c r="OU326" s="1098"/>
      <c r="OV326" s="1098"/>
      <c r="OW326" s="1098"/>
      <c r="OX326" s="1098"/>
      <c r="OY326" s="1098"/>
      <c r="OZ326" s="1098"/>
      <c r="PA326" s="1098"/>
      <c r="PB326" s="1098"/>
      <c r="PC326" s="1098"/>
      <c r="PD326" s="1098"/>
      <c r="PE326" s="1098"/>
      <c r="PF326" s="1098"/>
      <c r="PG326" s="1098"/>
      <c r="PH326" s="1098"/>
      <c r="PI326" s="1098"/>
      <c r="PJ326" s="1098"/>
      <c r="PK326" s="1098"/>
      <c r="PL326" s="1098"/>
      <c r="PM326" s="1098"/>
      <c r="PN326" s="1098"/>
      <c r="PO326" s="1098"/>
      <c r="PP326" s="1098"/>
      <c r="PQ326" s="1098"/>
      <c r="PR326" s="1098"/>
      <c r="PS326" s="1098"/>
      <c r="PT326" s="1098"/>
      <c r="PU326" s="1098"/>
      <c r="PV326" s="1098"/>
      <c r="PW326" s="1098"/>
      <c r="PX326" s="1098"/>
      <c r="PY326" s="1098"/>
      <c r="PZ326" s="1098"/>
      <c r="QA326" s="1098"/>
      <c r="QB326" s="1098"/>
      <c r="QC326" s="1098"/>
      <c r="QD326" s="1098"/>
      <c r="QE326" s="1098"/>
      <c r="QF326" s="1098"/>
      <c r="QG326" s="1098"/>
      <c r="QH326" s="1098"/>
      <c r="QI326" s="1098"/>
      <c r="QJ326" s="1098"/>
      <c r="QK326" s="1098"/>
      <c r="QL326" s="1098"/>
      <c r="QM326" s="1098"/>
      <c r="QN326" s="1098"/>
      <c r="QO326" s="1098"/>
      <c r="QP326" s="1098"/>
      <c r="QQ326" s="1098"/>
      <c r="QR326" s="1098"/>
      <c r="QS326" s="1098"/>
      <c r="QT326" s="1098"/>
      <c r="QU326" s="1098"/>
      <c r="QV326" s="1098"/>
      <c r="QW326" s="1098"/>
      <c r="QX326" s="1098"/>
      <c r="QY326" s="1098"/>
      <c r="QZ326" s="1098"/>
      <c r="RA326" s="1098"/>
      <c r="RB326" s="1098"/>
      <c r="RC326" s="1098"/>
      <c r="RD326" s="1098"/>
      <c r="RE326" s="1098"/>
      <c r="RF326" s="1098"/>
      <c r="RG326" s="1098"/>
      <c r="RH326" s="1098"/>
      <c r="RI326" s="1098"/>
      <c r="RJ326" s="1098"/>
      <c r="RK326" s="1098"/>
      <c r="RL326" s="1098"/>
      <c r="RM326" s="1098"/>
      <c r="RN326" s="1098"/>
      <c r="RO326" s="1098"/>
      <c r="RP326" s="1098"/>
      <c r="RQ326" s="1098"/>
      <c r="RR326" s="1098"/>
      <c r="RS326" s="1098"/>
      <c r="RT326" s="1098"/>
      <c r="RU326" s="1098"/>
      <c r="RV326" s="1098"/>
      <c r="RW326" s="1098"/>
      <c r="RX326" s="1098"/>
      <c r="RY326" s="1098"/>
      <c r="RZ326" s="1098"/>
      <c r="SA326" s="1098"/>
      <c r="SB326" s="1098"/>
      <c r="SC326" s="1098"/>
      <c r="SD326" s="1098"/>
      <c r="SE326" s="1098"/>
      <c r="SF326" s="1098"/>
      <c r="SG326" s="1098"/>
      <c r="SH326" s="1098"/>
      <c r="SI326" s="1098"/>
      <c r="SJ326" s="1098"/>
      <c r="SK326" s="1098"/>
      <c r="SL326" s="1098"/>
      <c r="SM326" s="1098"/>
      <c r="SN326" s="1098"/>
      <c r="SO326" s="1098"/>
      <c r="SP326" s="1098"/>
      <c r="SQ326" s="1098"/>
      <c r="SR326" s="1098"/>
      <c r="SS326" s="1098"/>
      <c r="ST326" s="1098"/>
      <c r="SU326" s="1098"/>
      <c r="SV326" s="1098"/>
      <c r="SW326" s="1098"/>
      <c r="SX326" s="1098"/>
      <c r="SY326" s="1098"/>
      <c r="SZ326" s="1098"/>
      <c r="TA326" s="1098"/>
      <c r="TB326" s="1098"/>
      <c r="TC326" s="1098"/>
      <c r="TD326" s="1098"/>
      <c r="TE326" s="1098"/>
      <c r="TF326" s="1098"/>
      <c r="TG326" s="1098"/>
      <c r="TH326" s="1098"/>
      <c r="TI326" s="1098"/>
      <c r="TJ326" s="1098"/>
      <c r="TK326" s="1098"/>
      <c r="TL326" s="1098"/>
      <c r="TM326" s="1098"/>
      <c r="TN326" s="1098"/>
      <c r="TO326" s="1098"/>
      <c r="TP326" s="1098"/>
      <c r="TQ326" s="1098"/>
      <c r="TR326" s="1098"/>
      <c r="TS326" s="1098"/>
      <c r="TT326" s="1098"/>
      <c r="TU326" s="1098"/>
      <c r="TV326" s="1098"/>
      <c r="TW326" s="1098"/>
      <c r="TX326" s="1098"/>
      <c r="TY326" s="1098"/>
      <c r="TZ326" s="1098"/>
      <c r="UA326" s="1098"/>
      <c r="UB326" s="1098"/>
      <c r="UC326" s="1098"/>
      <c r="UD326" s="1098"/>
      <c r="UE326" s="1098"/>
      <c r="UF326" s="1098"/>
      <c r="UG326" s="1098"/>
      <c r="UH326" s="1098"/>
      <c r="UI326" s="1098"/>
      <c r="UJ326" s="1098"/>
      <c r="UK326" s="1098"/>
      <c r="UL326" s="1098"/>
      <c r="UM326" s="1098"/>
      <c r="UN326" s="1098"/>
      <c r="UO326" s="1098"/>
      <c r="UP326" s="1098"/>
      <c r="UQ326" s="1098"/>
      <c r="UR326" s="1098"/>
      <c r="US326" s="1098"/>
      <c r="UT326" s="1098"/>
      <c r="UU326" s="1098"/>
      <c r="UV326" s="1098"/>
      <c r="UW326" s="1098"/>
      <c r="UX326" s="1098"/>
      <c r="UY326" s="1098"/>
      <c r="UZ326" s="1098"/>
      <c r="VA326" s="1098"/>
      <c r="VB326" s="1098"/>
      <c r="VC326" s="1098"/>
      <c r="VD326" s="1098"/>
      <c r="VE326" s="1098"/>
      <c r="VF326" s="1098"/>
      <c r="VG326" s="1098"/>
      <c r="VH326" s="1098"/>
      <c r="VI326" s="1098"/>
      <c r="VJ326" s="1098"/>
      <c r="VK326" s="1098"/>
      <c r="VL326" s="1098"/>
      <c r="VM326" s="1098"/>
      <c r="VN326" s="1098"/>
      <c r="VO326" s="1098"/>
      <c r="VP326" s="1098"/>
      <c r="VQ326" s="1098"/>
      <c r="VR326" s="1098"/>
      <c r="VS326" s="1098"/>
      <c r="VT326" s="1098"/>
      <c r="VU326" s="1098"/>
      <c r="VV326" s="1098"/>
      <c r="VW326" s="1098"/>
      <c r="VX326" s="1098"/>
      <c r="VY326" s="1098"/>
      <c r="VZ326" s="1098"/>
      <c r="WA326" s="1098"/>
      <c r="WB326" s="1098"/>
      <c r="WC326" s="1098"/>
      <c r="WD326" s="1098"/>
      <c r="WE326" s="1098"/>
      <c r="WF326" s="1098"/>
      <c r="WG326" s="1098"/>
      <c r="WH326" s="1098"/>
      <c r="WI326" s="1098"/>
      <c r="WJ326" s="1098"/>
      <c r="WK326" s="1098"/>
      <c r="WL326" s="1098"/>
      <c r="WM326" s="1098"/>
      <c r="WN326" s="1098"/>
      <c r="WO326" s="1098"/>
      <c r="WP326" s="1098"/>
      <c r="WQ326" s="1098"/>
      <c r="WR326" s="1098"/>
      <c r="WS326" s="1098"/>
      <c r="WT326" s="1098"/>
      <c r="WU326" s="1098"/>
      <c r="WV326" s="1098"/>
      <c r="WW326" s="1098"/>
      <c r="WX326" s="1098"/>
      <c r="WY326" s="1098"/>
      <c r="WZ326" s="1098"/>
      <c r="XA326" s="1098"/>
      <c r="XB326" s="1098"/>
      <c r="XC326" s="1098"/>
      <c r="XD326" s="1098"/>
      <c r="XE326" s="1098"/>
      <c r="XF326" s="1098"/>
      <c r="XG326" s="1098"/>
      <c r="XH326" s="1098"/>
      <c r="XI326" s="1098"/>
      <c r="XJ326" s="1098"/>
      <c r="XK326" s="1098"/>
      <c r="XL326" s="1098"/>
      <c r="XM326" s="1098"/>
      <c r="XN326" s="1098"/>
      <c r="XO326" s="1098"/>
      <c r="XP326" s="1098"/>
      <c r="XQ326" s="1098"/>
      <c r="XR326" s="1098"/>
      <c r="XS326" s="1098"/>
      <c r="XT326" s="1098"/>
      <c r="XU326" s="1098"/>
      <c r="XV326" s="1098"/>
      <c r="XW326" s="1098"/>
      <c r="XX326" s="1098"/>
      <c r="XY326" s="1098"/>
      <c r="XZ326" s="1098"/>
      <c r="YA326" s="1098"/>
      <c r="YB326" s="1098"/>
      <c r="YC326" s="1098"/>
      <c r="YD326" s="1098"/>
      <c r="YE326" s="1098"/>
      <c r="YF326" s="1098"/>
      <c r="YG326" s="1098"/>
      <c r="YH326" s="1098"/>
      <c r="YI326" s="1098"/>
      <c r="YJ326" s="1098"/>
      <c r="YK326" s="1098"/>
      <c r="YL326" s="1098"/>
      <c r="YM326" s="1098"/>
      <c r="YN326" s="1098"/>
      <c r="YO326" s="1098"/>
      <c r="YP326" s="1098"/>
      <c r="YQ326" s="1098"/>
      <c r="YR326" s="1098"/>
      <c r="YS326" s="1098"/>
      <c r="YT326" s="1098"/>
      <c r="YU326" s="1098"/>
      <c r="YV326" s="1098"/>
      <c r="YW326" s="1098"/>
      <c r="YX326" s="1098"/>
      <c r="YY326" s="1098"/>
      <c r="YZ326" s="1098"/>
      <c r="ZA326" s="1098"/>
      <c r="ZB326" s="1098"/>
      <c r="ZC326" s="1098"/>
      <c r="ZD326" s="1098"/>
      <c r="ZE326" s="1098"/>
      <c r="ZF326" s="1098"/>
      <c r="ZG326" s="1098"/>
      <c r="ZH326" s="1098"/>
      <c r="ZI326" s="1098"/>
      <c r="ZJ326" s="1098"/>
      <c r="ZK326" s="1098"/>
      <c r="ZL326" s="1098"/>
      <c r="ZM326" s="1098"/>
      <c r="ZN326" s="1098"/>
      <c r="ZO326" s="1098"/>
      <c r="ZP326" s="1098"/>
      <c r="ZQ326" s="1098"/>
      <c r="ZR326" s="1098"/>
      <c r="ZS326" s="1098"/>
      <c r="ZT326" s="1098"/>
      <c r="ZU326" s="1098"/>
      <c r="ZV326" s="1098"/>
      <c r="ZW326" s="1098"/>
      <c r="ZX326" s="1098"/>
      <c r="ZY326" s="1098"/>
      <c r="ZZ326" s="1098"/>
      <c r="AAA326" s="1098"/>
      <c r="AAB326" s="1098"/>
      <c r="AAC326" s="1098"/>
      <c r="AAD326" s="1098"/>
      <c r="AAE326" s="1098"/>
      <c r="AAF326" s="1098"/>
      <c r="AAG326" s="1098"/>
      <c r="AAH326" s="1098"/>
      <c r="AAI326" s="1098"/>
      <c r="AAJ326" s="1098"/>
      <c r="AAK326" s="1098"/>
      <c r="AAL326" s="1098"/>
      <c r="AAM326" s="1098"/>
      <c r="AAN326" s="1098"/>
      <c r="AAO326" s="1098"/>
      <c r="AAP326" s="1098"/>
      <c r="AAQ326" s="1098"/>
      <c r="AAR326" s="1098"/>
      <c r="AAS326" s="1098"/>
      <c r="AAT326" s="1098"/>
      <c r="AAU326" s="1098"/>
      <c r="AAV326" s="1098"/>
      <c r="AAW326" s="1098"/>
      <c r="AAX326" s="1098"/>
      <c r="AAY326" s="1098"/>
      <c r="AAZ326" s="1098"/>
      <c r="ABA326" s="1098"/>
      <c r="ABB326" s="1098"/>
      <c r="ABC326" s="1098"/>
      <c r="ABD326" s="1098"/>
      <c r="ABE326" s="1098"/>
      <c r="ABF326" s="1098"/>
      <c r="ABG326" s="1098"/>
      <c r="ABH326" s="1098"/>
      <c r="ABI326" s="1098"/>
      <c r="ABJ326" s="1098"/>
      <c r="ABK326" s="1098"/>
      <c r="ABL326" s="1098"/>
      <c r="ABM326" s="1098"/>
      <c r="ABN326" s="1098"/>
      <c r="ABO326" s="1098"/>
      <c r="ABP326" s="1098"/>
      <c r="ABQ326" s="1098"/>
      <c r="ABR326" s="1098"/>
      <c r="ABS326" s="1098"/>
      <c r="ABT326" s="1098"/>
      <c r="ABU326" s="1098"/>
      <c r="ABV326" s="1098"/>
      <c r="ABW326" s="1098"/>
      <c r="ABX326" s="1098"/>
      <c r="ABY326" s="1098"/>
      <c r="ABZ326" s="1098"/>
      <c r="ACA326" s="1098"/>
      <c r="ACB326" s="1098"/>
      <c r="ACC326" s="1098"/>
      <c r="ACD326" s="1098"/>
      <c r="ACE326" s="1098"/>
      <c r="ACF326" s="1098"/>
      <c r="ACG326" s="1098"/>
      <c r="ACH326" s="1098"/>
      <c r="ACI326" s="1098"/>
      <c r="ACJ326" s="1098"/>
      <c r="ACK326" s="1098"/>
      <c r="ACL326" s="1098"/>
      <c r="ACM326" s="1098"/>
      <c r="ACN326" s="1098"/>
      <c r="ACO326" s="1098"/>
      <c r="ACP326" s="1098"/>
      <c r="ACQ326" s="1098"/>
      <c r="ACR326" s="1098"/>
      <c r="ACS326" s="1098"/>
      <c r="ACT326" s="1098"/>
      <c r="ACU326" s="1098"/>
      <c r="ACV326" s="1098"/>
      <c r="ACW326" s="1098"/>
      <c r="ACX326" s="1098"/>
      <c r="ACY326" s="1098"/>
      <c r="ACZ326" s="1098"/>
      <c r="ADA326" s="1098"/>
      <c r="ADB326" s="1098"/>
      <c r="ADC326" s="1098"/>
      <c r="ADD326" s="1098"/>
      <c r="ADE326" s="1098"/>
      <c r="ADF326" s="1098"/>
      <c r="ADG326" s="1098"/>
      <c r="ADH326" s="1098"/>
      <c r="ADI326" s="1098"/>
      <c r="ADJ326" s="1098"/>
      <c r="ADK326" s="1098"/>
      <c r="ADL326" s="1098"/>
      <c r="ADM326" s="1098"/>
      <c r="ADN326" s="1098"/>
      <c r="ADO326" s="1098"/>
      <c r="ADP326" s="1098"/>
      <c r="ADQ326" s="1098"/>
      <c r="ADR326" s="1098"/>
      <c r="ADS326" s="1098"/>
      <c r="ADT326" s="1098"/>
      <c r="ADU326" s="1098"/>
      <c r="ADV326" s="1098"/>
      <c r="ADW326" s="1098"/>
      <c r="ADX326" s="1098"/>
      <c r="ADY326" s="1098"/>
      <c r="ADZ326" s="1098"/>
      <c r="AEA326" s="1098"/>
      <c r="AEB326" s="1098"/>
      <c r="AEC326" s="1098"/>
      <c r="AED326" s="1098"/>
      <c r="AEE326" s="1098"/>
      <c r="AEF326" s="1098"/>
      <c r="AEG326" s="1098"/>
      <c r="AEH326" s="1098"/>
      <c r="AEI326" s="1098"/>
      <c r="AEJ326" s="1098"/>
      <c r="AEK326" s="1098"/>
      <c r="AEL326" s="1098"/>
      <c r="AEM326" s="1098"/>
      <c r="AEN326" s="1098"/>
      <c r="AEO326" s="1098"/>
      <c r="AEP326" s="1098"/>
      <c r="AEQ326" s="1098"/>
      <c r="AER326" s="1098"/>
      <c r="AES326" s="1098"/>
      <c r="AET326" s="1098"/>
      <c r="AEU326" s="1098"/>
      <c r="AEV326" s="1098"/>
      <c r="AEW326" s="1098"/>
      <c r="AEX326" s="1098"/>
      <c r="AEY326" s="1098"/>
      <c r="AEZ326" s="1098"/>
      <c r="AFA326" s="1098"/>
      <c r="AFB326" s="1098"/>
      <c r="AFC326" s="1098"/>
      <c r="AFD326" s="1098"/>
      <c r="AFE326" s="1098"/>
      <c r="AFF326" s="1098"/>
      <c r="AFG326" s="1098"/>
      <c r="AFH326" s="1098"/>
      <c r="AFI326" s="1098"/>
      <c r="AFJ326" s="1098"/>
      <c r="AFK326" s="1098"/>
      <c r="AFL326" s="1098"/>
      <c r="AFM326" s="1098"/>
      <c r="AFN326" s="1098"/>
      <c r="AFO326" s="1098"/>
      <c r="AFP326" s="1098"/>
      <c r="AFQ326" s="1098"/>
      <c r="AFR326" s="1098"/>
      <c r="AFS326" s="1098"/>
      <c r="AFT326" s="1098"/>
      <c r="AFU326" s="1098"/>
      <c r="AFV326" s="1098"/>
      <c r="AFW326" s="1098"/>
      <c r="AFX326" s="1098"/>
      <c r="AFY326" s="1098"/>
      <c r="AFZ326" s="1098"/>
      <c r="AGA326" s="1098"/>
      <c r="AGB326" s="1098"/>
      <c r="AGC326" s="1098"/>
      <c r="AGD326" s="1098"/>
      <c r="AGE326" s="1098"/>
      <c r="AGF326" s="1098"/>
      <c r="AGG326" s="1098"/>
      <c r="AGH326" s="1098"/>
      <c r="AGI326" s="1098"/>
      <c r="AGJ326" s="1098"/>
      <c r="AGK326" s="1098"/>
      <c r="AGL326" s="1098"/>
      <c r="AGM326" s="1098"/>
      <c r="AGN326" s="1098"/>
      <c r="AGO326" s="1098"/>
      <c r="AGP326" s="1098"/>
      <c r="AGQ326" s="1098"/>
      <c r="AGR326" s="1098"/>
      <c r="AGS326" s="1098"/>
      <c r="AGT326" s="1098"/>
      <c r="AGU326" s="1098"/>
      <c r="AGV326" s="1098"/>
      <c r="AGW326" s="1098"/>
      <c r="AGX326" s="1098"/>
      <c r="AGY326" s="1098"/>
      <c r="AGZ326" s="1098"/>
      <c r="AHA326" s="1098"/>
      <c r="AHB326" s="1098"/>
      <c r="AHC326" s="1098"/>
      <c r="AHD326" s="1098"/>
      <c r="AHE326" s="1098"/>
      <c r="AHF326" s="1098"/>
      <c r="AHG326" s="1098"/>
      <c r="AHH326" s="1098"/>
      <c r="AHI326" s="1098"/>
      <c r="AHJ326" s="1098"/>
      <c r="AHK326" s="1098"/>
      <c r="AHL326" s="1098"/>
      <c r="AHM326" s="1098"/>
      <c r="AHN326" s="1098"/>
      <c r="AHO326" s="1098"/>
      <c r="AHP326" s="1098"/>
      <c r="AHQ326" s="1098"/>
      <c r="AHR326" s="1098"/>
      <c r="AHS326" s="1098"/>
      <c r="AHT326" s="1098"/>
      <c r="AHU326" s="1098"/>
      <c r="AHV326" s="1098"/>
      <c r="AHW326" s="1098"/>
      <c r="AHX326" s="1098"/>
      <c r="AHY326" s="1098"/>
      <c r="AHZ326" s="1098"/>
      <c r="AIA326" s="1098"/>
      <c r="AIB326" s="1098"/>
      <c r="AIC326" s="1098"/>
      <c r="AID326" s="1098"/>
      <c r="AIE326" s="1098"/>
      <c r="AIF326" s="1098"/>
      <c r="AIG326" s="1098"/>
      <c r="AIH326" s="1098"/>
      <c r="AII326" s="1098"/>
      <c r="AIJ326" s="1098"/>
      <c r="AIK326" s="1098"/>
      <c r="AIL326" s="1098"/>
      <c r="AIM326" s="1098"/>
      <c r="AIN326" s="1098"/>
      <c r="AIO326" s="1098"/>
      <c r="AIP326" s="1098"/>
      <c r="AIQ326" s="1098"/>
      <c r="AIR326" s="1098"/>
      <c r="AIS326" s="1098"/>
      <c r="AIT326" s="1098"/>
      <c r="AIU326" s="1098"/>
      <c r="AIV326" s="1098"/>
      <c r="AIW326" s="1098"/>
      <c r="AIX326" s="1098"/>
      <c r="AIY326" s="1098"/>
      <c r="AIZ326" s="1098"/>
      <c r="AJA326" s="1098"/>
      <c r="AJB326" s="1098"/>
      <c r="AJC326" s="1098"/>
      <c r="AJD326" s="1098"/>
      <c r="AJE326" s="1098"/>
      <c r="AJF326" s="1098"/>
      <c r="AJG326" s="1098"/>
      <c r="AJH326" s="1098"/>
      <c r="AJI326" s="1098"/>
      <c r="AJJ326" s="1098"/>
      <c r="AJK326" s="1098"/>
      <c r="AJL326" s="1098"/>
      <c r="AJM326" s="1098"/>
      <c r="AJN326" s="1098"/>
      <c r="AJO326" s="1098"/>
      <c r="AJP326" s="1098"/>
      <c r="AJQ326" s="1098"/>
      <c r="AJR326" s="1098"/>
      <c r="AJS326" s="1098"/>
      <c r="AJT326" s="1098"/>
      <c r="AJU326" s="1098"/>
      <c r="AJV326" s="1098"/>
      <c r="AJW326" s="1098"/>
      <c r="AJX326" s="1098"/>
      <c r="AJY326" s="1098"/>
      <c r="AJZ326" s="1098"/>
      <c r="AKA326" s="1098"/>
      <c r="AKB326" s="1098"/>
      <c r="AKC326" s="1098"/>
      <c r="AKD326" s="1098"/>
      <c r="AKE326" s="1098"/>
      <c r="AKF326" s="1098"/>
      <c r="AKG326" s="1098"/>
      <c r="AKH326" s="1098"/>
      <c r="AKI326" s="1098"/>
      <c r="AKJ326" s="1098"/>
      <c r="AKK326" s="1098"/>
      <c r="AKL326" s="1098"/>
      <c r="AKM326" s="1098"/>
      <c r="AKN326" s="1098"/>
      <c r="AKO326" s="1098"/>
      <c r="AKP326" s="1098"/>
      <c r="AKQ326" s="1098"/>
      <c r="AKR326" s="1098"/>
      <c r="AKS326" s="1098"/>
      <c r="AKT326" s="1098"/>
      <c r="AKU326" s="1098"/>
      <c r="AKV326" s="1098"/>
      <c r="AKW326" s="1098"/>
      <c r="AKX326" s="1098"/>
      <c r="AKY326" s="1098"/>
      <c r="AKZ326" s="1098"/>
      <c r="ALA326" s="1098"/>
      <c r="ALB326" s="1098"/>
      <c r="ALC326" s="1098"/>
      <c r="ALD326" s="1098"/>
      <c r="ALE326" s="1098"/>
      <c r="ALF326" s="1098"/>
      <c r="ALG326" s="1098"/>
      <c r="ALH326" s="1098"/>
      <c r="ALI326" s="1098"/>
      <c r="ALJ326" s="1098"/>
      <c r="ALK326" s="1098"/>
      <c r="ALL326" s="1098"/>
      <c r="ALM326" s="1098"/>
      <c r="ALN326" s="1098"/>
      <c r="ALO326" s="1098"/>
      <c r="ALP326" s="1098"/>
      <c r="ALQ326" s="1098"/>
      <c r="ALR326" s="1098"/>
      <c r="ALS326" s="1098"/>
      <c r="ALT326" s="1098"/>
      <c r="ALU326" s="1098"/>
      <c r="ALV326" s="1098"/>
      <c r="ALW326" s="1098"/>
      <c r="ALX326" s="1098"/>
      <c r="ALY326" s="1098"/>
      <c r="ALZ326" s="1098"/>
      <c r="AMA326" s="1098"/>
      <c r="AMB326" s="1098"/>
      <c r="AMC326" s="1098"/>
      <c r="AMD326" s="1098"/>
      <c r="AME326" s="1098"/>
      <c r="AMF326" s="1098"/>
      <c r="AMG326" s="1098"/>
      <c r="AMH326" s="1098"/>
      <c r="AMI326" s="1098"/>
      <c r="AMJ326" s="1098"/>
      <c r="AMK326" s="1098"/>
      <c r="AML326" s="1098"/>
      <c r="AMM326" s="1098"/>
      <c r="AMN326" s="1098"/>
      <c r="AMO326" s="1098"/>
      <c r="AMP326" s="1098"/>
      <c r="AMQ326" s="1098"/>
      <c r="AMR326" s="1098"/>
      <c r="AMS326" s="1098"/>
      <c r="AMT326" s="1098"/>
      <c r="AMU326" s="1098"/>
      <c r="AMV326" s="1098"/>
      <c r="AMW326" s="1098"/>
      <c r="AMX326" s="1098"/>
      <c r="AMY326" s="1098"/>
      <c r="AMZ326" s="1098"/>
      <c r="ANA326" s="1098"/>
      <c r="ANB326" s="1098"/>
      <c r="ANC326" s="1098"/>
      <c r="AND326" s="1098"/>
      <c r="ANE326" s="1098"/>
      <c r="ANF326" s="1098"/>
      <c r="ANG326" s="1098"/>
      <c r="ANH326" s="1098"/>
      <c r="ANI326" s="1098"/>
      <c r="ANJ326" s="1098"/>
      <c r="ANK326" s="1098"/>
      <c r="ANL326" s="1098"/>
      <c r="ANM326" s="1098"/>
      <c r="ANN326" s="1098"/>
      <c r="ANO326" s="1098"/>
      <c r="ANP326" s="1098"/>
      <c r="ANQ326" s="1098"/>
      <c r="ANR326" s="1098"/>
      <c r="ANS326" s="1098"/>
      <c r="ANT326" s="1098"/>
      <c r="ANU326" s="1098"/>
      <c r="ANV326" s="1098"/>
      <c r="ANW326" s="1098"/>
      <c r="ANX326" s="1098"/>
      <c r="ANY326" s="1098"/>
      <c r="ANZ326" s="1098"/>
      <c r="AOA326" s="1098"/>
      <c r="AOB326" s="1098"/>
      <c r="AOC326" s="1098"/>
      <c r="AOD326" s="1098"/>
      <c r="AOE326" s="1098"/>
      <c r="AOF326" s="1098"/>
      <c r="AOG326" s="1098"/>
      <c r="AOH326" s="1098"/>
      <c r="AOI326" s="1098"/>
      <c r="AOJ326" s="1098"/>
      <c r="AOK326" s="1098"/>
      <c r="AOL326" s="1098"/>
      <c r="AOM326" s="1098"/>
      <c r="AON326" s="1098"/>
      <c r="AOO326" s="1098"/>
      <c r="AOP326" s="1098"/>
      <c r="AOQ326" s="1098"/>
      <c r="AOR326" s="1098"/>
      <c r="AOS326" s="1098"/>
      <c r="AOT326" s="1098"/>
      <c r="AOU326" s="1098"/>
      <c r="AOV326" s="1098"/>
      <c r="AOW326" s="1098"/>
      <c r="AOX326" s="1098"/>
      <c r="AOY326" s="1098"/>
      <c r="AOZ326" s="1098"/>
      <c r="APA326" s="1098"/>
      <c r="APB326" s="1098"/>
      <c r="APC326" s="1098"/>
      <c r="APD326" s="1098"/>
      <c r="APE326" s="1098"/>
      <c r="APF326" s="1098"/>
      <c r="APG326" s="1098"/>
      <c r="APH326" s="1098"/>
      <c r="API326" s="1098"/>
      <c r="APJ326" s="1098"/>
      <c r="APK326" s="1098"/>
      <c r="APL326" s="1098"/>
      <c r="APM326" s="1098"/>
      <c r="APN326" s="1098"/>
      <c r="APO326" s="1098"/>
      <c r="APP326" s="1098"/>
      <c r="APQ326" s="1098"/>
      <c r="APR326" s="1098"/>
      <c r="APS326" s="1098"/>
      <c r="APT326" s="1098"/>
      <c r="APU326" s="1098"/>
      <c r="APV326" s="1098"/>
      <c r="APW326" s="1098"/>
      <c r="APX326" s="1098"/>
      <c r="APY326" s="1098"/>
      <c r="APZ326" s="1098"/>
      <c r="AQA326" s="1098"/>
      <c r="AQB326" s="1098"/>
      <c r="AQC326" s="1098"/>
      <c r="AQD326" s="1098"/>
      <c r="AQE326" s="1098"/>
      <c r="AQF326" s="1098"/>
      <c r="AQG326" s="1098"/>
      <c r="AQH326" s="1098"/>
      <c r="AQI326" s="1098"/>
      <c r="AQJ326" s="1098"/>
      <c r="AQK326" s="1098"/>
      <c r="AQL326" s="1098"/>
      <c r="AQM326" s="1098"/>
      <c r="AQN326" s="1098"/>
      <c r="AQO326" s="1098"/>
      <c r="AQP326" s="1098"/>
      <c r="AQQ326" s="1098"/>
      <c r="AQR326" s="1098"/>
      <c r="AQS326" s="1098"/>
      <c r="AQT326" s="1098"/>
      <c r="AQU326" s="1098"/>
      <c r="AQV326" s="1098"/>
      <c r="AQW326" s="1098"/>
      <c r="AQX326" s="1098"/>
      <c r="AQY326" s="1098"/>
      <c r="AQZ326" s="1098"/>
      <c r="ARA326" s="1098"/>
      <c r="ARB326" s="1098"/>
      <c r="ARC326" s="1098"/>
      <c r="ARD326" s="1098"/>
      <c r="ARE326" s="1098"/>
      <c r="ARF326" s="1098"/>
      <c r="ARG326" s="1098"/>
      <c r="ARH326" s="1098"/>
      <c r="ARI326" s="1098"/>
      <c r="ARJ326" s="1098"/>
      <c r="ARK326" s="1098"/>
      <c r="ARL326" s="1098"/>
      <c r="ARM326" s="1098"/>
      <c r="ARN326" s="1098"/>
      <c r="ARO326" s="1098"/>
      <c r="ARP326" s="1098"/>
      <c r="ARQ326" s="1098"/>
      <c r="ARR326" s="1098"/>
      <c r="ARS326" s="1098"/>
      <c r="ART326" s="1098"/>
      <c r="ARU326" s="1098"/>
      <c r="ARV326" s="1098"/>
      <c r="ARW326" s="1098"/>
      <c r="ARX326" s="1098"/>
      <c r="ARY326" s="1098"/>
      <c r="ARZ326" s="1098"/>
      <c r="ASA326" s="1098"/>
      <c r="ASB326" s="1098"/>
      <c r="ASC326" s="1098"/>
      <c r="ASD326" s="1098"/>
      <c r="ASE326" s="1098"/>
      <c r="ASF326" s="1098"/>
      <c r="ASG326" s="1098"/>
      <c r="ASH326" s="1098"/>
      <c r="ASI326" s="1098"/>
      <c r="ASJ326" s="1098"/>
      <c r="ASK326" s="1098"/>
      <c r="ASL326" s="1098"/>
      <c r="ASM326" s="1098"/>
      <c r="ASN326" s="1098"/>
      <c r="ASO326" s="1098"/>
      <c r="ASP326" s="1098"/>
      <c r="ASQ326" s="1098"/>
      <c r="ASR326" s="1098"/>
      <c r="ASS326" s="1098"/>
      <c r="AST326" s="1098"/>
      <c r="ASU326" s="1098"/>
      <c r="ASV326" s="1098"/>
      <c r="ASW326" s="1098"/>
      <c r="ASX326" s="1098"/>
      <c r="ASY326" s="1098"/>
      <c r="ASZ326" s="1098"/>
      <c r="ATA326" s="1098"/>
      <c r="ATB326" s="1098"/>
      <c r="ATC326" s="1098"/>
      <c r="ATD326" s="1098"/>
      <c r="ATE326" s="1098"/>
      <c r="ATF326" s="1098"/>
      <c r="ATG326" s="1098"/>
      <c r="ATH326" s="1098"/>
      <c r="ATI326" s="1098"/>
      <c r="ATJ326" s="1098"/>
      <c r="ATK326" s="1098"/>
      <c r="ATL326" s="1098"/>
      <c r="ATM326" s="1098"/>
      <c r="ATN326" s="1098"/>
      <c r="ATO326" s="1098"/>
      <c r="ATP326" s="1098"/>
      <c r="ATQ326" s="1098"/>
      <c r="ATR326" s="1098"/>
      <c r="ATS326" s="1098"/>
      <c r="ATT326" s="1098"/>
      <c r="ATU326" s="1098"/>
      <c r="ATV326" s="1098"/>
      <c r="ATW326" s="1098"/>
      <c r="ATX326" s="1098"/>
      <c r="ATY326" s="1098"/>
      <c r="ATZ326" s="1098"/>
      <c r="AUA326" s="1098"/>
      <c r="AUB326" s="1098"/>
      <c r="AUC326" s="1098"/>
      <c r="AUD326" s="1098"/>
      <c r="AUE326" s="1098"/>
      <c r="AUF326" s="1098"/>
      <c r="AUG326" s="1098"/>
      <c r="AUH326" s="1098"/>
      <c r="AUI326" s="1098"/>
      <c r="AUJ326" s="1098"/>
      <c r="AUK326" s="1098"/>
      <c r="AUL326" s="1098"/>
      <c r="AUM326" s="1098"/>
      <c r="AUN326" s="1098"/>
      <c r="AUO326" s="1098"/>
      <c r="AUP326" s="1098"/>
      <c r="AUQ326" s="1098"/>
      <c r="AUR326" s="1098"/>
      <c r="AUS326" s="1098"/>
      <c r="AUT326" s="1098"/>
      <c r="AUU326" s="1098"/>
      <c r="AUV326" s="1098"/>
      <c r="AUW326" s="1098"/>
      <c r="AUX326" s="1098"/>
      <c r="AUY326" s="1098"/>
      <c r="AUZ326" s="1098"/>
      <c r="AVA326" s="1098"/>
      <c r="AVB326" s="1098"/>
      <c r="AVC326" s="1098"/>
      <c r="AVD326" s="1098"/>
      <c r="AVE326" s="1098"/>
      <c r="AVF326" s="1098"/>
      <c r="AVG326" s="1098"/>
      <c r="AVH326" s="1098"/>
      <c r="AVI326" s="1098"/>
      <c r="AVJ326" s="1098"/>
      <c r="AVK326" s="1098"/>
      <c r="AVL326" s="1098"/>
      <c r="AVM326" s="1098"/>
      <c r="AVN326" s="1098"/>
      <c r="AVO326" s="1098"/>
      <c r="AVP326" s="1098"/>
      <c r="AVQ326" s="1098"/>
      <c r="AVR326" s="1098"/>
      <c r="AVS326" s="1098"/>
      <c r="AVT326" s="1098"/>
      <c r="AVU326" s="1098"/>
      <c r="AVV326" s="1098"/>
      <c r="AVW326" s="1098"/>
      <c r="AVX326" s="1098"/>
      <c r="AVY326" s="1098"/>
      <c r="AVZ326" s="1098"/>
      <c r="AWA326" s="1098"/>
      <c r="AWB326" s="1098"/>
      <c r="AWC326" s="1098"/>
      <c r="AWD326" s="1098"/>
      <c r="AWE326" s="1098"/>
      <c r="AWF326" s="1098"/>
      <c r="AWG326" s="1098"/>
      <c r="AWH326" s="1098"/>
      <c r="AWI326" s="1098"/>
      <c r="AWJ326" s="1098"/>
      <c r="AWK326" s="1098"/>
      <c r="AWL326" s="1098"/>
      <c r="AWM326" s="1098"/>
      <c r="AWN326" s="1098"/>
      <c r="AWO326" s="1098"/>
      <c r="AWP326" s="1098"/>
      <c r="AWQ326" s="1098"/>
      <c r="AWR326" s="1098"/>
      <c r="AWS326" s="1098"/>
      <c r="AWT326" s="1098"/>
      <c r="AWU326" s="1098"/>
      <c r="AWV326" s="1098"/>
      <c r="AWW326" s="1098"/>
      <c r="AWX326" s="1098"/>
      <c r="AWY326" s="1098"/>
      <c r="AWZ326" s="1098"/>
      <c r="AXA326" s="1098"/>
      <c r="AXB326" s="1098"/>
      <c r="AXC326" s="1098"/>
      <c r="AXD326" s="1098"/>
      <c r="AXE326" s="1098"/>
      <c r="AXF326" s="1098"/>
      <c r="AXG326" s="1098"/>
      <c r="AXH326" s="1098"/>
      <c r="AXI326" s="1098"/>
      <c r="AXJ326" s="1098"/>
      <c r="AXK326" s="1098"/>
      <c r="AXL326" s="1098"/>
      <c r="AXM326" s="1098"/>
      <c r="AXN326" s="1098"/>
      <c r="AXO326" s="1098"/>
      <c r="AXP326" s="1098"/>
      <c r="AXQ326" s="1098"/>
      <c r="AXR326" s="1098"/>
      <c r="AXS326" s="1098"/>
      <c r="AXT326" s="1098"/>
      <c r="AXU326" s="1098"/>
      <c r="AXV326" s="1098"/>
      <c r="AXW326" s="1098"/>
      <c r="AXX326" s="1098"/>
      <c r="AXY326" s="1098"/>
      <c r="AXZ326" s="1098"/>
      <c r="AYA326" s="1098"/>
      <c r="AYB326" s="1098"/>
      <c r="AYC326" s="1098"/>
      <c r="AYD326" s="1098"/>
      <c r="AYE326" s="1098"/>
      <c r="AYF326" s="1098"/>
      <c r="AYG326" s="1098"/>
      <c r="AYH326" s="1098"/>
      <c r="AYI326" s="1098"/>
      <c r="AYJ326" s="1098"/>
      <c r="AYK326" s="1098"/>
      <c r="AYL326" s="1098"/>
      <c r="AYM326" s="1098"/>
      <c r="AYN326" s="1098"/>
      <c r="AYO326" s="1098"/>
      <c r="AYP326" s="1098"/>
      <c r="AYQ326" s="1098"/>
      <c r="AYR326" s="1098"/>
      <c r="AYS326" s="1098"/>
      <c r="AYT326" s="1098"/>
      <c r="AYU326" s="1098"/>
      <c r="AYV326" s="1098"/>
      <c r="AYW326" s="1098"/>
    </row>
    <row r="327" spans="1:1349" s="1766" customFormat="1" ht="26.25" customHeight="1" x14ac:dyDescent="0.25">
      <c r="A327" s="3484"/>
      <c r="B327" s="1808"/>
      <c r="C327" s="1800" t="s">
        <v>1054</v>
      </c>
      <c r="D327" s="1774"/>
      <c r="E327" s="1774"/>
      <c r="F327" s="1800"/>
      <c r="G327" s="1800"/>
      <c r="H327" s="1774"/>
      <c r="I327" s="1775"/>
      <c r="J327" s="1790"/>
      <c r="K327" s="1809"/>
      <c r="L327" s="1790"/>
      <c r="M327" s="1790"/>
      <c r="N327" s="1790"/>
      <c r="O327" s="1790"/>
      <c r="P327" s="1790"/>
      <c r="Q327" s="1790"/>
      <c r="R327" s="3574"/>
      <c r="S327" s="1098"/>
      <c r="T327" s="1098"/>
      <c r="U327" s="1098"/>
      <c r="V327" s="1098"/>
      <c r="W327" s="1098"/>
      <c r="X327" s="1098"/>
      <c r="Y327" s="1098"/>
      <c r="Z327" s="1098"/>
      <c r="AA327" s="1098"/>
      <c r="AB327" s="1098"/>
      <c r="AC327" s="1098"/>
      <c r="AD327" s="1098"/>
      <c r="AE327" s="1098"/>
      <c r="AF327" s="1098"/>
      <c r="AG327" s="1098"/>
      <c r="AH327" s="1098"/>
      <c r="AI327" s="1098"/>
      <c r="AJ327" s="1098"/>
      <c r="AK327" s="1098"/>
      <c r="AL327" s="1098"/>
      <c r="AM327" s="1098"/>
      <c r="AN327" s="1098"/>
      <c r="AO327" s="1098"/>
      <c r="AP327" s="1098"/>
      <c r="AQ327" s="1098"/>
      <c r="AR327" s="1098"/>
      <c r="AS327" s="1098"/>
      <c r="AT327" s="1098"/>
      <c r="AU327" s="1098"/>
      <c r="AV327" s="1098"/>
      <c r="AW327" s="1098"/>
      <c r="AX327" s="1098"/>
      <c r="AY327" s="1098"/>
      <c r="AZ327" s="1098"/>
      <c r="BA327" s="1098"/>
      <c r="BB327" s="1098"/>
      <c r="BC327" s="1098"/>
      <c r="BD327" s="1098"/>
      <c r="BE327" s="1098"/>
      <c r="BF327" s="1098"/>
      <c r="BG327" s="1098"/>
      <c r="BH327" s="1098"/>
      <c r="BI327" s="1098"/>
      <c r="BJ327" s="1098"/>
      <c r="BK327" s="1098"/>
      <c r="BL327" s="1098"/>
      <c r="BM327" s="1098"/>
      <c r="BN327" s="1098"/>
      <c r="BO327" s="1098"/>
      <c r="BP327" s="1098"/>
      <c r="BQ327" s="1098"/>
      <c r="BR327" s="1098"/>
      <c r="BS327" s="1098"/>
      <c r="BT327" s="1098"/>
      <c r="BU327" s="1098"/>
      <c r="BV327" s="1098"/>
      <c r="BW327" s="1098"/>
      <c r="BX327" s="1098"/>
      <c r="BY327" s="1098"/>
      <c r="BZ327" s="1098"/>
      <c r="CA327" s="1098"/>
      <c r="CB327" s="1098"/>
      <c r="CC327" s="1098"/>
      <c r="CD327" s="1098"/>
      <c r="CE327" s="1098"/>
      <c r="CF327" s="1098"/>
      <c r="CG327" s="1098"/>
      <c r="CH327" s="1098"/>
      <c r="CI327" s="1098"/>
      <c r="CJ327" s="1098"/>
      <c r="CK327" s="1098"/>
      <c r="CL327" s="1098"/>
      <c r="CM327" s="1098"/>
      <c r="CN327" s="1098"/>
      <c r="CO327" s="1098"/>
      <c r="CP327" s="1098"/>
      <c r="CQ327" s="1098"/>
      <c r="CR327" s="1098"/>
      <c r="CS327" s="1098"/>
      <c r="CT327" s="1098"/>
      <c r="CU327" s="1098"/>
      <c r="CV327" s="1098"/>
      <c r="CW327" s="1098"/>
      <c r="CX327" s="1098"/>
      <c r="CY327" s="1098"/>
      <c r="CZ327" s="1098"/>
      <c r="DA327" s="1098"/>
      <c r="DB327" s="1098"/>
      <c r="DC327" s="1098"/>
      <c r="DD327" s="1098"/>
      <c r="DE327" s="1098"/>
      <c r="DF327" s="1098"/>
      <c r="DG327" s="1098"/>
      <c r="DH327" s="1098"/>
      <c r="DI327" s="1098"/>
      <c r="DJ327" s="1098"/>
      <c r="DK327" s="1098"/>
      <c r="DL327" s="1098"/>
      <c r="DM327" s="1098"/>
      <c r="DN327" s="1098"/>
      <c r="DO327" s="1098"/>
      <c r="DP327" s="1098"/>
      <c r="DQ327" s="1098"/>
      <c r="DR327" s="1098"/>
      <c r="DS327" s="1098"/>
      <c r="DT327" s="1098"/>
      <c r="DU327" s="1098"/>
      <c r="DV327" s="1098"/>
      <c r="DW327" s="1098"/>
      <c r="DX327" s="1098"/>
      <c r="DY327" s="1098"/>
      <c r="DZ327" s="1098"/>
      <c r="EA327" s="1098"/>
      <c r="EB327" s="1098"/>
      <c r="EC327" s="1098"/>
      <c r="ED327" s="1098"/>
      <c r="EE327" s="1098"/>
      <c r="EF327" s="1098"/>
      <c r="EG327" s="1098"/>
      <c r="EH327" s="1098"/>
      <c r="EI327" s="1098"/>
      <c r="EJ327" s="1098"/>
      <c r="EK327" s="1098"/>
      <c r="EL327" s="1098"/>
      <c r="EM327" s="1098"/>
      <c r="EN327" s="1098"/>
      <c r="EO327" s="1098"/>
      <c r="EP327" s="1098"/>
      <c r="EQ327" s="1098"/>
      <c r="ER327" s="1098"/>
      <c r="ES327" s="1098"/>
      <c r="ET327" s="1098"/>
      <c r="EU327" s="1098"/>
      <c r="EV327" s="1098"/>
      <c r="EW327" s="1098"/>
      <c r="EX327" s="1098"/>
      <c r="EY327" s="1098"/>
      <c r="EZ327" s="1098"/>
      <c r="FA327" s="1098"/>
      <c r="FB327" s="1098"/>
      <c r="FC327" s="1098"/>
      <c r="FD327" s="1098"/>
      <c r="FE327" s="1098"/>
      <c r="FF327" s="1098"/>
      <c r="FG327" s="1098"/>
      <c r="FH327" s="1098"/>
      <c r="FI327" s="1098"/>
      <c r="FJ327" s="1098"/>
      <c r="FK327" s="1098"/>
      <c r="FL327" s="1098"/>
      <c r="FM327" s="1098"/>
      <c r="FN327" s="1098"/>
      <c r="FO327" s="1098"/>
      <c r="FP327" s="1098"/>
      <c r="FQ327" s="1098"/>
      <c r="FR327" s="1098"/>
      <c r="FS327" s="1098"/>
      <c r="FT327" s="1098"/>
      <c r="FU327" s="1098"/>
      <c r="FV327" s="1098"/>
      <c r="FW327" s="1098"/>
      <c r="FX327" s="1098"/>
      <c r="FY327" s="1098"/>
      <c r="FZ327" s="1098"/>
      <c r="GA327" s="1098"/>
      <c r="GB327" s="1098"/>
      <c r="GC327" s="1098"/>
      <c r="GD327" s="1098"/>
      <c r="GE327" s="1098"/>
      <c r="GF327" s="1098"/>
      <c r="GG327" s="1098"/>
      <c r="GH327" s="1098"/>
      <c r="GI327" s="1098"/>
      <c r="GJ327" s="1098"/>
      <c r="GK327" s="1098"/>
      <c r="GL327" s="1098"/>
      <c r="GM327" s="1098"/>
      <c r="GN327" s="1098"/>
      <c r="GO327" s="1098"/>
      <c r="GP327" s="1098"/>
      <c r="GQ327" s="1098"/>
      <c r="GR327" s="1098"/>
      <c r="GS327" s="1098"/>
      <c r="GT327" s="1098"/>
      <c r="GU327" s="1098"/>
      <c r="GV327" s="1098"/>
      <c r="GW327" s="1098"/>
      <c r="GX327" s="1098"/>
      <c r="GY327" s="1098"/>
      <c r="GZ327" s="1098"/>
      <c r="HA327" s="1098"/>
      <c r="HB327" s="1098"/>
      <c r="HC327" s="1098"/>
      <c r="HD327" s="1098"/>
      <c r="HE327" s="1098"/>
      <c r="HF327" s="1098"/>
      <c r="HG327" s="1098"/>
      <c r="HH327" s="1098"/>
      <c r="HI327" s="1098"/>
      <c r="HJ327" s="1098"/>
      <c r="HK327" s="1098"/>
      <c r="HL327" s="1098"/>
      <c r="HM327" s="1098"/>
      <c r="HN327" s="1098"/>
      <c r="HO327" s="1098"/>
      <c r="HP327" s="1098"/>
      <c r="HQ327" s="1098"/>
      <c r="HR327" s="1098"/>
      <c r="HS327" s="1098"/>
      <c r="HT327" s="1098"/>
      <c r="HU327" s="1098"/>
      <c r="HV327" s="1098"/>
      <c r="HW327" s="1098"/>
      <c r="HX327" s="1098"/>
      <c r="HY327" s="1098"/>
      <c r="HZ327" s="1098"/>
      <c r="IA327" s="1098"/>
      <c r="IB327" s="1098"/>
      <c r="IC327" s="1098"/>
      <c r="ID327" s="1098"/>
      <c r="IE327" s="1098"/>
      <c r="IF327" s="1098"/>
      <c r="IG327" s="1098"/>
      <c r="IH327" s="1098"/>
      <c r="II327" s="1098"/>
      <c r="IJ327" s="1098"/>
      <c r="IK327" s="1098"/>
      <c r="IL327" s="1098"/>
      <c r="IM327" s="1098"/>
      <c r="IN327" s="1098"/>
      <c r="IO327" s="1098"/>
      <c r="IP327" s="1098"/>
      <c r="IQ327" s="1098"/>
      <c r="IR327" s="1098"/>
      <c r="IS327" s="1098"/>
      <c r="IT327" s="1098"/>
      <c r="IU327" s="1098"/>
      <c r="IV327" s="1098"/>
      <c r="IW327" s="1098"/>
      <c r="IX327" s="1098"/>
      <c r="IY327" s="1098"/>
      <c r="IZ327" s="1098"/>
      <c r="JA327" s="1098"/>
      <c r="JB327" s="1098"/>
      <c r="JC327" s="1098"/>
      <c r="JD327" s="1098"/>
      <c r="JE327" s="1098"/>
      <c r="JF327" s="1098"/>
      <c r="JG327" s="1098"/>
      <c r="JH327" s="1098"/>
      <c r="JI327" s="1098"/>
      <c r="JJ327" s="1098"/>
      <c r="JK327" s="1098"/>
      <c r="JL327" s="1098"/>
      <c r="JM327" s="1098"/>
      <c r="JN327" s="1098"/>
      <c r="JO327" s="1098"/>
      <c r="JP327" s="1098"/>
      <c r="JQ327" s="1098"/>
      <c r="JR327" s="1098"/>
      <c r="JS327" s="1098"/>
      <c r="JT327" s="1098"/>
      <c r="JU327" s="1098"/>
      <c r="JV327" s="1098"/>
      <c r="JW327" s="1098"/>
      <c r="JX327" s="1098"/>
      <c r="JY327" s="1098"/>
      <c r="JZ327" s="1098"/>
      <c r="KA327" s="1098"/>
      <c r="KB327" s="1098"/>
      <c r="KC327" s="1098"/>
      <c r="KD327" s="1098"/>
      <c r="KE327" s="1098"/>
      <c r="KF327" s="1098"/>
      <c r="KG327" s="1098"/>
      <c r="KH327" s="1098"/>
      <c r="KI327" s="1098"/>
      <c r="KJ327" s="1098"/>
      <c r="KK327" s="1098"/>
      <c r="KL327" s="1098"/>
      <c r="KM327" s="1098"/>
      <c r="KN327" s="1098"/>
      <c r="KO327" s="1098"/>
      <c r="KP327" s="1098"/>
      <c r="KQ327" s="1098"/>
      <c r="KR327" s="1098"/>
      <c r="KS327" s="1098"/>
      <c r="KT327" s="1098"/>
      <c r="KU327" s="1098"/>
      <c r="KV327" s="1098"/>
      <c r="KW327" s="1098"/>
      <c r="KX327" s="1098"/>
      <c r="KY327" s="1098"/>
      <c r="KZ327" s="1098"/>
      <c r="LA327" s="1098"/>
      <c r="LB327" s="1098"/>
      <c r="LC327" s="1098"/>
      <c r="LD327" s="1098"/>
      <c r="LE327" s="1098"/>
      <c r="LF327" s="1098"/>
      <c r="LG327" s="1098"/>
      <c r="LH327" s="1098"/>
      <c r="LI327" s="1098"/>
      <c r="LJ327" s="1098"/>
      <c r="LK327" s="1098"/>
      <c r="LL327" s="1098"/>
      <c r="LM327" s="1098"/>
      <c r="LN327" s="1098"/>
      <c r="LO327" s="1098"/>
      <c r="LP327" s="1098"/>
      <c r="LQ327" s="1098"/>
      <c r="LR327" s="1098"/>
      <c r="LS327" s="1098"/>
      <c r="LT327" s="1098"/>
      <c r="LU327" s="1098"/>
      <c r="LV327" s="1098"/>
      <c r="LW327" s="1098"/>
      <c r="LX327" s="1098"/>
      <c r="LY327" s="1098"/>
      <c r="LZ327" s="1098"/>
      <c r="MA327" s="1098"/>
      <c r="MB327" s="1098"/>
      <c r="MC327" s="1098"/>
      <c r="MD327" s="1098"/>
      <c r="ME327" s="1098"/>
      <c r="MF327" s="1098"/>
      <c r="MG327" s="1098"/>
      <c r="MH327" s="1098"/>
      <c r="MI327" s="1098"/>
      <c r="MJ327" s="1098"/>
      <c r="MK327" s="1098"/>
      <c r="ML327" s="1098"/>
      <c r="MM327" s="1098"/>
      <c r="MN327" s="1098"/>
      <c r="MO327" s="1098"/>
      <c r="MP327" s="1098"/>
      <c r="MQ327" s="1098"/>
      <c r="MR327" s="1098"/>
      <c r="MS327" s="1098"/>
      <c r="MT327" s="1098"/>
      <c r="MU327" s="1098"/>
      <c r="MV327" s="1098"/>
      <c r="MW327" s="1098"/>
      <c r="MX327" s="1098"/>
      <c r="MY327" s="1098"/>
      <c r="MZ327" s="1098"/>
      <c r="NA327" s="1098"/>
      <c r="NB327" s="1098"/>
      <c r="NC327" s="1098"/>
      <c r="ND327" s="1098"/>
      <c r="NE327" s="1098"/>
      <c r="NF327" s="1098"/>
      <c r="NG327" s="1098"/>
      <c r="NH327" s="1098"/>
      <c r="NI327" s="1098"/>
      <c r="NJ327" s="1098"/>
      <c r="NK327" s="1098"/>
      <c r="NL327" s="1098"/>
      <c r="NM327" s="1098"/>
      <c r="NN327" s="1098"/>
      <c r="NO327" s="1098"/>
      <c r="NP327" s="1098"/>
      <c r="NQ327" s="1098"/>
      <c r="NR327" s="1098"/>
      <c r="NS327" s="1098"/>
      <c r="NT327" s="1098"/>
      <c r="NU327" s="1098"/>
      <c r="NV327" s="1098"/>
      <c r="NW327" s="1098"/>
      <c r="NX327" s="1098"/>
      <c r="NY327" s="1098"/>
      <c r="NZ327" s="1098"/>
      <c r="OA327" s="1098"/>
      <c r="OB327" s="1098"/>
      <c r="OC327" s="1098"/>
      <c r="OD327" s="1098"/>
      <c r="OE327" s="1098"/>
      <c r="OF327" s="1098"/>
      <c r="OG327" s="1098"/>
      <c r="OH327" s="1098"/>
      <c r="OI327" s="1098"/>
      <c r="OJ327" s="1098"/>
      <c r="OK327" s="1098"/>
      <c r="OL327" s="1098"/>
      <c r="OM327" s="1098"/>
      <c r="ON327" s="1098"/>
      <c r="OO327" s="1098"/>
      <c r="OP327" s="1098"/>
      <c r="OQ327" s="1098"/>
      <c r="OR327" s="1098"/>
      <c r="OS327" s="1098"/>
      <c r="OT327" s="1098"/>
      <c r="OU327" s="1098"/>
      <c r="OV327" s="1098"/>
      <c r="OW327" s="1098"/>
      <c r="OX327" s="1098"/>
      <c r="OY327" s="1098"/>
      <c r="OZ327" s="1098"/>
      <c r="PA327" s="1098"/>
      <c r="PB327" s="1098"/>
      <c r="PC327" s="1098"/>
      <c r="PD327" s="1098"/>
      <c r="PE327" s="1098"/>
      <c r="PF327" s="1098"/>
      <c r="PG327" s="1098"/>
      <c r="PH327" s="1098"/>
      <c r="PI327" s="1098"/>
      <c r="PJ327" s="1098"/>
      <c r="PK327" s="1098"/>
      <c r="PL327" s="1098"/>
      <c r="PM327" s="1098"/>
      <c r="PN327" s="1098"/>
      <c r="PO327" s="1098"/>
      <c r="PP327" s="1098"/>
      <c r="PQ327" s="1098"/>
      <c r="PR327" s="1098"/>
      <c r="PS327" s="1098"/>
      <c r="PT327" s="1098"/>
      <c r="PU327" s="1098"/>
      <c r="PV327" s="1098"/>
      <c r="PW327" s="1098"/>
      <c r="PX327" s="1098"/>
      <c r="PY327" s="1098"/>
      <c r="PZ327" s="1098"/>
      <c r="QA327" s="1098"/>
      <c r="QB327" s="1098"/>
      <c r="QC327" s="1098"/>
      <c r="QD327" s="1098"/>
      <c r="QE327" s="1098"/>
      <c r="QF327" s="1098"/>
      <c r="QG327" s="1098"/>
      <c r="QH327" s="1098"/>
      <c r="QI327" s="1098"/>
      <c r="QJ327" s="1098"/>
      <c r="QK327" s="1098"/>
      <c r="QL327" s="1098"/>
      <c r="QM327" s="1098"/>
      <c r="QN327" s="1098"/>
      <c r="QO327" s="1098"/>
      <c r="QP327" s="1098"/>
      <c r="QQ327" s="1098"/>
      <c r="QR327" s="1098"/>
      <c r="QS327" s="1098"/>
      <c r="QT327" s="1098"/>
      <c r="QU327" s="1098"/>
      <c r="QV327" s="1098"/>
      <c r="QW327" s="1098"/>
      <c r="QX327" s="1098"/>
      <c r="QY327" s="1098"/>
      <c r="QZ327" s="1098"/>
      <c r="RA327" s="1098"/>
      <c r="RB327" s="1098"/>
      <c r="RC327" s="1098"/>
      <c r="RD327" s="1098"/>
      <c r="RE327" s="1098"/>
      <c r="RF327" s="1098"/>
      <c r="RG327" s="1098"/>
      <c r="RH327" s="1098"/>
      <c r="RI327" s="1098"/>
      <c r="RJ327" s="1098"/>
      <c r="RK327" s="1098"/>
      <c r="RL327" s="1098"/>
      <c r="RM327" s="1098"/>
      <c r="RN327" s="1098"/>
      <c r="RO327" s="1098"/>
      <c r="RP327" s="1098"/>
      <c r="RQ327" s="1098"/>
      <c r="RR327" s="1098"/>
      <c r="RS327" s="1098"/>
      <c r="RT327" s="1098"/>
      <c r="RU327" s="1098"/>
      <c r="RV327" s="1098"/>
      <c r="RW327" s="1098"/>
      <c r="RX327" s="1098"/>
      <c r="RY327" s="1098"/>
      <c r="RZ327" s="1098"/>
      <c r="SA327" s="1098"/>
      <c r="SB327" s="1098"/>
      <c r="SC327" s="1098"/>
      <c r="SD327" s="1098"/>
      <c r="SE327" s="1098"/>
      <c r="SF327" s="1098"/>
      <c r="SG327" s="1098"/>
      <c r="SH327" s="1098"/>
      <c r="SI327" s="1098"/>
      <c r="SJ327" s="1098"/>
      <c r="SK327" s="1098"/>
      <c r="SL327" s="1098"/>
      <c r="SM327" s="1098"/>
      <c r="SN327" s="1098"/>
      <c r="SO327" s="1098"/>
      <c r="SP327" s="1098"/>
      <c r="SQ327" s="1098"/>
      <c r="SR327" s="1098"/>
      <c r="SS327" s="1098"/>
      <c r="ST327" s="1098"/>
      <c r="SU327" s="1098"/>
      <c r="SV327" s="1098"/>
      <c r="SW327" s="1098"/>
      <c r="SX327" s="1098"/>
      <c r="SY327" s="1098"/>
      <c r="SZ327" s="1098"/>
      <c r="TA327" s="1098"/>
      <c r="TB327" s="1098"/>
      <c r="TC327" s="1098"/>
      <c r="TD327" s="1098"/>
      <c r="TE327" s="1098"/>
      <c r="TF327" s="1098"/>
      <c r="TG327" s="1098"/>
      <c r="TH327" s="1098"/>
      <c r="TI327" s="1098"/>
      <c r="TJ327" s="1098"/>
      <c r="TK327" s="1098"/>
      <c r="TL327" s="1098"/>
      <c r="TM327" s="1098"/>
      <c r="TN327" s="1098"/>
      <c r="TO327" s="1098"/>
      <c r="TP327" s="1098"/>
      <c r="TQ327" s="1098"/>
      <c r="TR327" s="1098"/>
      <c r="TS327" s="1098"/>
      <c r="TT327" s="1098"/>
      <c r="TU327" s="1098"/>
      <c r="TV327" s="1098"/>
      <c r="TW327" s="1098"/>
      <c r="TX327" s="1098"/>
      <c r="TY327" s="1098"/>
      <c r="TZ327" s="1098"/>
      <c r="UA327" s="1098"/>
      <c r="UB327" s="1098"/>
      <c r="UC327" s="1098"/>
      <c r="UD327" s="1098"/>
      <c r="UE327" s="1098"/>
      <c r="UF327" s="1098"/>
      <c r="UG327" s="1098"/>
      <c r="UH327" s="1098"/>
      <c r="UI327" s="1098"/>
      <c r="UJ327" s="1098"/>
      <c r="UK327" s="1098"/>
      <c r="UL327" s="1098"/>
      <c r="UM327" s="1098"/>
      <c r="UN327" s="1098"/>
      <c r="UO327" s="1098"/>
      <c r="UP327" s="1098"/>
      <c r="UQ327" s="1098"/>
      <c r="UR327" s="1098"/>
      <c r="US327" s="1098"/>
      <c r="UT327" s="1098"/>
      <c r="UU327" s="1098"/>
      <c r="UV327" s="1098"/>
      <c r="UW327" s="1098"/>
      <c r="UX327" s="1098"/>
      <c r="UY327" s="1098"/>
      <c r="UZ327" s="1098"/>
      <c r="VA327" s="1098"/>
      <c r="VB327" s="1098"/>
      <c r="VC327" s="1098"/>
      <c r="VD327" s="1098"/>
      <c r="VE327" s="1098"/>
      <c r="VF327" s="1098"/>
      <c r="VG327" s="1098"/>
      <c r="VH327" s="1098"/>
      <c r="VI327" s="1098"/>
      <c r="VJ327" s="1098"/>
      <c r="VK327" s="1098"/>
      <c r="VL327" s="1098"/>
      <c r="VM327" s="1098"/>
      <c r="VN327" s="1098"/>
      <c r="VO327" s="1098"/>
      <c r="VP327" s="1098"/>
      <c r="VQ327" s="1098"/>
      <c r="VR327" s="1098"/>
      <c r="VS327" s="1098"/>
      <c r="VT327" s="1098"/>
      <c r="VU327" s="1098"/>
      <c r="VV327" s="1098"/>
      <c r="VW327" s="1098"/>
      <c r="VX327" s="1098"/>
      <c r="VY327" s="1098"/>
      <c r="VZ327" s="1098"/>
      <c r="WA327" s="1098"/>
      <c r="WB327" s="1098"/>
      <c r="WC327" s="1098"/>
      <c r="WD327" s="1098"/>
      <c r="WE327" s="1098"/>
      <c r="WF327" s="1098"/>
      <c r="WG327" s="1098"/>
      <c r="WH327" s="1098"/>
      <c r="WI327" s="1098"/>
      <c r="WJ327" s="1098"/>
      <c r="WK327" s="1098"/>
      <c r="WL327" s="1098"/>
      <c r="WM327" s="1098"/>
      <c r="WN327" s="1098"/>
      <c r="WO327" s="1098"/>
      <c r="WP327" s="1098"/>
      <c r="WQ327" s="1098"/>
      <c r="WR327" s="1098"/>
      <c r="WS327" s="1098"/>
      <c r="WT327" s="1098"/>
      <c r="WU327" s="1098"/>
      <c r="WV327" s="1098"/>
      <c r="WW327" s="1098"/>
      <c r="WX327" s="1098"/>
      <c r="WY327" s="1098"/>
      <c r="WZ327" s="1098"/>
      <c r="XA327" s="1098"/>
      <c r="XB327" s="1098"/>
      <c r="XC327" s="1098"/>
      <c r="XD327" s="1098"/>
      <c r="XE327" s="1098"/>
      <c r="XF327" s="1098"/>
      <c r="XG327" s="1098"/>
      <c r="XH327" s="1098"/>
      <c r="XI327" s="1098"/>
      <c r="XJ327" s="1098"/>
      <c r="XK327" s="1098"/>
      <c r="XL327" s="1098"/>
      <c r="XM327" s="1098"/>
      <c r="XN327" s="1098"/>
      <c r="XO327" s="1098"/>
      <c r="XP327" s="1098"/>
      <c r="XQ327" s="1098"/>
      <c r="XR327" s="1098"/>
      <c r="XS327" s="1098"/>
      <c r="XT327" s="1098"/>
      <c r="XU327" s="1098"/>
      <c r="XV327" s="1098"/>
      <c r="XW327" s="1098"/>
      <c r="XX327" s="1098"/>
      <c r="XY327" s="1098"/>
      <c r="XZ327" s="1098"/>
      <c r="YA327" s="1098"/>
      <c r="YB327" s="1098"/>
      <c r="YC327" s="1098"/>
      <c r="YD327" s="1098"/>
      <c r="YE327" s="1098"/>
      <c r="YF327" s="1098"/>
      <c r="YG327" s="1098"/>
      <c r="YH327" s="1098"/>
      <c r="YI327" s="1098"/>
      <c r="YJ327" s="1098"/>
      <c r="YK327" s="1098"/>
      <c r="YL327" s="1098"/>
      <c r="YM327" s="1098"/>
      <c r="YN327" s="1098"/>
      <c r="YO327" s="1098"/>
      <c r="YP327" s="1098"/>
      <c r="YQ327" s="1098"/>
      <c r="YR327" s="1098"/>
      <c r="YS327" s="1098"/>
      <c r="YT327" s="1098"/>
      <c r="YU327" s="1098"/>
      <c r="YV327" s="1098"/>
      <c r="YW327" s="1098"/>
      <c r="YX327" s="1098"/>
      <c r="YY327" s="1098"/>
      <c r="YZ327" s="1098"/>
      <c r="ZA327" s="1098"/>
      <c r="ZB327" s="1098"/>
      <c r="ZC327" s="1098"/>
      <c r="ZD327" s="1098"/>
      <c r="ZE327" s="1098"/>
      <c r="ZF327" s="1098"/>
      <c r="ZG327" s="1098"/>
      <c r="ZH327" s="1098"/>
      <c r="ZI327" s="1098"/>
      <c r="ZJ327" s="1098"/>
      <c r="ZK327" s="1098"/>
      <c r="ZL327" s="1098"/>
      <c r="ZM327" s="1098"/>
      <c r="ZN327" s="1098"/>
      <c r="ZO327" s="1098"/>
      <c r="ZP327" s="1098"/>
      <c r="ZQ327" s="1098"/>
      <c r="ZR327" s="1098"/>
      <c r="ZS327" s="1098"/>
      <c r="ZT327" s="1098"/>
      <c r="ZU327" s="1098"/>
      <c r="ZV327" s="1098"/>
      <c r="ZW327" s="1098"/>
      <c r="ZX327" s="1098"/>
      <c r="ZY327" s="1098"/>
      <c r="ZZ327" s="1098"/>
      <c r="AAA327" s="1098"/>
      <c r="AAB327" s="1098"/>
      <c r="AAC327" s="1098"/>
      <c r="AAD327" s="1098"/>
      <c r="AAE327" s="1098"/>
      <c r="AAF327" s="1098"/>
      <c r="AAG327" s="1098"/>
      <c r="AAH327" s="1098"/>
      <c r="AAI327" s="1098"/>
      <c r="AAJ327" s="1098"/>
      <c r="AAK327" s="1098"/>
      <c r="AAL327" s="1098"/>
      <c r="AAM327" s="1098"/>
      <c r="AAN327" s="1098"/>
      <c r="AAO327" s="1098"/>
      <c r="AAP327" s="1098"/>
      <c r="AAQ327" s="1098"/>
      <c r="AAR327" s="1098"/>
      <c r="AAS327" s="1098"/>
      <c r="AAT327" s="1098"/>
      <c r="AAU327" s="1098"/>
      <c r="AAV327" s="1098"/>
      <c r="AAW327" s="1098"/>
      <c r="AAX327" s="1098"/>
      <c r="AAY327" s="1098"/>
      <c r="AAZ327" s="1098"/>
      <c r="ABA327" s="1098"/>
      <c r="ABB327" s="1098"/>
      <c r="ABC327" s="1098"/>
      <c r="ABD327" s="1098"/>
      <c r="ABE327" s="1098"/>
      <c r="ABF327" s="1098"/>
      <c r="ABG327" s="1098"/>
      <c r="ABH327" s="1098"/>
      <c r="ABI327" s="1098"/>
      <c r="ABJ327" s="1098"/>
      <c r="ABK327" s="1098"/>
      <c r="ABL327" s="1098"/>
      <c r="ABM327" s="1098"/>
      <c r="ABN327" s="1098"/>
      <c r="ABO327" s="1098"/>
      <c r="ABP327" s="1098"/>
      <c r="ABQ327" s="1098"/>
      <c r="ABR327" s="1098"/>
      <c r="ABS327" s="1098"/>
      <c r="ABT327" s="1098"/>
      <c r="ABU327" s="1098"/>
      <c r="ABV327" s="1098"/>
      <c r="ABW327" s="1098"/>
      <c r="ABX327" s="1098"/>
      <c r="ABY327" s="1098"/>
      <c r="ABZ327" s="1098"/>
      <c r="ACA327" s="1098"/>
      <c r="ACB327" s="1098"/>
      <c r="ACC327" s="1098"/>
      <c r="ACD327" s="1098"/>
      <c r="ACE327" s="1098"/>
      <c r="ACF327" s="1098"/>
      <c r="ACG327" s="1098"/>
      <c r="ACH327" s="1098"/>
      <c r="ACI327" s="1098"/>
      <c r="ACJ327" s="1098"/>
      <c r="ACK327" s="1098"/>
      <c r="ACL327" s="1098"/>
      <c r="ACM327" s="1098"/>
      <c r="ACN327" s="1098"/>
      <c r="ACO327" s="1098"/>
      <c r="ACP327" s="1098"/>
      <c r="ACQ327" s="1098"/>
      <c r="ACR327" s="1098"/>
      <c r="ACS327" s="1098"/>
      <c r="ACT327" s="1098"/>
      <c r="ACU327" s="1098"/>
      <c r="ACV327" s="1098"/>
      <c r="ACW327" s="1098"/>
      <c r="ACX327" s="1098"/>
      <c r="ACY327" s="1098"/>
      <c r="ACZ327" s="1098"/>
      <c r="ADA327" s="1098"/>
      <c r="ADB327" s="1098"/>
      <c r="ADC327" s="1098"/>
      <c r="ADD327" s="1098"/>
      <c r="ADE327" s="1098"/>
      <c r="ADF327" s="1098"/>
      <c r="ADG327" s="1098"/>
      <c r="ADH327" s="1098"/>
      <c r="ADI327" s="1098"/>
      <c r="ADJ327" s="1098"/>
      <c r="ADK327" s="1098"/>
      <c r="ADL327" s="1098"/>
      <c r="ADM327" s="1098"/>
      <c r="ADN327" s="1098"/>
      <c r="ADO327" s="1098"/>
      <c r="ADP327" s="1098"/>
      <c r="ADQ327" s="1098"/>
      <c r="ADR327" s="1098"/>
      <c r="ADS327" s="1098"/>
      <c r="ADT327" s="1098"/>
      <c r="ADU327" s="1098"/>
      <c r="ADV327" s="1098"/>
      <c r="ADW327" s="1098"/>
      <c r="ADX327" s="1098"/>
      <c r="ADY327" s="1098"/>
      <c r="ADZ327" s="1098"/>
      <c r="AEA327" s="1098"/>
      <c r="AEB327" s="1098"/>
      <c r="AEC327" s="1098"/>
      <c r="AED327" s="1098"/>
      <c r="AEE327" s="1098"/>
      <c r="AEF327" s="1098"/>
      <c r="AEG327" s="1098"/>
      <c r="AEH327" s="1098"/>
      <c r="AEI327" s="1098"/>
      <c r="AEJ327" s="1098"/>
      <c r="AEK327" s="1098"/>
      <c r="AEL327" s="1098"/>
      <c r="AEM327" s="1098"/>
      <c r="AEN327" s="1098"/>
      <c r="AEO327" s="1098"/>
      <c r="AEP327" s="1098"/>
      <c r="AEQ327" s="1098"/>
      <c r="AER327" s="1098"/>
      <c r="AES327" s="1098"/>
      <c r="AET327" s="1098"/>
      <c r="AEU327" s="1098"/>
      <c r="AEV327" s="1098"/>
      <c r="AEW327" s="1098"/>
      <c r="AEX327" s="1098"/>
      <c r="AEY327" s="1098"/>
      <c r="AEZ327" s="1098"/>
      <c r="AFA327" s="1098"/>
      <c r="AFB327" s="1098"/>
      <c r="AFC327" s="1098"/>
      <c r="AFD327" s="1098"/>
      <c r="AFE327" s="1098"/>
      <c r="AFF327" s="1098"/>
      <c r="AFG327" s="1098"/>
      <c r="AFH327" s="1098"/>
      <c r="AFI327" s="1098"/>
      <c r="AFJ327" s="1098"/>
      <c r="AFK327" s="1098"/>
      <c r="AFL327" s="1098"/>
      <c r="AFM327" s="1098"/>
      <c r="AFN327" s="1098"/>
      <c r="AFO327" s="1098"/>
      <c r="AFP327" s="1098"/>
      <c r="AFQ327" s="1098"/>
      <c r="AFR327" s="1098"/>
      <c r="AFS327" s="1098"/>
      <c r="AFT327" s="1098"/>
      <c r="AFU327" s="1098"/>
      <c r="AFV327" s="1098"/>
      <c r="AFW327" s="1098"/>
      <c r="AFX327" s="1098"/>
      <c r="AFY327" s="1098"/>
      <c r="AFZ327" s="1098"/>
      <c r="AGA327" s="1098"/>
      <c r="AGB327" s="1098"/>
      <c r="AGC327" s="1098"/>
      <c r="AGD327" s="1098"/>
      <c r="AGE327" s="1098"/>
      <c r="AGF327" s="1098"/>
      <c r="AGG327" s="1098"/>
      <c r="AGH327" s="1098"/>
      <c r="AGI327" s="1098"/>
      <c r="AGJ327" s="1098"/>
      <c r="AGK327" s="1098"/>
      <c r="AGL327" s="1098"/>
      <c r="AGM327" s="1098"/>
      <c r="AGN327" s="1098"/>
      <c r="AGO327" s="1098"/>
      <c r="AGP327" s="1098"/>
      <c r="AGQ327" s="1098"/>
      <c r="AGR327" s="1098"/>
      <c r="AGS327" s="1098"/>
      <c r="AGT327" s="1098"/>
      <c r="AGU327" s="1098"/>
      <c r="AGV327" s="1098"/>
      <c r="AGW327" s="1098"/>
      <c r="AGX327" s="1098"/>
      <c r="AGY327" s="1098"/>
      <c r="AGZ327" s="1098"/>
      <c r="AHA327" s="1098"/>
      <c r="AHB327" s="1098"/>
      <c r="AHC327" s="1098"/>
      <c r="AHD327" s="1098"/>
      <c r="AHE327" s="1098"/>
      <c r="AHF327" s="1098"/>
      <c r="AHG327" s="1098"/>
      <c r="AHH327" s="1098"/>
      <c r="AHI327" s="1098"/>
      <c r="AHJ327" s="1098"/>
      <c r="AHK327" s="1098"/>
      <c r="AHL327" s="1098"/>
      <c r="AHM327" s="1098"/>
      <c r="AHN327" s="1098"/>
      <c r="AHO327" s="1098"/>
      <c r="AHP327" s="1098"/>
      <c r="AHQ327" s="1098"/>
      <c r="AHR327" s="1098"/>
      <c r="AHS327" s="1098"/>
      <c r="AHT327" s="1098"/>
      <c r="AHU327" s="1098"/>
      <c r="AHV327" s="1098"/>
      <c r="AHW327" s="1098"/>
      <c r="AHX327" s="1098"/>
      <c r="AHY327" s="1098"/>
      <c r="AHZ327" s="1098"/>
      <c r="AIA327" s="1098"/>
      <c r="AIB327" s="1098"/>
      <c r="AIC327" s="1098"/>
      <c r="AID327" s="1098"/>
      <c r="AIE327" s="1098"/>
      <c r="AIF327" s="1098"/>
      <c r="AIG327" s="1098"/>
      <c r="AIH327" s="1098"/>
      <c r="AII327" s="1098"/>
      <c r="AIJ327" s="1098"/>
      <c r="AIK327" s="1098"/>
      <c r="AIL327" s="1098"/>
      <c r="AIM327" s="1098"/>
      <c r="AIN327" s="1098"/>
      <c r="AIO327" s="1098"/>
      <c r="AIP327" s="1098"/>
      <c r="AIQ327" s="1098"/>
      <c r="AIR327" s="1098"/>
      <c r="AIS327" s="1098"/>
      <c r="AIT327" s="1098"/>
      <c r="AIU327" s="1098"/>
      <c r="AIV327" s="1098"/>
      <c r="AIW327" s="1098"/>
      <c r="AIX327" s="1098"/>
      <c r="AIY327" s="1098"/>
      <c r="AIZ327" s="1098"/>
      <c r="AJA327" s="1098"/>
      <c r="AJB327" s="1098"/>
      <c r="AJC327" s="1098"/>
      <c r="AJD327" s="1098"/>
      <c r="AJE327" s="1098"/>
      <c r="AJF327" s="1098"/>
      <c r="AJG327" s="1098"/>
      <c r="AJH327" s="1098"/>
      <c r="AJI327" s="1098"/>
      <c r="AJJ327" s="1098"/>
      <c r="AJK327" s="1098"/>
      <c r="AJL327" s="1098"/>
      <c r="AJM327" s="1098"/>
      <c r="AJN327" s="1098"/>
      <c r="AJO327" s="1098"/>
      <c r="AJP327" s="1098"/>
      <c r="AJQ327" s="1098"/>
      <c r="AJR327" s="1098"/>
      <c r="AJS327" s="1098"/>
      <c r="AJT327" s="1098"/>
      <c r="AJU327" s="1098"/>
      <c r="AJV327" s="1098"/>
      <c r="AJW327" s="1098"/>
      <c r="AJX327" s="1098"/>
      <c r="AJY327" s="1098"/>
      <c r="AJZ327" s="1098"/>
      <c r="AKA327" s="1098"/>
      <c r="AKB327" s="1098"/>
      <c r="AKC327" s="1098"/>
      <c r="AKD327" s="1098"/>
      <c r="AKE327" s="1098"/>
      <c r="AKF327" s="1098"/>
      <c r="AKG327" s="1098"/>
      <c r="AKH327" s="1098"/>
      <c r="AKI327" s="1098"/>
      <c r="AKJ327" s="1098"/>
      <c r="AKK327" s="1098"/>
      <c r="AKL327" s="1098"/>
      <c r="AKM327" s="1098"/>
      <c r="AKN327" s="1098"/>
      <c r="AKO327" s="1098"/>
      <c r="AKP327" s="1098"/>
      <c r="AKQ327" s="1098"/>
      <c r="AKR327" s="1098"/>
      <c r="AKS327" s="1098"/>
      <c r="AKT327" s="1098"/>
      <c r="AKU327" s="1098"/>
      <c r="AKV327" s="1098"/>
      <c r="AKW327" s="1098"/>
      <c r="AKX327" s="1098"/>
      <c r="AKY327" s="1098"/>
      <c r="AKZ327" s="1098"/>
      <c r="ALA327" s="1098"/>
      <c r="ALB327" s="1098"/>
      <c r="ALC327" s="1098"/>
      <c r="ALD327" s="1098"/>
      <c r="ALE327" s="1098"/>
      <c r="ALF327" s="1098"/>
      <c r="ALG327" s="1098"/>
      <c r="ALH327" s="1098"/>
      <c r="ALI327" s="1098"/>
      <c r="ALJ327" s="1098"/>
      <c r="ALK327" s="1098"/>
      <c r="ALL327" s="1098"/>
      <c r="ALM327" s="1098"/>
      <c r="ALN327" s="1098"/>
      <c r="ALO327" s="1098"/>
      <c r="ALP327" s="1098"/>
      <c r="ALQ327" s="1098"/>
      <c r="ALR327" s="1098"/>
      <c r="ALS327" s="1098"/>
      <c r="ALT327" s="1098"/>
      <c r="ALU327" s="1098"/>
      <c r="ALV327" s="1098"/>
      <c r="ALW327" s="1098"/>
      <c r="ALX327" s="1098"/>
      <c r="ALY327" s="1098"/>
      <c r="ALZ327" s="1098"/>
      <c r="AMA327" s="1098"/>
      <c r="AMB327" s="1098"/>
      <c r="AMC327" s="1098"/>
      <c r="AMD327" s="1098"/>
      <c r="AME327" s="1098"/>
      <c r="AMF327" s="1098"/>
      <c r="AMG327" s="1098"/>
      <c r="AMH327" s="1098"/>
      <c r="AMI327" s="1098"/>
      <c r="AMJ327" s="1098"/>
      <c r="AMK327" s="1098"/>
      <c r="AML327" s="1098"/>
      <c r="AMM327" s="1098"/>
      <c r="AMN327" s="1098"/>
      <c r="AMO327" s="1098"/>
      <c r="AMP327" s="1098"/>
      <c r="AMQ327" s="1098"/>
      <c r="AMR327" s="1098"/>
      <c r="AMS327" s="1098"/>
      <c r="AMT327" s="1098"/>
      <c r="AMU327" s="1098"/>
      <c r="AMV327" s="1098"/>
      <c r="AMW327" s="1098"/>
      <c r="AMX327" s="1098"/>
      <c r="AMY327" s="1098"/>
      <c r="AMZ327" s="1098"/>
      <c r="ANA327" s="1098"/>
      <c r="ANB327" s="1098"/>
      <c r="ANC327" s="1098"/>
      <c r="AND327" s="1098"/>
      <c r="ANE327" s="1098"/>
      <c r="ANF327" s="1098"/>
      <c r="ANG327" s="1098"/>
      <c r="ANH327" s="1098"/>
      <c r="ANI327" s="1098"/>
      <c r="ANJ327" s="1098"/>
      <c r="ANK327" s="1098"/>
      <c r="ANL327" s="1098"/>
      <c r="ANM327" s="1098"/>
      <c r="ANN327" s="1098"/>
      <c r="ANO327" s="1098"/>
      <c r="ANP327" s="1098"/>
      <c r="ANQ327" s="1098"/>
      <c r="ANR327" s="1098"/>
      <c r="ANS327" s="1098"/>
      <c r="ANT327" s="1098"/>
      <c r="ANU327" s="1098"/>
      <c r="ANV327" s="1098"/>
      <c r="ANW327" s="1098"/>
      <c r="ANX327" s="1098"/>
      <c r="ANY327" s="1098"/>
      <c r="ANZ327" s="1098"/>
      <c r="AOA327" s="1098"/>
      <c r="AOB327" s="1098"/>
      <c r="AOC327" s="1098"/>
      <c r="AOD327" s="1098"/>
      <c r="AOE327" s="1098"/>
      <c r="AOF327" s="1098"/>
      <c r="AOG327" s="1098"/>
      <c r="AOH327" s="1098"/>
      <c r="AOI327" s="1098"/>
      <c r="AOJ327" s="1098"/>
      <c r="AOK327" s="1098"/>
      <c r="AOL327" s="1098"/>
      <c r="AOM327" s="1098"/>
      <c r="AON327" s="1098"/>
      <c r="AOO327" s="1098"/>
      <c r="AOP327" s="1098"/>
      <c r="AOQ327" s="1098"/>
      <c r="AOR327" s="1098"/>
      <c r="AOS327" s="1098"/>
      <c r="AOT327" s="1098"/>
      <c r="AOU327" s="1098"/>
      <c r="AOV327" s="1098"/>
      <c r="AOW327" s="1098"/>
      <c r="AOX327" s="1098"/>
      <c r="AOY327" s="1098"/>
      <c r="AOZ327" s="1098"/>
      <c r="APA327" s="1098"/>
      <c r="APB327" s="1098"/>
      <c r="APC327" s="1098"/>
      <c r="APD327" s="1098"/>
      <c r="APE327" s="1098"/>
      <c r="APF327" s="1098"/>
      <c r="APG327" s="1098"/>
      <c r="APH327" s="1098"/>
      <c r="API327" s="1098"/>
      <c r="APJ327" s="1098"/>
      <c r="APK327" s="1098"/>
      <c r="APL327" s="1098"/>
      <c r="APM327" s="1098"/>
      <c r="APN327" s="1098"/>
      <c r="APO327" s="1098"/>
      <c r="APP327" s="1098"/>
      <c r="APQ327" s="1098"/>
      <c r="APR327" s="1098"/>
      <c r="APS327" s="1098"/>
      <c r="APT327" s="1098"/>
      <c r="APU327" s="1098"/>
      <c r="APV327" s="1098"/>
      <c r="APW327" s="1098"/>
      <c r="APX327" s="1098"/>
      <c r="APY327" s="1098"/>
      <c r="APZ327" s="1098"/>
      <c r="AQA327" s="1098"/>
      <c r="AQB327" s="1098"/>
      <c r="AQC327" s="1098"/>
      <c r="AQD327" s="1098"/>
      <c r="AQE327" s="1098"/>
      <c r="AQF327" s="1098"/>
      <c r="AQG327" s="1098"/>
      <c r="AQH327" s="1098"/>
      <c r="AQI327" s="1098"/>
      <c r="AQJ327" s="1098"/>
      <c r="AQK327" s="1098"/>
      <c r="AQL327" s="1098"/>
      <c r="AQM327" s="1098"/>
      <c r="AQN327" s="1098"/>
      <c r="AQO327" s="1098"/>
      <c r="AQP327" s="1098"/>
      <c r="AQQ327" s="1098"/>
      <c r="AQR327" s="1098"/>
      <c r="AQS327" s="1098"/>
      <c r="AQT327" s="1098"/>
      <c r="AQU327" s="1098"/>
      <c r="AQV327" s="1098"/>
      <c r="AQW327" s="1098"/>
      <c r="AQX327" s="1098"/>
      <c r="AQY327" s="1098"/>
      <c r="AQZ327" s="1098"/>
      <c r="ARA327" s="1098"/>
      <c r="ARB327" s="1098"/>
      <c r="ARC327" s="1098"/>
      <c r="ARD327" s="1098"/>
      <c r="ARE327" s="1098"/>
      <c r="ARF327" s="1098"/>
      <c r="ARG327" s="1098"/>
      <c r="ARH327" s="1098"/>
      <c r="ARI327" s="1098"/>
      <c r="ARJ327" s="1098"/>
      <c r="ARK327" s="1098"/>
      <c r="ARL327" s="1098"/>
      <c r="ARM327" s="1098"/>
      <c r="ARN327" s="1098"/>
      <c r="ARO327" s="1098"/>
      <c r="ARP327" s="1098"/>
      <c r="ARQ327" s="1098"/>
      <c r="ARR327" s="1098"/>
      <c r="ARS327" s="1098"/>
      <c r="ART327" s="1098"/>
      <c r="ARU327" s="1098"/>
      <c r="ARV327" s="1098"/>
      <c r="ARW327" s="1098"/>
      <c r="ARX327" s="1098"/>
      <c r="ARY327" s="1098"/>
      <c r="ARZ327" s="1098"/>
      <c r="ASA327" s="1098"/>
      <c r="ASB327" s="1098"/>
      <c r="ASC327" s="1098"/>
      <c r="ASD327" s="1098"/>
      <c r="ASE327" s="1098"/>
      <c r="ASF327" s="1098"/>
      <c r="ASG327" s="1098"/>
      <c r="ASH327" s="1098"/>
      <c r="ASI327" s="1098"/>
      <c r="ASJ327" s="1098"/>
      <c r="ASK327" s="1098"/>
      <c r="ASL327" s="1098"/>
      <c r="ASM327" s="1098"/>
      <c r="ASN327" s="1098"/>
      <c r="ASO327" s="1098"/>
      <c r="ASP327" s="1098"/>
      <c r="ASQ327" s="1098"/>
      <c r="ASR327" s="1098"/>
      <c r="ASS327" s="1098"/>
      <c r="AST327" s="1098"/>
      <c r="ASU327" s="1098"/>
      <c r="ASV327" s="1098"/>
      <c r="ASW327" s="1098"/>
      <c r="ASX327" s="1098"/>
      <c r="ASY327" s="1098"/>
      <c r="ASZ327" s="1098"/>
      <c r="ATA327" s="1098"/>
      <c r="ATB327" s="1098"/>
      <c r="ATC327" s="1098"/>
      <c r="ATD327" s="1098"/>
      <c r="ATE327" s="1098"/>
      <c r="ATF327" s="1098"/>
      <c r="ATG327" s="1098"/>
      <c r="ATH327" s="1098"/>
      <c r="ATI327" s="1098"/>
      <c r="ATJ327" s="1098"/>
      <c r="ATK327" s="1098"/>
      <c r="ATL327" s="1098"/>
      <c r="ATM327" s="1098"/>
      <c r="ATN327" s="1098"/>
      <c r="ATO327" s="1098"/>
      <c r="ATP327" s="1098"/>
      <c r="ATQ327" s="1098"/>
      <c r="ATR327" s="1098"/>
      <c r="ATS327" s="1098"/>
      <c r="ATT327" s="1098"/>
      <c r="ATU327" s="1098"/>
      <c r="ATV327" s="1098"/>
      <c r="ATW327" s="1098"/>
      <c r="ATX327" s="1098"/>
      <c r="ATY327" s="1098"/>
      <c r="ATZ327" s="1098"/>
      <c r="AUA327" s="1098"/>
      <c r="AUB327" s="1098"/>
      <c r="AUC327" s="1098"/>
      <c r="AUD327" s="1098"/>
      <c r="AUE327" s="1098"/>
      <c r="AUF327" s="1098"/>
      <c r="AUG327" s="1098"/>
      <c r="AUH327" s="1098"/>
      <c r="AUI327" s="1098"/>
      <c r="AUJ327" s="1098"/>
      <c r="AUK327" s="1098"/>
      <c r="AUL327" s="1098"/>
      <c r="AUM327" s="1098"/>
      <c r="AUN327" s="1098"/>
      <c r="AUO327" s="1098"/>
      <c r="AUP327" s="1098"/>
      <c r="AUQ327" s="1098"/>
      <c r="AUR327" s="1098"/>
      <c r="AUS327" s="1098"/>
      <c r="AUT327" s="1098"/>
      <c r="AUU327" s="1098"/>
      <c r="AUV327" s="1098"/>
      <c r="AUW327" s="1098"/>
      <c r="AUX327" s="1098"/>
      <c r="AUY327" s="1098"/>
      <c r="AUZ327" s="1098"/>
      <c r="AVA327" s="1098"/>
      <c r="AVB327" s="1098"/>
      <c r="AVC327" s="1098"/>
      <c r="AVD327" s="1098"/>
      <c r="AVE327" s="1098"/>
      <c r="AVF327" s="1098"/>
      <c r="AVG327" s="1098"/>
      <c r="AVH327" s="1098"/>
      <c r="AVI327" s="1098"/>
      <c r="AVJ327" s="1098"/>
      <c r="AVK327" s="1098"/>
      <c r="AVL327" s="1098"/>
      <c r="AVM327" s="1098"/>
      <c r="AVN327" s="1098"/>
      <c r="AVO327" s="1098"/>
      <c r="AVP327" s="1098"/>
      <c r="AVQ327" s="1098"/>
      <c r="AVR327" s="1098"/>
      <c r="AVS327" s="1098"/>
      <c r="AVT327" s="1098"/>
      <c r="AVU327" s="1098"/>
      <c r="AVV327" s="1098"/>
      <c r="AVW327" s="1098"/>
      <c r="AVX327" s="1098"/>
      <c r="AVY327" s="1098"/>
      <c r="AVZ327" s="1098"/>
      <c r="AWA327" s="1098"/>
      <c r="AWB327" s="1098"/>
      <c r="AWC327" s="1098"/>
      <c r="AWD327" s="1098"/>
      <c r="AWE327" s="1098"/>
      <c r="AWF327" s="1098"/>
      <c r="AWG327" s="1098"/>
      <c r="AWH327" s="1098"/>
      <c r="AWI327" s="1098"/>
      <c r="AWJ327" s="1098"/>
      <c r="AWK327" s="1098"/>
      <c r="AWL327" s="1098"/>
      <c r="AWM327" s="1098"/>
      <c r="AWN327" s="1098"/>
      <c r="AWO327" s="1098"/>
      <c r="AWP327" s="1098"/>
      <c r="AWQ327" s="1098"/>
      <c r="AWR327" s="1098"/>
      <c r="AWS327" s="1098"/>
      <c r="AWT327" s="1098"/>
      <c r="AWU327" s="1098"/>
      <c r="AWV327" s="1098"/>
      <c r="AWW327" s="1098"/>
      <c r="AWX327" s="1098"/>
      <c r="AWY327" s="1098"/>
      <c r="AWZ327" s="1098"/>
      <c r="AXA327" s="1098"/>
      <c r="AXB327" s="1098"/>
      <c r="AXC327" s="1098"/>
      <c r="AXD327" s="1098"/>
      <c r="AXE327" s="1098"/>
      <c r="AXF327" s="1098"/>
      <c r="AXG327" s="1098"/>
      <c r="AXH327" s="1098"/>
      <c r="AXI327" s="1098"/>
      <c r="AXJ327" s="1098"/>
      <c r="AXK327" s="1098"/>
      <c r="AXL327" s="1098"/>
      <c r="AXM327" s="1098"/>
      <c r="AXN327" s="1098"/>
      <c r="AXO327" s="1098"/>
      <c r="AXP327" s="1098"/>
      <c r="AXQ327" s="1098"/>
      <c r="AXR327" s="1098"/>
      <c r="AXS327" s="1098"/>
      <c r="AXT327" s="1098"/>
      <c r="AXU327" s="1098"/>
      <c r="AXV327" s="1098"/>
      <c r="AXW327" s="1098"/>
      <c r="AXX327" s="1098"/>
      <c r="AXY327" s="1098"/>
      <c r="AXZ327" s="1098"/>
      <c r="AYA327" s="1098"/>
      <c r="AYB327" s="1098"/>
      <c r="AYC327" s="1098"/>
      <c r="AYD327" s="1098"/>
      <c r="AYE327" s="1098"/>
      <c r="AYF327" s="1098"/>
      <c r="AYG327" s="1098"/>
      <c r="AYH327" s="1098"/>
      <c r="AYI327" s="1098"/>
      <c r="AYJ327" s="1098"/>
      <c r="AYK327" s="1098"/>
      <c r="AYL327" s="1098"/>
      <c r="AYM327" s="1098"/>
      <c r="AYN327" s="1098"/>
      <c r="AYO327" s="1098"/>
      <c r="AYP327" s="1098"/>
      <c r="AYQ327" s="1098"/>
      <c r="AYR327" s="1098"/>
      <c r="AYS327" s="1098"/>
      <c r="AYT327" s="1098"/>
      <c r="AYU327" s="1098"/>
      <c r="AYV327" s="1098"/>
      <c r="AYW327" s="1098"/>
    </row>
    <row r="328" spans="1:1349" s="1100" customFormat="1" ht="17.25" customHeight="1" x14ac:dyDescent="0.2">
      <c r="A328" s="3484"/>
      <c r="B328" s="1810" t="s">
        <v>1055</v>
      </c>
      <c r="C328" s="1811"/>
      <c r="D328" s="1812"/>
      <c r="E328" s="1813"/>
      <c r="F328" s="1812"/>
      <c r="G328" s="1813"/>
      <c r="H328" s="1812"/>
      <c r="I328" s="1813"/>
      <c r="J328" s="1814"/>
      <c r="K328" s="1815"/>
      <c r="L328" s="1816"/>
      <c r="M328" s="1816"/>
      <c r="N328" s="1814"/>
      <c r="O328" s="1816"/>
      <c r="P328" s="1816"/>
      <c r="Q328" s="1816"/>
      <c r="R328" s="3574"/>
      <c r="S328" s="1382"/>
      <c r="T328" s="1382"/>
      <c r="U328" s="1382"/>
      <c r="V328" s="1382"/>
      <c r="W328" s="1382"/>
      <c r="X328" s="1383"/>
      <c r="Y328" s="1383"/>
      <c r="Z328" s="1383"/>
      <c r="AA328" s="1383"/>
      <c r="AB328" s="1099"/>
      <c r="AC328" s="1098"/>
      <c r="AD328" s="1098"/>
      <c r="AE328" s="1098"/>
      <c r="AF328" s="1098"/>
      <c r="AG328" s="1098"/>
      <c r="AH328" s="1098"/>
      <c r="AI328" s="1098"/>
      <c r="AJ328" s="1098"/>
      <c r="AK328" s="1098"/>
      <c r="AL328" s="1098"/>
      <c r="AM328" s="1098"/>
      <c r="AN328" s="1098"/>
      <c r="AO328" s="1098"/>
      <c r="AP328" s="1098"/>
      <c r="AQ328" s="1098"/>
      <c r="AR328" s="1098"/>
      <c r="AS328" s="1098"/>
      <c r="AT328" s="1098"/>
      <c r="AU328" s="1098"/>
      <c r="AV328" s="1098"/>
      <c r="AW328" s="1098"/>
      <c r="AX328" s="1098"/>
      <c r="AY328" s="1098"/>
      <c r="AZ328" s="1098"/>
      <c r="BA328" s="1098"/>
      <c r="BB328" s="1099"/>
      <c r="BC328" s="1099"/>
      <c r="BD328" s="1099"/>
      <c r="BE328" s="1099"/>
      <c r="BF328" s="1099"/>
      <c r="BG328" s="1099"/>
      <c r="BH328" s="1099"/>
      <c r="BI328" s="1099"/>
      <c r="BJ328" s="1099"/>
      <c r="BK328" s="1099"/>
      <c r="BL328" s="1099"/>
      <c r="BM328" s="1099"/>
      <c r="BN328" s="1099"/>
      <c r="BO328" s="1099"/>
      <c r="BP328" s="1099"/>
      <c r="BQ328" s="1099"/>
      <c r="BR328" s="1099"/>
      <c r="BS328" s="1099"/>
      <c r="BT328" s="1099"/>
      <c r="BU328" s="1099"/>
      <c r="BV328" s="1099"/>
      <c r="BW328" s="1099"/>
      <c r="BX328" s="1099"/>
      <c r="BY328" s="1099"/>
      <c r="BZ328" s="1099"/>
      <c r="CA328" s="1099"/>
      <c r="CB328" s="1099"/>
      <c r="CC328" s="1099"/>
      <c r="CD328" s="1099"/>
      <c r="CE328" s="1099"/>
      <c r="CF328" s="1099"/>
      <c r="CG328" s="1099"/>
      <c r="CH328" s="1099"/>
      <c r="CI328" s="1099"/>
      <c r="CJ328" s="1099"/>
      <c r="CK328" s="1099"/>
      <c r="CL328" s="1099"/>
      <c r="CM328" s="1099"/>
      <c r="CN328" s="1099"/>
      <c r="CO328" s="1099"/>
      <c r="CP328" s="1099"/>
      <c r="CQ328" s="1099"/>
      <c r="CR328" s="1099"/>
      <c r="CS328" s="1099"/>
      <c r="CT328" s="1099"/>
      <c r="CU328" s="1099"/>
      <c r="CV328" s="1099"/>
      <c r="CW328" s="1099"/>
      <c r="CX328" s="1099"/>
      <c r="CY328" s="1099"/>
      <c r="CZ328" s="1099"/>
      <c r="DA328" s="1099"/>
      <c r="DB328" s="1099"/>
      <c r="DC328" s="1099"/>
      <c r="DD328" s="1099"/>
      <c r="DE328" s="1099"/>
      <c r="DF328" s="1099"/>
      <c r="DG328" s="1099"/>
      <c r="DH328" s="1099"/>
      <c r="DI328" s="1099"/>
      <c r="DJ328" s="1099"/>
      <c r="DK328" s="1099"/>
      <c r="DL328" s="1099"/>
      <c r="DM328" s="1099"/>
      <c r="DN328" s="1099"/>
      <c r="DO328" s="1099"/>
      <c r="DP328" s="1099"/>
      <c r="DQ328" s="1099"/>
      <c r="DR328" s="1099"/>
      <c r="DS328" s="1099"/>
      <c r="DT328" s="1099"/>
      <c r="DU328" s="1099"/>
      <c r="DV328" s="1099"/>
      <c r="DW328" s="1099"/>
      <c r="DX328" s="1099"/>
      <c r="DY328" s="1099"/>
      <c r="DZ328" s="1099"/>
      <c r="EA328" s="1099"/>
      <c r="EB328" s="1099"/>
      <c r="EC328" s="1099"/>
      <c r="ED328" s="1099"/>
      <c r="EE328" s="1099"/>
      <c r="EF328" s="1099"/>
      <c r="EG328" s="1099"/>
      <c r="EH328" s="1099"/>
      <c r="EI328" s="1099"/>
      <c r="EJ328" s="1099"/>
      <c r="EK328" s="1099"/>
      <c r="EL328" s="1099"/>
      <c r="EM328" s="1099"/>
      <c r="EN328" s="1099"/>
      <c r="EO328" s="1099"/>
      <c r="EP328" s="1099"/>
      <c r="EQ328" s="1099"/>
      <c r="ER328" s="1099"/>
      <c r="ES328" s="1099"/>
      <c r="ET328" s="1099"/>
      <c r="EU328" s="1099"/>
      <c r="EV328" s="1099"/>
      <c r="EW328" s="1099"/>
      <c r="EX328" s="1099"/>
      <c r="EY328" s="1099"/>
      <c r="EZ328" s="1099"/>
      <c r="FA328" s="1099"/>
      <c r="FB328" s="1099"/>
      <c r="FC328" s="1099"/>
      <c r="FD328" s="1099"/>
      <c r="FE328" s="1099"/>
      <c r="FF328" s="1099"/>
      <c r="FG328" s="1099"/>
      <c r="FH328" s="1099"/>
      <c r="FI328" s="1099"/>
      <c r="FJ328" s="1099"/>
      <c r="FK328" s="1099"/>
      <c r="FL328" s="1099"/>
      <c r="FM328" s="1099"/>
      <c r="FN328" s="1099"/>
      <c r="FO328" s="1099"/>
      <c r="FP328" s="1099"/>
      <c r="FQ328" s="1099"/>
      <c r="FR328" s="1099"/>
      <c r="FS328" s="1099"/>
      <c r="FT328" s="1099"/>
      <c r="FU328" s="1099"/>
      <c r="FV328" s="1099"/>
      <c r="FW328" s="1099"/>
      <c r="FX328" s="1099"/>
      <c r="FY328" s="1099"/>
      <c r="FZ328" s="1099"/>
      <c r="GA328" s="1099"/>
      <c r="GB328" s="1099"/>
      <c r="GC328" s="1099"/>
      <c r="GD328" s="1099"/>
      <c r="GE328" s="1099"/>
      <c r="GF328" s="1099"/>
      <c r="GG328" s="1099"/>
      <c r="GH328" s="1099"/>
      <c r="GI328" s="1099"/>
      <c r="GJ328" s="1099"/>
      <c r="GK328" s="1099"/>
      <c r="GL328" s="1099"/>
      <c r="GM328" s="1099"/>
      <c r="GN328" s="1099"/>
      <c r="GO328" s="1099"/>
      <c r="GP328" s="1099"/>
      <c r="GQ328" s="1099"/>
      <c r="GR328" s="1099"/>
      <c r="GS328" s="1099"/>
      <c r="GT328" s="1099"/>
      <c r="GU328" s="1099"/>
      <c r="GV328" s="1099"/>
      <c r="GW328" s="1099"/>
      <c r="GX328" s="1099"/>
      <c r="GY328" s="1099"/>
      <c r="GZ328" s="1099"/>
      <c r="HA328" s="1099"/>
      <c r="HB328" s="1099"/>
      <c r="HC328" s="1099"/>
      <c r="HD328" s="1099"/>
      <c r="HE328" s="1099"/>
      <c r="HF328" s="1099"/>
      <c r="HG328" s="1099"/>
      <c r="HH328" s="1099"/>
      <c r="HI328" s="1099"/>
      <c r="HJ328" s="1099"/>
      <c r="HK328" s="1099"/>
      <c r="HL328" s="1099"/>
      <c r="HM328" s="1099"/>
      <c r="HN328" s="1099"/>
      <c r="HO328" s="1099"/>
      <c r="HP328" s="1099"/>
      <c r="HQ328" s="1099"/>
      <c r="HR328" s="1099"/>
      <c r="HS328" s="1099"/>
      <c r="HT328" s="1099"/>
      <c r="HU328" s="1099"/>
      <c r="HV328" s="1099"/>
      <c r="HW328" s="1099"/>
      <c r="HX328" s="1099"/>
      <c r="HY328" s="1099"/>
      <c r="HZ328" s="1099"/>
      <c r="IA328" s="1099"/>
      <c r="IB328" s="1099"/>
      <c r="IC328" s="1099"/>
      <c r="ID328" s="1099"/>
      <c r="IE328" s="1099"/>
      <c r="IF328" s="1099"/>
      <c r="IG328" s="1099"/>
      <c r="IH328" s="1099"/>
      <c r="II328" s="1099"/>
      <c r="IJ328" s="1099"/>
      <c r="IK328" s="1099"/>
      <c r="IL328" s="1099"/>
      <c r="IM328" s="1099"/>
      <c r="IN328" s="1099"/>
      <c r="IO328" s="1099"/>
      <c r="IP328" s="1099"/>
      <c r="IQ328" s="1099"/>
      <c r="IR328" s="1099"/>
      <c r="IS328" s="1099"/>
      <c r="IT328" s="1099"/>
      <c r="IU328" s="1099"/>
      <c r="IV328" s="1099"/>
      <c r="IW328" s="1099"/>
      <c r="IX328" s="1099"/>
      <c r="IY328" s="1099"/>
      <c r="IZ328" s="1099"/>
      <c r="JA328" s="1099"/>
      <c r="JB328" s="1099"/>
      <c r="JC328" s="1099"/>
      <c r="JD328" s="1099"/>
      <c r="JE328" s="1099"/>
      <c r="JF328" s="1099"/>
      <c r="JG328" s="1099"/>
      <c r="JH328" s="1099"/>
      <c r="JI328" s="1099"/>
      <c r="JJ328" s="1099"/>
      <c r="JK328" s="1099"/>
      <c r="JL328" s="1099"/>
      <c r="JM328" s="1099"/>
      <c r="JN328" s="1099"/>
      <c r="JO328" s="1099"/>
      <c r="JP328" s="1099"/>
      <c r="JQ328" s="1099"/>
      <c r="JR328" s="1099"/>
      <c r="JS328" s="1099"/>
      <c r="JT328" s="1099"/>
      <c r="JU328" s="1099"/>
      <c r="JV328" s="1099"/>
      <c r="JW328" s="1099"/>
      <c r="JX328" s="1099"/>
      <c r="JY328" s="1099"/>
      <c r="JZ328" s="1099"/>
      <c r="KA328" s="1099"/>
      <c r="KB328" s="1099"/>
      <c r="KC328" s="1099"/>
      <c r="KD328" s="1099"/>
      <c r="KE328" s="1099"/>
      <c r="KF328" s="1099"/>
      <c r="KG328" s="1099"/>
      <c r="KH328" s="1099"/>
      <c r="KI328" s="1099"/>
      <c r="KJ328" s="1099"/>
      <c r="KK328" s="1099"/>
      <c r="KL328" s="1099"/>
      <c r="KM328" s="1099"/>
      <c r="KN328" s="1099"/>
      <c r="KO328" s="1099"/>
      <c r="KP328" s="1099"/>
      <c r="KQ328" s="1099"/>
      <c r="KR328" s="1099"/>
      <c r="KS328" s="1099"/>
      <c r="KT328" s="1099"/>
      <c r="KU328" s="1099"/>
      <c r="KV328" s="1099"/>
      <c r="KW328" s="1099"/>
      <c r="KX328" s="1099"/>
      <c r="KY328" s="1099"/>
      <c r="KZ328" s="1099"/>
      <c r="LA328" s="1099"/>
      <c r="LB328" s="1099"/>
      <c r="LC328" s="1099"/>
      <c r="LD328" s="1099"/>
      <c r="LE328" s="1099"/>
      <c r="LF328" s="1099"/>
      <c r="LG328" s="1099"/>
      <c r="LH328" s="1099"/>
      <c r="LI328" s="1099"/>
      <c r="LJ328" s="1099"/>
      <c r="LK328" s="1099"/>
      <c r="LL328" s="1099"/>
      <c r="LM328" s="1099"/>
      <c r="LN328" s="1099"/>
      <c r="LO328" s="1099"/>
      <c r="LP328" s="1099"/>
      <c r="LQ328" s="1099"/>
      <c r="LR328" s="1099"/>
      <c r="LS328" s="1099"/>
      <c r="LT328" s="1099"/>
      <c r="LU328" s="1099"/>
      <c r="LV328" s="1099"/>
      <c r="LW328" s="1099"/>
      <c r="LX328" s="1099"/>
      <c r="LY328" s="1099"/>
      <c r="LZ328" s="1099"/>
      <c r="MA328" s="1099"/>
      <c r="MB328" s="1099"/>
      <c r="MC328" s="1099"/>
      <c r="MD328" s="1099"/>
      <c r="ME328" s="1099"/>
      <c r="MF328" s="1099"/>
      <c r="MG328" s="1099"/>
      <c r="MH328" s="1099"/>
      <c r="MI328" s="1099"/>
      <c r="MJ328" s="1099"/>
      <c r="MK328" s="1099"/>
      <c r="ML328" s="1099"/>
      <c r="MM328" s="1099"/>
      <c r="MN328" s="1099"/>
      <c r="MO328" s="1099"/>
      <c r="MP328" s="1099"/>
      <c r="MQ328" s="1099"/>
      <c r="MR328" s="1099"/>
      <c r="MS328" s="1099"/>
      <c r="MT328" s="1099"/>
      <c r="MU328" s="1099"/>
      <c r="MV328" s="1099"/>
      <c r="MW328" s="1099"/>
      <c r="MX328" s="1099"/>
      <c r="MY328" s="1099"/>
      <c r="MZ328" s="1099"/>
      <c r="NA328" s="1099"/>
      <c r="NB328" s="1099"/>
      <c r="NC328" s="1099"/>
      <c r="ND328" s="1099"/>
      <c r="NE328" s="1099"/>
      <c r="NF328" s="1099"/>
      <c r="NG328" s="1099"/>
      <c r="NH328" s="1099"/>
      <c r="NI328" s="1099"/>
      <c r="NJ328" s="1099"/>
      <c r="NK328" s="1099"/>
      <c r="NL328" s="1099"/>
      <c r="NM328" s="1099"/>
      <c r="NN328" s="1099"/>
      <c r="NO328" s="1099"/>
      <c r="NP328" s="1099"/>
      <c r="NQ328" s="1099"/>
      <c r="NR328" s="1099"/>
      <c r="NS328" s="1099"/>
      <c r="NT328" s="1099"/>
      <c r="NU328" s="1099"/>
      <c r="NV328" s="1099"/>
      <c r="NW328" s="1099"/>
      <c r="NX328" s="1099"/>
      <c r="NY328" s="1099"/>
      <c r="NZ328" s="1099"/>
      <c r="OA328" s="1099"/>
      <c r="OB328" s="1099"/>
      <c r="OC328" s="1099"/>
      <c r="OD328" s="1099"/>
      <c r="OE328" s="1099"/>
      <c r="OF328" s="1099"/>
      <c r="OG328" s="1099"/>
      <c r="OH328" s="1099"/>
      <c r="OI328" s="1099"/>
      <c r="OJ328" s="1099"/>
      <c r="OK328" s="1099"/>
      <c r="OL328" s="1099"/>
      <c r="OM328" s="1099"/>
      <c r="ON328" s="1099"/>
      <c r="OO328" s="1099"/>
      <c r="OP328" s="1099"/>
      <c r="OQ328" s="1099"/>
      <c r="OR328" s="1099"/>
      <c r="OS328" s="1099"/>
      <c r="OT328" s="1099"/>
      <c r="OU328" s="1099"/>
      <c r="OV328" s="1099"/>
      <c r="OW328" s="1099"/>
      <c r="OX328" s="1099"/>
      <c r="OY328" s="1099"/>
      <c r="OZ328" s="1099"/>
      <c r="PA328" s="1099"/>
      <c r="PB328" s="1099"/>
      <c r="PC328" s="1099"/>
      <c r="PD328" s="1099"/>
      <c r="PE328" s="1099"/>
      <c r="PF328" s="1099"/>
      <c r="PG328" s="1099"/>
      <c r="PH328" s="1099"/>
      <c r="PI328" s="1099"/>
      <c r="PJ328" s="1099"/>
      <c r="PK328" s="1099"/>
      <c r="PL328" s="1099"/>
      <c r="PM328" s="1099"/>
      <c r="PN328" s="1099"/>
      <c r="PO328" s="1099"/>
      <c r="PP328" s="1099"/>
      <c r="PQ328" s="1099"/>
      <c r="PR328" s="1099"/>
      <c r="PS328" s="1099"/>
      <c r="PT328" s="1099"/>
      <c r="PU328" s="1099"/>
      <c r="PV328" s="1099"/>
      <c r="PW328" s="1099"/>
      <c r="PX328" s="1099"/>
      <c r="PY328" s="1099"/>
      <c r="PZ328" s="1099"/>
      <c r="QA328" s="1099"/>
      <c r="QB328" s="1099"/>
      <c r="QC328" s="1099"/>
      <c r="QD328" s="1099"/>
      <c r="QE328" s="1099"/>
      <c r="QF328" s="1099"/>
      <c r="QG328" s="1099"/>
      <c r="QH328" s="1099"/>
      <c r="QI328" s="1099"/>
      <c r="QJ328" s="1099"/>
      <c r="QK328" s="1099"/>
      <c r="QL328" s="1099"/>
      <c r="QM328" s="1099"/>
      <c r="QN328" s="1099"/>
      <c r="QO328" s="1099"/>
      <c r="QP328" s="1099"/>
      <c r="QQ328" s="1099"/>
      <c r="QR328" s="1099"/>
      <c r="QS328" s="1099"/>
      <c r="QT328" s="1099"/>
      <c r="QU328" s="1099"/>
      <c r="QV328" s="1099"/>
      <c r="QW328" s="1099"/>
      <c r="QX328" s="1099"/>
      <c r="QY328" s="1099"/>
      <c r="QZ328" s="1099"/>
      <c r="RA328" s="1099"/>
      <c r="RB328" s="1099"/>
      <c r="RC328" s="1099"/>
      <c r="RD328" s="1099"/>
      <c r="RE328" s="1099"/>
      <c r="RF328" s="1099"/>
      <c r="RG328" s="1099"/>
      <c r="RH328" s="1099"/>
      <c r="RI328" s="1099"/>
      <c r="RJ328" s="1099"/>
      <c r="RK328" s="1099"/>
      <c r="RL328" s="1099"/>
      <c r="RM328" s="1099"/>
      <c r="RN328" s="1099"/>
      <c r="RO328" s="1099"/>
      <c r="RP328" s="1099"/>
      <c r="RQ328" s="1099"/>
      <c r="RR328" s="1099"/>
      <c r="RS328" s="1099"/>
      <c r="RT328" s="1099"/>
      <c r="RU328" s="1099"/>
      <c r="RV328" s="1099"/>
      <c r="RW328" s="1099"/>
      <c r="RX328" s="1099"/>
      <c r="RY328" s="1099"/>
      <c r="RZ328" s="1099"/>
      <c r="SA328" s="1099"/>
      <c r="SB328" s="1099"/>
      <c r="SC328" s="1099"/>
      <c r="SD328" s="1099"/>
      <c r="SE328" s="1099"/>
      <c r="SF328" s="1099"/>
      <c r="SG328" s="1099"/>
      <c r="SH328" s="1099"/>
      <c r="SI328" s="1099"/>
      <c r="SJ328" s="1099"/>
      <c r="SK328" s="1099"/>
      <c r="SL328" s="1099"/>
      <c r="SM328" s="1099"/>
      <c r="SN328" s="1099"/>
      <c r="SO328" s="1099"/>
      <c r="SP328" s="1099"/>
      <c r="SQ328" s="1099"/>
      <c r="SR328" s="1099"/>
      <c r="SS328" s="1099"/>
      <c r="ST328" s="1099"/>
      <c r="SU328" s="1099"/>
      <c r="SV328" s="1099"/>
      <c r="SW328" s="1099"/>
      <c r="SX328" s="1099"/>
      <c r="SY328" s="1099"/>
      <c r="SZ328" s="1099"/>
      <c r="TA328" s="1099"/>
      <c r="TB328" s="1099"/>
      <c r="TC328" s="1099"/>
      <c r="TD328" s="1099"/>
      <c r="TE328" s="1099"/>
      <c r="TF328" s="1099"/>
      <c r="TG328" s="1099"/>
      <c r="TH328" s="1099"/>
      <c r="TI328" s="1099"/>
      <c r="TJ328" s="1099"/>
      <c r="TK328" s="1099"/>
      <c r="TL328" s="1099"/>
      <c r="TM328" s="1099"/>
      <c r="TN328" s="1099"/>
      <c r="TO328" s="1099"/>
      <c r="TP328" s="1099"/>
      <c r="TQ328" s="1099"/>
      <c r="TR328" s="1099"/>
      <c r="TS328" s="1099"/>
      <c r="TT328" s="1099"/>
      <c r="TU328" s="1099"/>
      <c r="TV328" s="1099"/>
      <c r="TW328" s="1099"/>
      <c r="TX328" s="1099"/>
      <c r="TY328" s="1099"/>
      <c r="TZ328" s="1099"/>
      <c r="UA328" s="1099"/>
      <c r="UB328" s="1099"/>
      <c r="UC328" s="1099"/>
      <c r="UD328" s="1099"/>
      <c r="UE328" s="1099"/>
      <c r="UF328" s="1099"/>
      <c r="UG328" s="1099"/>
      <c r="UH328" s="1099"/>
      <c r="UI328" s="1099"/>
      <c r="UJ328" s="1099"/>
      <c r="UK328" s="1099"/>
      <c r="UL328" s="1099"/>
      <c r="UM328" s="1099"/>
      <c r="UN328" s="1099"/>
      <c r="UO328" s="1099"/>
      <c r="UP328" s="1099"/>
      <c r="UQ328" s="1099"/>
      <c r="UR328" s="1099"/>
      <c r="US328" s="1099"/>
      <c r="UT328" s="1099"/>
      <c r="UU328" s="1099"/>
      <c r="UV328" s="1099"/>
      <c r="UW328" s="1099"/>
      <c r="UX328" s="1099"/>
      <c r="UY328" s="1099"/>
      <c r="UZ328" s="1099"/>
      <c r="VA328" s="1099"/>
      <c r="VB328" s="1099"/>
      <c r="VC328" s="1099"/>
      <c r="VD328" s="1099"/>
      <c r="VE328" s="1099"/>
      <c r="VF328" s="1099"/>
      <c r="VG328" s="1099"/>
      <c r="VH328" s="1099"/>
      <c r="VI328" s="1099"/>
      <c r="VJ328" s="1099"/>
      <c r="VK328" s="1099"/>
      <c r="VL328" s="1099"/>
      <c r="VM328" s="1099"/>
      <c r="VN328" s="1099"/>
      <c r="VO328" s="1099"/>
      <c r="VP328" s="1099"/>
      <c r="VQ328" s="1099"/>
      <c r="VR328" s="1099"/>
      <c r="VS328" s="1099"/>
      <c r="VT328" s="1099"/>
      <c r="VU328" s="1099"/>
      <c r="VV328" s="1099"/>
      <c r="VW328" s="1099"/>
      <c r="VX328" s="1099"/>
      <c r="VY328" s="1099"/>
      <c r="VZ328" s="1099"/>
      <c r="WA328" s="1099"/>
      <c r="WB328" s="1099"/>
      <c r="WC328" s="1099"/>
      <c r="WD328" s="1099"/>
      <c r="WE328" s="1099"/>
      <c r="WF328" s="1099"/>
      <c r="WG328" s="1099"/>
      <c r="WH328" s="1099"/>
      <c r="WI328" s="1099"/>
      <c r="WJ328" s="1099"/>
      <c r="WK328" s="1099"/>
      <c r="WL328" s="1099"/>
      <c r="WM328" s="1099"/>
      <c r="WN328" s="1099"/>
      <c r="WO328" s="1099"/>
      <c r="WP328" s="1099"/>
      <c r="WQ328" s="1099"/>
      <c r="WR328" s="1099"/>
      <c r="WS328" s="1099"/>
      <c r="WT328" s="1099"/>
      <c r="WU328" s="1099"/>
      <c r="WV328" s="1099"/>
      <c r="WW328" s="1099"/>
      <c r="WX328" s="1099"/>
      <c r="WY328" s="1099"/>
      <c r="WZ328" s="1099"/>
      <c r="XA328" s="1099"/>
      <c r="XB328" s="1099"/>
      <c r="XC328" s="1099"/>
      <c r="XD328" s="1099"/>
      <c r="XE328" s="1099"/>
      <c r="XF328" s="1099"/>
      <c r="XG328" s="1099"/>
      <c r="XH328" s="1099"/>
      <c r="XI328" s="1099"/>
      <c r="XJ328" s="1099"/>
      <c r="XK328" s="1099"/>
      <c r="XL328" s="1099"/>
      <c r="XM328" s="1099"/>
      <c r="XN328" s="1099"/>
      <c r="XO328" s="1099"/>
      <c r="XP328" s="1099"/>
      <c r="XQ328" s="1099"/>
      <c r="XR328" s="1099"/>
      <c r="XS328" s="1099"/>
      <c r="XT328" s="1099"/>
      <c r="XU328" s="1099"/>
      <c r="XV328" s="1099"/>
      <c r="XW328" s="1099"/>
      <c r="XX328" s="1099"/>
      <c r="XY328" s="1099"/>
      <c r="XZ328" s="1099"/>
      <c r="YA328" s="1099"/>
      <c r="YB328" s="1099"/>
      <c r="YC328" s="1099"/>
      <c r="YD328" s="1099"/>
      <c r="YE328" s="1099"/>
      <c r="YF328" s="1099"/>
      <c r="YG328" s="1099"/>
      <c r="YH328" s="1099"/>
      <c r="YI328" s="1099"/>
      <c r="YJ328" s="1099"/>
      <c r="YK328" s="1099"/>
      <c r="YL328" s="1099"/>
      <c r="YM328" s="1099"/>
      <c r="YN328" s="1099"/>
      <c r="YO328" s="1099"/>
      <c r="YP328" s="1099"/>
      <c r="YQ328" s="1099"/>
      <c r="YR328" s="1099"/>
      <c r="YS328" s="1099"/>
      <c r="YT328" s="1099"/>
      <c r="YU328" s="1099"/>
      <c r="YV328" s="1099"/>
      <c r="YW328" s="1099"/>
      <c r="YX328" s="1099"/>
      <c r="YY328" s="1099"/>
      <c r="YZ328" s="1099"/>
      <c r="ZA328" s="1099"/>
      <c r="ZB328" s="1099"/>
      <c r="ZC328" s="1099"/>
      <c r="ZD328" s="1099"/>
      <c r="ZE328" s="1099"/>
      <c r="ZF328" s="1099"/>
      <c r="ZG328" s="1099"/>
      <c r="ZH328" s="1099"/>
      <c r="ZI328" s="1099"/>
      <c r="ZJ328" s="1099"/>
      <c r="ZK328" s="1099"/>
      <c r="ZL328" s="1099"/>
      <c r="ZM328" s="1099"/>
      <c r="ZN328" s="1099"/>
      <c r="ZO328" s="1099"/>
      <c r="ZP328" s="1099"/>
      <c r="ZQ328" s="1099"/>
      <c r="ZR328" s="1099"/>
      <c r="ZS328" s="1099"/>
      <c r="ZT328" s="1099"/>
      <c r="ZU328" s="1099"/>
      <c r="ZV328" s="1099"/>
      <c r="ZW328" s="1099"/>
      <c r="ZX328" s="1099"/>
      <c r="ZY328" s="1099"/>
      <c r="ZZ328" s="1099"/>
      <c r="AAA328" s="1099"/>
      <c r="AAB328" s="1099"/>
      <c r="AAC328" s="1099"/>
      <c r="AAD328" s="1099"/>
      <c r="AAE328" s="1099"/>
      <c r="AAF328" s="1099"/>
      <c r="AAG328" s="1099"/>
      <c r="AAH328" s="1099"/>
      <c r="AAI328" s="1099"/>
      <c r="AAJ328" s="1099"/>
      <c r="AAK328" s="1099"/>
      <c r="AAL328" s="1099"/>
      <c r="AAM328" s="1099"/>
      <c r="AAN328" s="1099"/>
      <c r="AAO328" s="1099"/>
      <c r="AAP328" s="1099"/>
      <c r="AAQ328" s="1099"/>
      <c r="AAR328" s="1099"/>
      <c r="AAS328" s="1099"/>
      <c r="AAT328" s="1099"/>
      <c r="AAU328" s="1099"/>
      <c r="AAV328" s="1099"/>
      <c r="AAW328" s="1099"/>
      <c r="AAX328" s="1099"/>
      <c r="AAY328" s="1099"/>
      <c r="AAZ328" s="1099"/>
      <c r="ABA328" s="1099"/>
      <c r="ABB328" s="1099"/>
      <c r="ABC328" s="1099"/>
      <c r="ABD328" s="1099"/>
      <c r="ABE328" s="1099"/>
      <c r="ABF328" s="1099"/>
      <c r="ABG328" s="1099"/>
      <c r="ABH328" s="1099"/>
      <c r="ABI328" s="1099"/>
      <c r="ABJ328" s="1099"/>
      <c r="ABK328" s="1099"/>
      <c r="ABL328" s="1099"/>
      <c r="ABM328" s="1099"/>
      <c r="ABN328" s="1099"/>
      <c r="ABO328" s="1099"/>
      <c r="ABP328" s="1099"/>
      <c r="ABQ328" s="1099"/>
      <c r="ABR328" s="1099"/>
      <c r="ABS328" s="1099"/>
      <c r="ABT328" s="1099"/>
      <c r="ABU328" s="1099"/>
      <c r="ABV328" s="1099"/>
      <c r="ABW328" s="1099"/>
      <c r="ABX328" s="1099"/>
      <c r="ABY328" s="1099"/>
      <c r="ABZ328" s="1099"/>
      <c r="ACA328" s="1099"/>
      <c r="ACB328" s="1099"/>
      <c r="ACC328" s="1099"/>
      <c r="ACD328" s="1099"/>
      <c r="ACE328" s="1099"/>
      <c r="ACF328" s="1099"/>
      <c r="ACG328" s="1099"/>
      <c r="ACH328" s="1099"/>
      <c r="ACI328" s="1099"/>
      <c r="ACJ328" s="1099"/>
      <c r="ACK328" s="1099"/>
      <c r="ACL328" s="1099"/>
      <c r="ACM328" s="1099"/>
      <c r="ACN328" s="1099"/>
      <c r="ACO328" s="1099"/>
      <c r="ACP328" s="1099"/>
      <c r="ACQ328" s="1099"/>
      <c r="ACR328" s="1099"/>
      <c r="ACS328" s="1099"/>
      <c r="ACT328" s="1099"/>
      <c r="ACU328" s="1099"/>
      <c r="ACV328" s="1099"/>
      <c r="ACW328" s="1099"/>
      <c r="ACX328" s="1099"/>
      <c r="ACY328" s="1099"/>
      <c r="ACZ328" s="1099"/>
      <c r="ADA328" s="1099"/>
      <c r="ADB328" s="1099"/>
      <c r="ADC328" s="1099"/>
      <c r="ADD328" s="1099"/>
      <c r="ADE328" s="1099"/>
      <c r="ADF328" s="1099"/>
      <c r="ADG328" s="1099"/>
      <c r="ADH328" s="1099"/>
      <c r="ADI328" s="1099"/>
      <c r="ADJ328" s="1099"/>
      <c r="ADK328" s="1099"/>
      <c r="ADL328" s="1099"/>
      <c r="ADM328" s="1099"/>
      <c r="ADN328" s="1099"/>
      <c r="ADO328" s="1099"/>
      <c r="ADP328" s="1099"/>
      <c r="ADQ328" s="1099"/>
      <c r="ADR328" s="1099"/>
      <c r="ADS328" s="1099"/>
      <c r="ADT328" s="1099"/>
      <c r="ADU328" s="1099"/>
      <c r="ADV328" s="1099"/>
      <c r="ADW328" s="1099"/>
      <c r="ADX328" s="1099"/>
      <c r="ADY328" s="1099"/>
      <c r="ADZ328" s="1099"/>
      <c r="AEA328" s="1099"/>
      <c r="AEB328" s="1099"/>
      <c r="AEC328" s="1099"/>
      <c r="AED328" s="1099"/>
      <c r="AEE328" s="1099"/>
      <c r="AEF328" s="1099"/>
      <c r="AEG328" s="1099"/>
      <c r="AEH328" s="1099"/>
      <c r="AEI328" s="1099"/>
      <c r="AEJ328" s="1099"/>
      <c r="AEK328" s="1099"/>
      <c r="AEL328" s="1099"/>
      <c r="AEM328" s="1099"/>
      <c r="AEN328" s="1099"/>
      <c r="AEO328" s="1099"/>
      <c r="AEP328" s="1099"/>
      <c r="AEQ328" s="1099"/>
      <c r="AER328" s="1099"/>
      <c r="AES328" s="1099"/>
      <c r="AET328" s="1099"/>
      <c r="AEU328" s="1099"/>
      <c r="AEV328" s="1099"/>
      <c r="AEW328" s="1099"/>
      <c r="AEX328" s="1099"/>
      <c r="AEY328" s="1099"/>
      <c r="AEZ328" s="1099"/>
      <c r="AFA328" s="1099"/>
      <c r="AFB328" s="1099"/>
      <c r="AFC328" s="1099"/>
      <c r="AFD328" s="1099"/>
      <c r="AFE328" s="1099"/>
      <c r="AFF328" s="1099"/>
      <c r="AFG328" s="1099"/>
      <c r="AFH328" s="1099"/>
      <c r="AFI328" s="1099"/>
      <c r="AFJ328" s="1099"/>
      <c r="AFK328" s="1099"/>
      <c r="AFL328" s="1099"/>
      <c r="AFM328" s="1099"/>
      <c r="AFN328" s="1099"/>
      <c r="AFO328" s="1099"/>
      <c r="AFP328" s="1099"/>
      <c r="AFQ328" s="1099"/>
      <c r="AFR328" s="1099"/>
      <c r="AFS328" s="1099"/>
      <c r="AFT328" s="1099"/>
      <c r="AFU328" s="1099"/>
      <c r="AFV328" s="1099"/>
      <c r="AFW328" s="1099"/>
      <c r="AFX328" s="1099"/>
      <c r="AFY328" s="1099"/>
      <c r="AFZ328" s="1099"/>
      <c r="AGA328" s="1099"/>
      <c r="AGB328" s="1099"/>
      <c r="AGC328" s="1099"/>
      <c r="AGD328" s="1099"/>
      <c r="AGE328" s="1099"/>
      <c r="AGF328" s="1099"/>
      <c r="AGG328" s="1099"/>
      <c r="AGH328" s="1099"/>
      <c r="AGI328" s="1099"/>
      <c r="AGJ328" s="1099"/>
      <c r="AGK328" s="1099"/>
      <c r="AGL328" s="1099"/>
      <c r="AGM328" s="1099"/>
      <c r="AGN328" s="1099"/>
      <c r="AGO328" s="1099"/>
      <c r="AGP328" s="1099"/>
      <c r="AGQ328" s="1099"/>
      <c r="AGR328" s="1099"/>
      <c r="AGS328" s="1099"/>
      <c r="AGT328" s="1099"/>
      <c r="AGU328" s="1099"/>
      <c r="AGV328" s="1099"/>
      <c r="AGW328" s="1099"/>
      <c r="AGX328" s="1099"/>
      <c r="AGY328" s="1099"/>
      <c r="AGZ328" s="1099"/>
      <c r="AHA328" s="1099"/>
      <c r="AHB328" s="1099"/>
      <c r="AHC328" s="1099"/>
      <c r="AHD328" s="1099"/>
      <c r="AHE328" s="1099"/>
      <c r="AHF328" s="1099"/>
      <c r="AHG328" s="1099"/>
      <c r="AHH328" s="1099"/>
      <c r="AHI328" s="1099"/>
      <c r="AHJ328" s="1099"/>
      <c r="AHK328" s="1099"/>
      <c r="AHL328" s="1099"/>
      <c r="AHM328" s="1099"/>
      <c r="AHN328" s="1099"/>
      <c r="AHO328" s="1099"/>
      <c r="AHP328" s="1099"/>
      <c r="AHQ328" s="1099"/>
      <c r="AHR328" s="1099"/>
      <c r="AHS328" s="1099"/>
      <c r="AHT328" s="1099"/>
      <c r="AHU328" s="1099"/>
      <c r="AHV328" s="1099"/>
      <c r="AHW328" s="1099"/>
      <c r="AHX328" s="1099"/>
      <c r="AHY328" s="1099"/>
      <c r="AHZ328" s="1099"/>
      <c r="AIA328" s="1099"/>
      <c r="AIB328" s="1099"/>
      <c r="AIC328" s="1099"/>
      <c r="AID328" s="1099"/>
      <c r="AIE328" s="1099"/>
      <c r="AIF328" s="1099"/>
      <c r="AIG328" s="1099"/>
      <c r="AIH328" s="1099"/>
      <c r="AII328" s="1099"/>
      <c r="AIJ328" s="1099"/>
      <c r="AIK328" s="1099"/>
      <c r="AIL328" s="1099"/>
      <c r="AIM328" s="1099"/>
      <c r="AIN328" s="1099"/>
      <c r="AIO328" s="1099"/>
      <c r="AIP328" s="1099"/>
      <c r="AIQ328" s="1099"/>
      <c r="AIR328" s="1099"/>
      <c r="AIS328" s="1099"/>
      <c r="AIT328" s="1099"/>
      <c r="AIU328" s="1099"/>
      <c r="AIV328" s="1099"/>
      <c r="AIW328" s="1099"/>
      <c r="AIX328" s="1099"/>
      <c r="AIY328" s="1099"/>
      <c r="AIZ328" s="1099"/>
      <c r="AJA328" s="1099"/>
      <c r="AJB328" s="1099"/>
      <c r="AJC328" s="1099"/>
      <c r="AJD328" s="1099"/>
      <c r="AJE328" s="1099"/>
      <c r="AJF328" s="1099"/>
      <c r="AJG328" s="1099"/>
      <c r="AJH328" s="1099"/>
      <c r="AJI328" s="1099"/>
      <c r="AJJ328" s="1099"/>
      <c r="AJK328" s="1099"/>
      <c r="AJL328" s="1099"/>
      <c r="AJM328" s="1099"/>
      <c r="AJN328" s="1099"/>
      <c r="AJO328" s="1099"/>
      <c r="AJP328" s="1099"/>
      <c r="AJQ328" s="1099"/>
      <c r="AJR328" s="1099"/>
      <c r="AJS328" s="1099"/>
      <c r="AJT328" s="1099"/>
      <c r="AJU328" s="1099"/>
      <c r="AJV328" s="1099"/>
      <c r="AJW328" s="1099"/>
      <c r="AJX328" s="1099"/>
      <c r="AJY328" s="1099"/>
      <c r="AJZ328" s="1099"/>
      <c r="AKA328" s="1099"/>
      <c r="AKB328" s="1099"/>
      <c r="AKC328" s="1099"/>
      <c r="AKD328" s="1099"/>
      <c r="AKE328" s="1099"/>
      <c r="AKF328" s="1099"/>
      <c r="AKG328" s="1099"/>
      <c r="AKH328" s="1099"/>
      <c r="AKI328" s="1099"/>
      <c r="AKJ328" s="1099"/>
      <c r="AKK328" s="1099"/>
      <c r="AKL328" s="1099"/>
      <c r="AKM328" s="1099"/>
      <c r="AKN328" s="1099"/>
      <c r="AKO328" s="1099"/>
      <c r="AKP328" s="1099"/>
      <c r="AKQ328" s="1099"/>
      <c r="AKR328" s="1099"/>
      <c r="AKS328" s="1099"/>
      <c r="AKT328" s="1099"/>
      <c r="AKU328" s="1099"/>
      <c r="AKV328" s="1099"/>
      <c r="AKW328" s="1099"/>
      <c r="AKX328" s="1099"/>
      <c r="AKY328" s="1099"/>
      <c r="AKZ328" s="1099"/>
      <c r="ALA328" s="1099"/>
      <c r="ALB328" s="1099"/>
      <c r="ALC328" s="1099"/>
      <c r="ALD328" s="1099"/>
      <c r="ALE328" s="1099"/>
      <c r="ALF328" s="1099"/>
      <c r="ALG328" s="1099"/>
      <c r="ALH328" s="1099"/>
      <c r="ALI328" s="1099"/>
      <c r="ALJ328" s="1099"/>
      <c r="ALK328" s="1099"/>
      <c r="ALL328" s="1099"/>
      <c r="ALM328" s="1099"/>
      <c r="ALN328" s="1099"/>
      <c r="ALO328" s="1099"/>
      <c r="ALP328" s="1099"/>
      <c r="ALQ328" s="1099"/>
      <c r="ALR328" s="1099"/>
      <c r="ALS328" s="1099"/>
      <c r="ALT328" s="1099"/>
      <c r="ALU328" s="1099"/>
      <c r="ALV328" s="1099"/>
      <c r="ALW328" s="1099"/>
      <c r="ALX328" s="1099"/>
      <c r="ALY328" s="1099"/>
      <c r="ALZ328" s="1099"/>
      <c r="AMA328" s="1099"/>
      <c r="AMB328" s="1099"/>
      <c r="AMC328" s="1099"/>
      <c r="AMD328" s="1099"/>
      <c r="AME328" s="1099"/>
      <c r="AMF328" s="1099"/>
      <c r="AMG328" s="1099"/>
      <c r="AMH328" s="1099"/>
      <c r="AMI328" s="1099"/>
      <c r="AMJ328" s="1099"/>
      <c r="AMK328" s="1099"/>
      <c r="AML328" s="1099"/>
      <c r="AMM328" s="1099"/>
      <c r="AMN328" s="1099"/>
      <c r="AMO328" s="1099"/>
      <c r="AMP328" s="1099"/>
      <c r="AMQ328" s="1099"/>
      <c r="AMR328" s="1099"/>
      <c r="AMS328" s="1099"/>
      <c r="AMT328" s="1099"/>
      <c r="AMU328" s="1099"/>
      <c r="AMV328" s="1099"/>
      <c r="AMW328" s="1099"/>
      <c r="AMX328" s="1099"/>
      <c r="AMY328" s="1099"/>
      <c r="AMZ328" s="1099"/>
      <c r="ANA328" s="1099"/>
      <c r="ANB328" s="1099"/>
      <c r="ANC328" s="1099"/>
      <c r="AND328" s="1099"/>
      <c r="ANE328" s="1099"/>
      <c r="ANF328" s="1099"/>
      <c r="ANG328" s="1099"/>
      <c r="ANH328" s="1099"/>
      <c r="ANI328" s="1099"/>
      <c r="ANJ328" s="1099"/>
      <c r="ANK328" s="1099"/>
      <c r="ANL328" s="1099"/>
      <c r="ANM328" s="1099"/>
      <c r="ANN328" s="1099"/>
      <c r="ANO328" s="1099"/>
      <c r="ANP328" s="1099"/>
      <c r="ANQ328" s="1099"/>
      <c r="ANR328" s="1099"/>
      <c r="ANS328" s="1099"/>
      <c r="ANT328" s="1099"/>
      <c r="ANU328" s="1099"/>
      <c r="ANV328" s="1099"/>
      <c r="ANW328" s="1099"/>
      <c r="ANX328" s="1099"/>
      <c r="ANY328" s="1099"/>
      <c r="ANZ328" s="1099"/>
      <c r="AOA328" s="1099"/>
      <c r="AOB328" s="1099"/>
      <c r="AOC328" s="1099"/>
      <c r="AOD328" s="1099"/>
      <c r="AOE328" s="1099"/>
      <c r="AOF328" s="1099"/>
      <c r="AOG328" s="1099"/>
      <c r="AOH328" s="1099"/>
      <c r="AOI328" s="1099"/>
      <c r="AOJ328" s="1099"/>
      <c r="AOK328" s="1099"/>
      <c r="AOL328" s="1099"/>
      <c r="AOM328" s="1099"/>
      <c r="AON328" s="1099"/>
      <c r="AOO328" s="1099"/>
      <c r="AOP328" s="1099"/>
      <c r="AOQ328" s="1099"/>
      <c r="AOR328" s="1099"/>
      <c r="AOS328" s="1099"/>
      <c r="AOT328" s="1099"/>
      <c r="AOU328" s="1099"/>
      <c r="AOV328" s="1099"/>
      <c r="AOW328" s="1099"/>
      <c r="AOX328" s="1099"/>
      <c r="AOY328" s="1099"/>
      <c r="AOZ328" s="1099"/>
      <c r="APA328" s="1099"/>
      <c r="APB328" s="1099"/>
      <c r="APC328" s="1099"/>
      <c r="APD328" s="1099"/>
      <c r="APE328" s="1099"/>
      <c r="APF328" s="1099"/>
      <c r="APG328" s="1099"/>
      <c r="APH328" s="1099"/>
      <c r="API328" s="1099"/>
      <c r="APJ328" s="1099"/>
      <c r="APK328" s="1099"/>
      <c r="APL328" s="1099"/>
      <c r="APM328" s="1099"/>
      <c r="APN328" s="1099"/>
      <c r="APO328" s="1099"/>
      <c r="APP328" s="1099"/>
      <c r="APQ328" s="1099"/>
      <c r="APR328" s="1099"/>
      <c r="APS328" s="1099"/>
      <c r="APT328" s="1099"/>
      <c r="APU328" s="1099"/>
      <c r="APV328" s="1099"/>
      <c r="APW328" s="1099"/>
      <c r="APX328" s="1099"/>
      <c r="APY328" s="1099"/>
      <c r="APZ328" s="1099"/>
      <c r="AQA328" s="1099"/>
      <c r="AQB328" s="1099"/>
      <c r="AQC328" s="1099"/>
      <c r="AQD328" s="1099"/>
      <c r="AQE328" s="1099"/>
      <c r="AQF328" s="1099"/>
      <c r="AQG328" s="1099"/>
      <c r="AQH328" s="1099"/>
      <c r="AQI328" s="1099"/>
      <c r="AQJ328" s="1099"/>
      <c r="AQK328" s="1099"/>
      <c r="AQL328" s="1099"/>
      <c r="AQM328" s="1099"/>
      <c r="AQN328" s="1099"/>
      <c r="AQO328" s="1099"/>
      <c r="AQP328" s="1099"/>
      <c r="AQQ328" s="1099"/>
      <c r="AQR328" s="1099"/>
      <c r="AQS328" s="1099"/>
      <c r="AQT328" s="1099"/>
      <c r="AQU328" s="1099"/>
      <c r="AQV328" s="1099"/>
      <c r="AQW328" s="1099"/>
      <c r="AQX328" s="1099"/>
      <c r="AQY328" s="1099"/>
      <c r="AQZ328" s="1099"/>
      <c r="ARA328" s="1099"/>
      <c r="ARB328" s="1099"/>
      <c r="ARC328" s="1099"/>
      <c r="ARD328" s="1099"/>
      <c r="ARE328" s="1099"/>
      <c r="ARF328" s="1099"/>
      <c r="ARG328" s="1099"/>
      <c r="ARH328" s="1099"/>
      <c r="ARI328" s="1099"/>
      <c r="ARJ328" s="1099"/>
      <c r="ARK328" s="1099"/>
      <c r="ARL328" s="1099"/>
      <c r="ARM328" s="1099"/>
      <c r="ARN328" s="1099"/>
      <c r="ARO328" s="1099"/>
      <c r="ARP328" s="1099"/>
      <c r="ARQ328" s="1099"/>
      <c r="ARR328" s="1099"/>
      <c r="ARS328" s="1099"/>
      <c r="ART328" s="1099"/>
      <c r="ARU328" s="1099"/>
      <c r="ARV328" s="1099"/>
      <c r="ARW328" s="1099"/>
      <c r="ARX328" s="1099"/>
      <c r="ARY328" s="1099"/>
      <c r="ARZ328" s="1099"/>
      <c r="ASA328" s="1099"/>
      <c r="ASB328" s="1099"/>
      <c r="ASC328" s="1099"/>
      <c r="ASD328" s="1099"/>
      <c r="ASE328" s="1099"/>
      <c r="ASF328" s="1099"/>
      <c r="ASG328" s="1099"/>
      <c r="ASH328" s="1099"/>
      <c r="ASI328" s="1099"/>
      <c r="ASJ328" s="1099"/>
      <c r="ASK328" s="1099"/>
      <c r="ASL328" s="1099"/>
      <c r="ASM328" s="1099"/>
      <c r="ASN328" s="1099"/>
      <c r="ASO328" s="1099"/>
      <c r="ASP328" s="1099"/>
      <c r="ASQ328" s="1099"/>
      <c r="ASR328" s="1099"/>
      <c r="ASS328" s="1099"/>
      <c r="AST328" s="1099"/>
      <c r="ASU328" s="1099"/>
      <c r="ASV328" s="1099"/>
      <c r="ASW328" s="1099"/>
      <c r="ASX328" s="1099"/>
      <c r="ASY328" s="1099"/>
      <c r="ASZ328" s="1099"/>
      <c r="ATA328" s="1099"/>
      <c r="ATB328" s="1099"/>
      <c r="ATC328" s="1099"/>
      <c r="ATD328" s="1099"/>
      <c r="ATE328" s="1099"/>
      <c r="ATF328" s="1099"/>
      <c r="ATG328" s="1099"/>
      <c r="ATH328" s="1099"/>
      <c r="ATI328" s="1099"/>
      <c r="ATJ328" s="1099"/>
      <c r="ATK328" s="1099"/>
      <c r="ATL328" s="1099"/>
      <c r="ATM328" s="1099"/>
      <c r="ATN328" s="1099"/>
      <c r="ATO328" s="1099"/>
      <c r="ATP328" s="1099"/>
      <c r="ATQ328" s="1099"/>
      <c r="ATR328" s="1099"/>
      <c r="ATS328" s="1099"/>
      <c r="ATT328" s="1099"/>
      <c r="ATU328" s="1099"/>
      <c r="ATV328" s="1099"/>
      <c r="ATW328" s="1099"/>
      <c r="ATX328" s="1099"/>
      <c r="ATY328" s="1099"/>
      <c r="ATZ328" s="1099"/>
      <c r="AUA328" s="1099"/>
      <c r="AUB328" s="1099"/>
      <c r="AUC328" s="1099"/>
      <c r="AUD328" s="1099"/>
      <c r="AUE328" s="1099"/>
      <c r="AUF328" s="1099"/>
      <c r="AUG328" s="1099"/>
      <c r="AUH328" s="1099"/>
      <c r="AUI328" s="1099"/>
      <c r="AUJ328" s="1099"/>
      <c r="AUK328" s="1099"/>
      <c r="AUL328" s="1099"/>
      <c r="AUM328" s="1099"/>
      <c r="AUN328" s="1099"/>
      <c r="AUO328" s="1099"/>
      <c r="AUP328" s="1099"/>
      <c r="AUQ328" s="1099"/>
      <c r="AUR328" s="1099"/>
      <c r="AUS328" s="1099"/>
      <c r="AUT328" s="1099"/>
      <c r="AUU328" s="1099"/>
      <c r="AUV328" s="1099"/>
      <c r="AUW328" s="1099"/>
      <c r="AUX328" s="1099"/>
      <c r="AUY328" s="1099"/>
      <c r="AUZ328" s="1099"/>
      <c r="AVA328" s="1099"/>
      <c r="AVB328" s="1099"/>
      <c r="AVC328" s="1099"/>
      <c r="AVD328" s="1099"/>
      <c r="AVE328" s="1099"/>
      <c r="AVF328" s="1099"/>
      <c r="AVG328" s="1099"/>
      <c r="AVH328" s="1099"/>
      <c r="AVI328" s="1099"/>
      <c r="AVJ328" s="1099"/>
      <c r="AVK328" s="1099"/>
      <c r="AVL328" s="1099"/>
      <c r="AVM328" s="1099"/>
      <c r="AVN328" s="1099"/>
      <c r="AVO328" s="1099"/>
      <c r="AVP328" s="1099"/>
      <c r="AVQ328" s="1099"/>
      <c r="AVR328" s="1099"/>
      <c r="AVS328" s="1099"/>
      <c r="AVT328" s="1099"/>
      <c r="AVU328" s="1099"/>
      <c r="AVV328" s="1099"/>
      <c r="AVW328" s="1099"/>
      <c r="AVX328" s="1099"/>
      <c r="AVY328" s="1099"/>
      <c r="AVZ328" s="1099"/>
      <c r="AWA328" s="1099"/>
      <c r="AWB328" s="1099"/>
      <c r="AWC328" s="1099"/>
      <c r="AWD328" s="1099"/>
      <c r="AWE328" s="1099"/>
      <c r="AWF328" s="1099"/>
      <c r="AWG328" s="1099"/>
      <c r="AWH328" s="1099"/>
      <c r="AWI328" s="1099"/>
      <c r="AWJ328" s="1099"/>
      <c r="AWK328" s="1099"/>
      <c r="AWL328" s="1099"/>
      <c r="AWM328" s="1099"/>
      <c r="AWN328" s="1099"/>
      <c r="AWO328" s="1099"/>
      <c r="AWP328" s="1099"/>
      <c r="AWQ328" s="1099"/>
      <c r="AWR328" s="1099"/>
      <c r="AWS328" s="1099"/>
      <c r="AWT328" s="1099"/>
      <c r="AWU328" s="1099"/>
      <c r="AWV328" s="1099"/>
      <c r="AWW328" s="1099"/>
      <c r="AWX328" s="1099"/>
      <c r="AWY328" s="1099"/>
      <c r="AWZ328" s="1099"/>
      <c r="AXA328" s="1099"/>
      <c r="AXB328" s="1099"/>
      <c r="AXC328" s="1099"/>
      <c r="AXD328" s="1099"/>
      <c r="AXE328" s="1099"/>
      <c r="AXF328" s="1099"/>
      <c r="AXG328" s="1099"/>
      <c r="AXH328" s="1099"/>
      <c r="AXI328" s="1099"/>
      <c r="AXJ328" s="1099"/>
      <c r="AXK328" s="1099"/>
      <c r="AXL328" s="1099"/>
      <c r="AXM328" s="1099"/>
      <c r="AXN328" s="1099"/>
      <c r="AXO328" s="1099"/>
      <c r="AXP328" s="1099"/>
    </row>
    <row r="329" spans="1:1349" s="1100" customFormat="1" ht="17.25" customHeight="1" x14ac:dyDescent="0.2">
      <c r="A329" s="3484"/>
      <c r="B329" s="3487" t="s">
        <v>1056</v>
      </c>
      <c r="C329" s="3487"/>
      <c r="D329" s="3487"/>
      <c r="E329" s="3487"/>
      <c r="F329" s="3487"/>
      <c r="G329" s="3487"/>
      <c r="H329" s="3487"/>
      <c r="I329" s="3487"/>
      <c r="J329" s="3487"/>
      <c r="K329" s="3487"/>
      <c r="L329" s="3487"/>
      <c r="M329" s="3487"/>
      <c r="N329" s="3487"/>
      <c r="O329" s="3487"/>
      <c r="P329" s="3487"/>
      <c r="Q329" s="3487"/>
      <c r="R329" s="3574"/>
      <c r="S329" s="1382"/>
      <c r="T329" s="1382"/>
      <c r="U329" s="1382"/>
      <c r="V329" s="1382"/>
      <c r="W329" s="1382"/>
      <c r="X329" s="1383"/>
      <c r="Y329" s="1383"/>
      <c r="Z329" s="1383"/>
      <c r="AA329" s="1383"/>
      <c r="AB329" s="1099"/>
      <c r="AC329" s="1098"/>
      <c r="AD329" s="1098"/>
      <c r="AE329" s="1098"/>
      <c r="AF329" s="1098"/>
      <c r="AG329" s="1098"/>
      <c r="AH329" s="1098"/>
      <c r="AI329" s="1098"/>
      <c r="AJ329" s="1098"/>
      <c r="AK329" s="1098"/>
      <c r="AL329" s="1098"/>
      <c r="AM329" s="1098"/>
      <c r="AN329" s="1098"/>
      <c r="AO329" s="1098"/>
      <c r="AP329" s="1098"/>
      <c r="AQ329" s="1098"/>
      <c r="AR329" s="1098"/>
      <c r="AS329" s="1098"/>
      <c r="AT329" s="1098"/>
      <c r="AU329" s="1098"/>
      <c r="AV329" s="1098"/>
      <c r="AW329" s="1098"/>
      <c r="AX329" s="1098"/>
      <c r="AY329" s="1098"/>
      <c r="AZ329" s="1098"/>
      <c r="BA329" s="1098"/>
      <c r="BB329" s="1099"/>
      <c r="BC329" s="1099"/>
      <c r="BD329" s="1099"/>
      <c r="BE329" s="1099"/>
      <c r="BF329" s="1099"/>
      <c r="BG329" s="1099"/>
      <c r="BH329" s="1099"/>
      <c r="BI329" s="1099"/>
      <c r="BJ329" s="1099"/>
      <c r="BK329" s="1099"/>
      <c r="BL329" s="1099"/>
      <c r="BM329" s="1099"/>
      <c r="BN329" s="1099"/>
      <c r="BO329" s="1099"/>
      <c r="BP329" s="1099"/>
      <c r="BQ329" s="1099"/>
      <c r="BR329" s="1099"/>
      <c r="BS329" s="1099"/>
      <c r="BT329" s="1099"/>
      <c r="BU329" s="1099"/>
      <c r="BV329" s="1099"/>
      <c r="BW329" s="1099"/>
      <c r="BX329" s="1099"/>
      <c r="BY329" s="1099"/>
      <c r="BZ329" s="1099"/>
      <c r="CA329" s="1099"/>
      <c r="CB329" s="1099"/>
      <c r="CC329" s="1099"/>
      <c r="CD329" s="1099"/>
      <c r="CE329" s="1099"/>
      <c r="CF329" s="1099"/>
      <c r="CG329" s="1099"/>
      <c r="CH329" s="1099"/>
      <c r="CI329" s="1099"/>
      <c r="CJ329" s="1099"/>
      <c r="CK329" s="1099"/>
      <c r="CL329" s="1099"/>
      <c r="CM329" s="1099"/>
      <c r="CN329" s="1099"/>
      <c r="CO329" s="1099"/>
      <c r="CP329" s="1099"/>
      <c r="CQ329" s="1099"/>
      <c r="CR329" s="1099"/>
      <c r="CS329" s="1099"/>
      <c r="CT329" s="1099"/>
      <c r="CU329" s="1099"/>
      <c r="CV329" s="1099"/>
      <c r="CW329" s="1099"/>
      <c r="CX329" s="1099"/>
      <c r="CY329" s="1099"/>
      <c r="CZ329" s="1099"/>
      <c r="DA329" s="1099"/>
      <c r="DB329" s="1099"/>
      <c r="DC329" s="1099"/>
      <c r="DD329" s="1099"/>
      <c r="DE329" s="1099"/>
      <c r="DF329" s="1099"/>
      <c r="DG329" s="1099"/>
      <c r="DH329" s="1099"/>
      <c r="DI329" s="1099"/>
      <c r="DJ329" s="1099"/>
      <c r="DK329" s="1099"/>
      <c r="DL329" s="1099"/>
      <c r="DM329" s="1099"/>
      <c r="DN329" s="1099"/>
      <c r="DO329" s="1099"/>
      <c r="DP329" s="1099"/>
      <c r="DQ329" s="1099"/>
      <c r="DR329" s="1099"/>
      <c r="DS329" s="1099"/>
      <c r="DT329" s="1099"/>
      <c r="DU329" s="1099"/>
      <c r="DV329" s="1099"/>
      <c r="DW329" s="1099"/>
      <c r="DX329" s="1099"/>
      <c r="DY329" s="1099"/>
      <c r="DZ329" s="1099"/>
      <c r="EA329" s="1099"/>
      <c r="EB329" s="1099"/>
      <c r="EC329" s="1099"/>
      <c r="ED329" s="1099"/>
      <c r="EE329" s="1099"/>
      <c r="EF329" s="1099"/>
      <c r="EG329" s="1099"/>
      <c r="EH329" s="1099"/>
      <c r="EI329" s="1099"/>
      <c r="EJ329" s="1099"/>
      <c r="EK329" s="1099"/>
      <c r="EL329" s="1099"/>
      <c r="EM329" s="1099"/>
      <c r="EN329" s="1099"/>
      <c r="EO329" s="1099"/>
      <c r="EP329" s="1099"/>
      <c r="EQ329" s="1099"/>
      <c r="ER329" s="1099"/>
      <c r="ES329" s="1099"/>
      <c r="ET329" s="1099"/>
      <c r="EU329" s="1099"/>
      <c r="EV329" s="1099"/>
      <c r="EW329" s="1099"/>
      <c r="EX329" s="1099"/>
      <c r="EY329" s="1099"/>
      <c r="EZ329" s="1099"/>
      <c r="FA329" s="1099"/>
      <c r="FB329" s="1099"/>
      <c r="FC329" s="1099"/>
      <c r="FD329" s="1099"/>
      <c r="FE329" s="1099"/>
      <c r="FF329" s="1099"/>
      <c r="FG329" s="1099"/>
      <c r="FH329" s="1099"/>
      <c r="FI329" s="1099"/>
      <c r="FJ329" s="1099"/>
      <c r="FK329" s="1099"/>
      <c r="FL329" s="1099"/>
      <c r="FM329" s="1099"/>
      <c r="FN329" s="1099"/>
      <c r="FO329" s="1099"/>
      <c r="FP329" s="1099"/>
      <c r="FQ329" s="1099"/>
      <c r="FR329" s="1099"/>
      <c r="FS329" s="1099"/>
      <c r="FT329" s="1099"/>
      <c r="FU329" s="1099"/>
      <c r="FV329" s="1099"/>
      <c r="FW329" s="1099"/>
      <c r="FX329" s="1099"/>
      <c r="FY329" s="1099"/>
      <c r="FZ329" s="1099"/>
      <c r="GA329" s="1099"/>
      <c r="GB329" s="1099"/>
      <c r="GC329" s="1099"/>
      <c r="GD329" s="1099"/>
      <c r="GE329" s="1099"/>
      <c r="GF329" s="1099"/>
      <c r="GG329" s="1099"/>
      <c r="GH329" s="1099"/>
      <c r="GI329" s="1099"/>
      <c r="GJ329" s="1099"/>
      <c r="GK329" s="1099"/>
      <c r="GL329" s="1099"/>
      <c r="GM329" s="1099"/>
      <c r="GN329" s="1099"/>
      <c r="GO329" s="1099"/>
      <c r="GP329" s="1099"/>
      <c r="GQ329" s="1099"/>
      <c r="GR329" s="1099"/>
      <c r="GS329" s="1099"/>
      <c r="GT329" s="1099"/>
      <c r="GU329" s="1099"/>
      <c r="GV329" s="1099"/>
      <c r="GW329" s="1099"/>
      <c r="GX329" s="1099"/>
      <c r="GY329" s="1099"/>
      <c r="GZ329" s="1099"/>
      <c r="HA329" s="1099"/>
      <c r="HB329" s="1099"/>
      <c r="HC329" s="1099"/>
      <c r="HD329" s="1099"/>
      <c r="HE329" s="1099"/>
      <c r="HF329" s="1099"/>
      <c r="HG329" s="1099"/>
      <c r="HH329" s="1099"/>
      <c r="HI329" s="1099"/>
      <c r="HJ329" s="1099"/>
      <c r="HK329" s="1099"/>
      <c r="HL329" s="1099"/>
      <c r="HM329" s="1099"/>
      <c r="HN329" s="1099"/>
      <c r="HO329" s="1099"/>
      <c r="HP329" s="1099"/>
      <c r="HQ329" s="1099"/>
      <c r="HR329" s="1099"/>
      <c r="HS329" s="1099"/>
      <c r="HT329" s="1099"/>
      <c r="HU329" s="1099"/>
      <c r="HV329" s="1099"/>
      <c r="HW329" s="1099"/>
      <c r="HX329" s="1099"/>
      <c r="HY329" s="1099"/>
      <c r="HZ329" s="1099"/>
      <c r="IA329" s="1099"/>
      <c r="IB329" s="1099"/>
      <c r="IC329" s="1099"/>
      <c r="ID329" s="1099"/>
      <c r="IE329" s="1099"/>
      <c r="IF329" s="1099"/>
      <c r="IG329" s="1099"/>
      <c r="IH329" s="1099"/>
      <c r="II329" s="1099"/>
      <c r="IJ329" s="1099"/>
      <c r="IK329" s="1099"/>
      <c r="IL329" s="1099"/>
      <c r="IM329" s="1099"/>
      <c r="IN329" s="1099"/>
      <c r="IO329" s="1099"/>
      <c r="IP329" s="1099"/>
      <c r="IQ329" s="1099"/>
      <c r="IR329" s="1099"/>
      <c r="IS329" s="1099"/>
      <c r="IT329" s="1099"/>
      <c r="IU329" s="1099"/>
      <c r="IV329" s="1099"/>
      <c r="IW329" s="1099"/>
      <c r="IX329" s="1099"/>
      <c r="IY329" s="1099"/>
      <c r="IZ329" s="1099"/>
      <c r="JA329" s="1099"/>
      <c r="JB329" s="1099"/>
      <c r="JC329" s="1099"/>
      <c r="JD329" s="1099"/>
      <c r="JE329" s="1099"/>
      <c r="JF329" s="1099"/>
      <c r="JG329" s="1099"/>
      <c r="JH329" s="1099"/>
      <c r="JI329" s="1099"/>
      <c r="JJ329" s="1099"/>
      <c r="JK329" s="1099"/>
      <c r="JL329" s="1099"/>
      <c r="JM329" s="1099"/>
      <c r="JN329" s="1099"/>
      <c r="JO329" s="1099"/>
      <c r="JP329" s="1099"/>
      <c r="JQ329" s="1099"/>
      <c r="JR329" s="1099"/>
      <c r="JS329" s="1099"/>
      <c r="JT329" s="1099"/>
      <c r="JU329" s="1099"/>
      <c r="JV329" s="1099"/>
      <c r="JW329" s="1099"/>
      <c r="JX329" s="1099"/>
      <c r="JY329" s="1099"/>
      <c r="JZ329" s="1099"/>
      <c r="KA329" s="1099"/>
      <c r="KB329" s="1099"/>
      <c r="KC329" s="1099"/>
      <c r="KD329" s="1099"/>
      <c r="KE329" s="1099"/>
      <c r="KF329" s="1099"/>
      <c r="KG329" s="1099"/>
      <c r="KH329" s="1099"/>
      <c r="KI329" s="1099"/>
      <c r="KJ329" s="1099"/>
      <c r="KK329" s="1099"/>
      <c r="KL329" s="1099"/>
      <c r="KM329" s="1099"/>
      <c r="KN329" s="1099"/>
      <c r="KO329" s="1099"/>
      <c r="KP329" s="1099"/>
      <c r="KQ329" s="1099"/>
      <c r="KR329" s="1099"/>
      <c r="KS329" s="1099"/>
      <c r="KT329" s="1099"/>
      <c r="KU329" s="1099"/>
      <c r="KV329" s="1099"/>
      <c r="KW329" s="1099"/>
      <c r="KX329" s="1099"/>
      <c r="KY329" s="1099"/>
      <c r="KZ329" s="1099"/>
      <c r="LA329" s="1099"/>
      <c r="LB329" s="1099"/>
      <c r="LC329" s="1099"/>
      <c r="LD329" s="1099"/>
      <c r="LE329" s="1099"/>
      <c r="LF329" s="1099"/>
      <c r="LG329" s="1099"/>
      <c r="LH329" s="1099"/>
      <c r="LI329" s="1099"/>
      <c r="LJ329" s="1099"/>
      <c r="LK329" s="1099"/>
      <c r="LL329" s="1099"/>
      <c r="LM329" s="1099"/>
      <c r="LN329" s="1099"/>
      <c r="LO329" s="1099"/>
      <c r="LP329" s="1099"/>
      <c r="LQ329" s="1099"/>
      <c r="LR329" s="1099"/>
      <c r="LS329" s="1099"/>
      <c r="LT329" s="1099"/>
      <c r="LU329" s="1099"/>
      <c r="LV329" s="1099"/>
      <c r="LW329" s="1099"/>
      <c r="LX329" s="1099"/>
      <c r="LY329" s="1099"/>
      <c r="LZ329" s="1099"/>
      <c r="MA329" s="1099"/>
      <c r="MB329" s="1099"/>
      <c r="MC329" s="1099"/>
      <c r="MD329" s="1099"/>
      <c r="ME329" s="1099"/>
      <c r="MF329" s="1099"/>
      <c r="MG329" s="1099"/>
      <c r="MH329" s="1099"/>
      <c r="MI329" s="1099"/>
      <c r="MJ329" s="1099"/>
      <c r="MK329" s="1099"/>
      <c r="ML329" s="1099"/>
      <c r="MM329" s="1099"/>
      <c r="MN329" s="1099"/>
      <c r="MO329" s="1099"/>
      <c r="MP329" s="1099"/>
      <c r="MQ329" s="1099"/>
      <c r="MR329" s="1099"/>
      <c r="MS329" s="1099"/>
      <c r="MT329" s="1099"/>
      <c r="MU329" s="1099"/>
      <c r="MV329" s="1099"/>
      <c r="MW329" s="1099"/>
      <c r="MX329" s="1099"/>
      <c r="MY329" s="1099"/>
      <c r="MZ329" s="1099"/>
      <c r="NA329" s="1099"/>
      <c r="NB329" s="1099"/>
      <c r="NC329" s="1099"/>
      <c r="ND329" s="1099"/>
      <c r="NE329" s="1099"/>
      <c r="NF329" s="1099"/>
      <c r="NG329" s="1099"/>
      <c r="NH329" s="1099"/>
      <c r="NI329" s="1099"/>
      <c r="NJ329" s="1099"/>
      <c r="NK329" s="1099"/>
      <c r="NL329" s="1099"/>
      <c r="NM329" s="1099"/>
      <c r="NN329" s="1099"/>
      <c r="NO329" s="1099"/>
      <c r="NP329" s="1099"/>
      <c r="NQ329" s="1099"/>
      <c r="NR329" s="1099"/>
      <c r="NS329" s="1099"/>
      <c r="NT329" s="1099"/>
      <c r="NU329" s="1099"/>
      <c r="NV329" s="1099"/>
      <c r="NW329" s="1099"/>
      <c r="NX329" s="1099"/>
      <c r="NY329" s="1099"/>
      <c r="NZ329" s="1099"/>
      <c r="OA329" s="1099"/>
      <c r="OB329" s="1099"/>
      <c r="OC329" s="1099"/>
      <c r="OD329" s="1099"/>
      <c r="OE329" s="1099"/>
      <c r="OF329" s="1099"/>
      <c r="OG329" s="1099"/>
      <c r="OH329" s="1099"/>
      <c r="OI329" s="1099"/>
      <c r="OJ329" s="1099"/>
      <c r="OK329" s="1099"/>
      <c r="OL329" s="1099"/>
      <c r="OM329" s="1099"/>
      <c r="ON329" s="1099"/>
      <c r="OO329" s="1099"/>
      <c r="OP329" s="1099"/>
      <c r="OQ329" s="1099"/>
      <c r="OR329" s="1099"/>
      <c r="OS329" s="1099"/>
      <c r="OT329" s="1099"/>
      <c r="OU329" s="1099"/>
      <c r="OV329" s="1099"/>
      <c r="OW329" s="1099"/>
      <c r="OX329" s="1099"/>
      <c r="OY329" s="1099"/>
      <c r="OZ329" s="1099"/>
      <c r="PA329" s="1099"/>
      <c r="PB329" s="1099"/>
      <c r="PC329" s="1099"/>
      <c r="PD329" s="1099"/>
      <c r="PE329" s="1099"/>
      <c r="PF329" s="1099"/>
      <c r="PG329" s="1099"/>
      <c r="PH329" s="1099"/>
      <c r="PI329" s="1099"/>
      <c r="PJ329" s="1099"/>
      <c r="PK329" s="1099"/>
      <c r="PL329" s="1099"/>
      <c r="PM329" s="1099"/>
      <c r="PN329" s="1099"/>
      <c r="PO329" s="1099"/>
      <c r="PP329" s="1099"/>
      <c r="PQ329" s="1099"/>
      <c r="PR329" s="1099"/>
      <c r="PS329" s="1099"/>
      <c r="PT329" s="1099"/>
      <c r="PU329" s="1099"/>
      <c r="PV329" s="1099"/>
      <c r="PW329" s="1099"/>
      <c r="PX329" s="1099"/>
      <c r="PY329" s="1099"/>
      <c r="PZ329" s="1099"/>
      <c r="QA329" s="1099"/>
      <c r="QB329" s="1099"/>
      <c r="QC329" s="1099"/>
      <c r="QD329" s="1099"/>
      <c r="QE329" s="1099"/>
      <c r="QF329" s="1099"/>
      <c r="QG329" s="1099"/>
      <c r="QH329" s="1099"/>
      <c r="QI329" s="1099"/>
      <c r="QJ329" s="1099"/>
      <c r="QK329" s="1099"/>
      <c r="QL329" s="1099"/>
      <c r="QM329" s="1099"/>
      <c r="QN329" s="1099"/>
      <c r="QO329" s="1099"/>
      <c r="QP329" s="1099"/>
      <c r="QQ329" s="1099"/>
      <c r="QR329" s="1099"/>
      <c r="QS329" s="1099"/>
      <c r="QT329" s="1099"/>
      <c r="QU329" s="1099"/>
      <c r="QV329" s="1099"/>
      <c r="QW329" s="1099"/>
      <c r="QX329" s="1099"/>
      <c r="QY329" s="1099"/>
      <c r="QZ329" s="1099"/>
      <c r="RA329" s="1099"/>
      <c r="RB329" s="1099"/>
      <c r="RC329" s="1099"/>
      <c r="RD329" s="1099"/>
      <c r="RE329" s="1099"/>
      <c r="RF329" s="1099"/>
      <c r="RG329" s="1099"/>
      <c r="RH329" s="1099"/>
      <c r="RI329" s="1099"/>
      <c r="RJ329" s="1099"/>
      <c r="RK329" s="1099"/>
      <c r="RL329" s="1099"/>
      <c r="RM329" s="1099"/>
      <c r="RN329" s="1099"/>
      <c r="RO329" s="1099"/>
      <c r="RP329" s="1099"/>
      <c r="RQ329" s="1099"/>
      <c r="RR329" s="1099"/>
      <c r="RS329" s="1099"/>
      <c r="RT329" s="1099"/>
      <c r="RU329" s="1099"/>
      <c r="RV329" s="1099"/>
      <c r="RW329" s="1099"/>
      <c r="RX329" s="1099"/>
      <c r="RY329" s="1099"/>
      <c r="RZ329" s="1099"/>
      <c r="SA329" s="1099"/>
      <c r="SB329" s="1099"/>
      <c r="SC329" s="1099"/>
      <c r="SD329" s="1099"/>
      <c r="SE329" s="1099"/>
      <c r="SF329" s="1099"/>
      <c r="SG329" s="1099"/>
      <c r="SH329" s="1099"/>
      <c r="SI329" s="1099"/>
      <c r="SJ329" s="1099"/>
      <c r="SK329" s="1099"/>
      <c r="SL329" s="1099"/>
      <c r="SM329" s="1099"/>
      <c r="SN329" s="1099"/>
      <c r="SO329" s="1099"/>
      <c r="SP329" s="1099"/>
      <c r="SQ329" s="1099"/>
      <c r="SR329" s="1099"/>
      <c r="SS329" s="1099"/>
      <c r="ST329" s="1099"/>
      <c r="SU329" s="1099"/>
      <c r="SV329" s="1099"/>
      <c r="SW329" s="1099"/>
      <c r="SX329" s="1099"/>
      <c r="SY329" s="1099"/>
      <c r="SZ329" s="1099"/>
      <c r="TA329" s="1099"/>
      <c r="TB329" s="1099"/>
      <c r="TC329" s="1099"/>
      <c r="TD329" s="1099"/>
      <c r="TE329" s="1099"/>
      <c r="TF329" s="1099"/>
      <c r="TG329" s="1099"/>
      <c r="TH329" s="1099"/>
      <c r="TI329" s="1099"/>
      <c r="TJ329" s="1099"/>
      <c r="TK329" s="1099"/>
      <c r="TL329" s="1099"/>
      <c r="TM329" s="1099"/>
      <c r="TN329" s="1099"/>
      <c r="TO329" s="1099"/>
      <c r="TP329" s="1099"/>
      <c r="TQ329" s="1099"/>
      <c r="TR329" s="1099"/>
      <c r="TS329" s="1099"/>
      <c r="TT329" s="1099"/>
      <c r="TU329" s="1099"/>
      <c r="TV329" s="1099"/>
      <c r="TW329" s="1099"/>
      <c r="TX329" s="1099"/>
      <c r="TY329" s="1099"/>
      <c r="TZ329" s="1099"/>
      <c r="UA329" s="1099"/>
      <c r="UB329" s="1099"/>
      <c r="UC329" s="1099"/>
      <c r="UD329" s="1099"/>
      <c r="UE329" s="1099"/>
      <c r="UF329" s="1099"/>
      <c r="UG329" s="1099"/>
      <c r="UH329" s="1099"/>
      <c r="UI329" s="1099"/>
      <c r="UJ329" s="1099"/>
      <c r="UK329" s="1099"/>
      <c r="UL329" s="1099"/>
      <c r="UM329" s="1099"/>
      <c r="UN329" s="1099"/>
      <c r="UO329" s="1099"/>
      <c r="UP329" s="1099"/>
      <c r="UQ329" s="1099"/>
      <c r="UR329" s="1099"/>
      <c r="US329" s="1099"/>
      <c r="UT329" s="1099"/>
      <c r="UU329" s="1099"/>
      <c r="UV329" s="1099"/>
      <c r="UW329" s="1099"/>
      <c r="UX329" s="1099"/>
      <c r="UY329" s="1099"/>
      <c r="UZ329" s="1099"/>
      <c r="VA329" s="1099"/>
      <c r="VB329" s="1099"/>
      <c r="VC329" s="1099"/>
      <c r="VD329" s="1099"/>
      <c r="VE329" s="1099"/>
      <c r="VF329" s="1099"/>
      <c r="VG329" s="1099"/>
      <c r="VH329" s="1099"/>
      <c r="VI329" s="1099"/>
      <c r="VJ329" s="1099"/>
      <c r="VK329" s="1099"/>
      <c r="VL329" s="1099"/>
      <c r="VM329" s="1099"/>
      <c r="VN329" s="1099"/>
      <c r="VO329" s="1099"/>
      <c r="VP329" s="1099"/>
      <c r="VQ329" s="1099"/>
      <c r="VR329" s="1099"/>
      <c r="VS329" s="1099"/>
      <c r="VT329" s="1099"/>
      <c r="VU329" s="1099"/>
      <c r="VV329" s="1099"/>
      <c r="VW329" s="1099"/>
      <c r="VX329" s="1099"/>
      <c r="VY329" s="1099"/>
      <c r="VZ329" s="1099"/>
      <c r="WA329" s="1099"/>
      <c r="WB329" s="1099"/>
      <c r="WC329" s="1099"/>
      <c r="WD329" s="1099"/>
      <c r="WE329" s="1099"/>
      <c r="WF329" s="1099"/>
      <c r="WG329" s="1099"/>
      <c r="WH329" s="1099"/>
      <c r="WI329" s="1099"/>
      <c r="WJ329" s="1099"/>
      <c r="WK329" s="1099"/>
      <c r="WL329" s="1099"/>
      <c r="WM329" s="1099"/>
      <c r="WN329" s="1099"/>
      <c r="WO329" s="1099"/>
      <c r="WP329" s="1099"/>
      <c r="WQ329" s="1099"/>
      <c r="WR329" s="1099"/>
      <c r="WS329" s="1099"/>
      <c r="WT329" s="1099"/>
      <c r="WU329" s="1099"/>
      <c r="WV329" s="1099"/>
      <c r="WW329" s="1099"/>
      <c r="WX329" s="1099"/>
      <c r="WY329" s="1099"/>
      <c r="WZ329" s="1099"/>
      <c r="XA329" s="1099"/>
      <c r="XB329" s="1099"/>
      <c r="XC329" s="1099"/>
      <c r="XD329" s="1099"/>
      <c r="XE329" s="1099"/>
      <c r="XF329" s="1099"/>
      <c r="XG329" s="1099"/>
      <c r="XH329" s="1099"/>
      <c r="XI329" s="1099"/>
      <c r="XJ329" s="1099"/>
      <c r="XK329" s="1099"/>
      <c r="XL329" s="1099"/>
      <c r="XM329" s="1099"/>
      <c r="XN329" s="1099"/>
      <c r="XO329" s="1099"/>
      <c r="XP329" s="1099"/>
      <c r="XQ329" s="1099"/>
      <c r="XR329" s="1099"/>
      <c r="XS329" s="1099"/>
      <c r="XT329" s="1099"/>
      <c r="XU329" s="1099"/>
      <c r="XV329" s="1099"/>
      <c r="XW329" s="1099"/>
      <c r="XX329" s="1099"/>
      <c r="XY329" s="1099"/>
      <c r="XZ329" s="1099"/>
      <c r="YA329" s="1099"/>
      <c r="YB329" s="1099"/>
      <c r="YC329" s="1099"/>
      <c r="YD329" s="1099"/>
      <c r="YE329" s="1099"/>
      <c r="YF329" s="1099"/>
      <c r="YG329" s="1099"/>
      <c r="YH329" s="1099"/>
      <c r="YI329" s="1099"/>
      <c r="YJ329" s="1099"/>
      <c r="YK329" s="1099"/>
      <c r="YL329" s="1099"/>
      <c r="YM329" s="1099"/>
      <c r="YN329" s="1099"/>
      <c r="YO329" s="1099"/>
      <c r="YP329" s="1099"/>
      <c r="YQ329" s="1099"/>
      <c r="YR329" s="1099"/>
      <c r="YS329" s="1099"/>
      <c r="YT329" s="1099"/>
      <c r="YU329" s="1099"/>
      <c r="YV329" s="1099"/>
      <c r="YW329" s="1099"/>
      <c r="YX329" s="1099"/>
      <c r="YY329" s="1099"/>
      <c r="YZ329" s="1099"/>
      <c r="ZA329" s="1099"/>
      <c r="ZB329" s="1099"/>
      <c r="ZC329" s="1099"/>
      <c r="ZD329" s="1099"/>
      <c r="ZE329" s="1099"/>
      <c r="ZF329" s="1099"/>
      <c r="ZG329" s="1099"/>
      <c r="ZH329" s="1099"/>
      <c r="ZI329" s="1099"/>
      <c r="ZJ329" s="1099"/>
      <c r="ZK329" s="1099"/>
      <c r="ZL329" s="1099"/>
      <c r="ZM329" s="1099"/>
      <c r="ZN329" s="1099"/>
      <c r="ZO329" s="1099"/>
      <c r="ZP329" s="1099"/>
      <c r="ZQ329" s="1099"/>
      <c r="ZR329" s="1099"/>
      <c r="ZS329" s="1099"/>
      <c r="ZT329" s="1099"/>
      <c r="ZU329" s="1099"/>
      <c r="ZV329" s="1099"/>
      <c r="ZW329" s="1099"/>
      <c r="ZX329" s="1099"/>
      <c r="ZY329" s="1099"/>
      <c r="ZZ329" s="1099"/>
      <c r="AAA329" s="1099"/>
      <c r="AAB329" s="1099"/>
      <c r="AAC329" s="1099"/>
      <c r="AAD329" s="1099"/>
      <c r="AAE329" s="1099"/>
      <c r="AAF329" s="1099"/>
      <c r="AAG329" s="1099"/>
      <c r="AAH329" s="1099"/>
      <c r="AAI329" s="1099"/>
      <c r="AAJ329" s="1099"/>
      <c r="AAK329" s="1099"/>
      <c r="AAL329" s="1099"/>
      <c r="AAM329" s="1099"/>
      <c r="AAN329" s="1099"/>
      <c r="AAO329" s="1099"/>
      <c r="AAP329" s="1099"/>
      <c r="AAQ329" s="1099"/>
      <c r="AAR329" s="1099"/>
      <c r="AAS329" s="1099"/>
      <c r="AAT329" s="1099"/>
      <c r="AAU329" s="1099"/>
      <c r="AAV329" s="1099"/>
      <c r="AAW329" s="1099"/>
      <c r="AAX329" s="1099"/>
      <c r="AAY329" s="1099"/>
      <c r="AAZ329" s="1099"/>
      <c r="ABA329" s="1099"/>
      <c r="ABB329" s="1099"/>
      <c r="ABC329" s="1099"/>
      <c r="ABD329" s="1099"/>
      <c r="ABE329" s="1099"/>
      <c r="ABF329" s="1099"/>
      <c r="ABG329" s="1099"/>
      <c r="ABH329" s="1099"/>
      <c r="ABI329" s="1099"/>
      <c r="ABJ329" s="1099"/>
      <c r="ABK329" s="1099"/>
      <c r="ABL329" s="1099"/>
      <c r="ABM329" s="1099"/>
      <c r="ABN329" s="1099"/>
      <c r="ABO329" s="1099"/>
      <c r="ABP329" s="1099"/>
      <c r="ABQ329" s="1099"/>
      <c r="ABR329" s="1099"/>
      <c r="ABS329" s="1099"/>
      <c r="ABT329" s="1099"/>
      <c r="ABU329" s="1099"/>
      <c r="ABV329" s="1099"/>
      <c r="ABW329" s="1099"/>
      <c r="ABX329" s="1099"/>
      <c r="ABY329" s="1099"/>
      <c r="ABZ329" s="1099"/>
      <c r="ACA329" s="1099"/>
      <c r="ACB329" s="1099"/>
      <c r="ACC329" s="1099"/>
      <c r="ACD329" s="1099"/>
      <c r="ACE329" s="1099"/>
      <c r="ACF329" s="1099"/>
      <c r="ACG329" s="1099"/>
      <c r="ACH329" s="1099"/>
      <c r="ACI329" s="1099"/>
      <c r="ACJ329" s="1099"/>
      <c r="ACK329" s="1099"/>
      <c r="ACL329" s="1099"/>
      <c r="ACM329" s="1099"/>
      <c r="ACN329" s="1099"/>
      <c r="ACO329" s="1099"/>
      <c r="ACP329" s="1099"/>
      <c r="ACQ329" s="1099"/>
      <c r="ACR329" s="1099"/>
      <c r="ACS329" s="1099"/>
      <c r="ACT329" s="1099"/>
      <c r="ACU329" s="1099"/>
      <c r="ACV329" s="1099"/>
      <c r="ACW329" s="1099"/>
      <c r="ACX329" s="1099"/>
      <c r="ACY329" s="1099"/>
      <c r="ACZ329" s="1099"/>
      <c r="ADA329" s="1099"/>
      <c r="ADB329" s="1099"/>
      <c r="ADC329" s="1099"/>
      <c r="ADD329" s="1099"/>
      <c r="ADE329" s="1099"/>
      <c r="ADF329" s="1099"/>
      <c r="ADG329" s="1099"/>
      <c r="ADH329" s="1099"/>
      <c r="ADI329" s="1099"/>
      <c r="ADJ329" s="1099"/>
      <c r="ADK329" s="1099"/>
      <c r="ADL329" s="1099"/>
      <c r="ADM329" s="1099"/>
      <c r="ADN329" s="1099"/>
      <c r="ADO329" s="1099"/>
      <c r="ADP329" s="1099"/>
      <c r="ADQ329" s="1099"/>
      <c r="ADR329" s="1099"/>
      <c r="ADS329" s="1099"/>
      <c r="ADT329" s="1099"/>
      <c r="ADU329" s="1099"/>
      <c r="ADV329" s="1099"/>
      <c r="ADW329" s="1099"/>
      <c r="ADX329" s="1099"/>
      <c r="ADY329" s="1099"/>
      <c r="ADZ329" s="1099"/>
      <c r="AEA329" s="1099"/>
      <c r="AEB329" s="1099"/>
      <c r="AEC329" s="1099"/>
      <c r="AED329" s="1099"/>
      <c r="AEE329" s="1099"/>
      <c r="AEF329" s="1099"/>
      <c r="AEG329" s="1099"/>
      <c r="AEH329" s="1099"/>
      <c r="AEI329" s="1099"/>
      <c r="AEJ329" s="1099"/>
      <c r="AEK329" s="1099"/>
      <c r="AEL329" s="1099"/>
      <c r="AEM329" s="1099"/>
      <c r="AEN329" s="1099"/>
      <c r="AEO329" s="1099"/>
      <c r="AEP329" s="1099"/>
      <c r="AEQ329" s="1099"/>
      <c r="AER329" s="1099"/>
      <c r="AES329" s="1099"/>
      <c r="AET329" s="1099"/>
      <c r="AEU329" s="1099"/>
      <c r="AEV329" s="1099"/>
      <c r="AEW329" s="1099"/>
      <c r="AEX329" s="1099"/>
      <c r="AEY329" s="1099"/>
      <c r="AEZ329" s="1099"/>
      <c r="AFA329" s="1099"/>
      <c r="AFB329" s="1099"/>
      <c r="AFC329" s="1099"/>
      <c r="AFD329" s="1099"/>
      <c r="AFE329" s="1099"/>
      <c r="AFF329" s="1099"/>
      <c r="AFG329" s="1099"/>
      <c r="AFH329" s="1099"/>
      <c r="AFI329" s="1099"/>
      <c r="AFJ329" s="1099"/>
      <c r="AFK329" s="1099"/>
      <c r="AFL329" s="1099"/>
      <c r="AFM329" s="1099"/>
      <c r="AFN329" s="1099"/>
      <c r="AFO329" s="1099"/>
      <c r="AFP329" s="1099"/>
      <c r="AFQ329" s="1099"/>
      <c r="AFR329" s="1099"/>
      <c r="AFS329" s="1099"/>
      <c r="AFT329" s="1099"/>
      <c r="AFU329" s="1099"/>
      <c r="AFV329" s="1099"/>
      <c r="AFW329" s="1099"/>
      <c r="AFX329" s="1099"/>
      <c r="AFY329" s="1099"/>
      <c r="AFZ329" s="1099"/>
      <c r="AGA329" s="1099"/>
      <c r="AGB329" s="1099"/>
      <c r="AGC329" s="1099"/>
      <c r="AGD329" s="1099"/>
      <c r="AGE329" s="1099"/>
      <c r="AGF329" s="1099"/>
      <c r="AGG329" s="1099"/>
      <c r="AGH329" s="1099"/>
      <c r="AGI329" s="1099"/>
      <c r="AGJ329" s="1099"/>
      <c r="AGK329" s="1099"/>
      <c r="AGL329" s="1099"/>
      <c r="AGM329" s="1099"/>
      <c r="AGN329" s="1099"/>
      <c r="AGO329" s="1099"/>
      <c r="AGP329" s="1099"/>
      <c r="AGQ329" s="1099"/>
      <c r="AGR329" s="1099"/>
      <c r="AGS329" s="1099"/>
      <c r="AGT329" s="1099"/>
      <c r="AGU329" s="1099"/>
      <c r="AGV329" s="1099"/>
      <c r="AGW329" s="1099"/>
      <c r="AGX329" s="1099"/>
      <c r="AGY329" s="1099"/>
      <c r="AGZ329" s="1099"/>
      <c r="AHA329" s="1099"/>
      <c r="AHB329" s="1099"/>
      <c r="AHC329" s="1099"/>
      <c r="AHD329" s="1099"/>
      <c r="AHE329" s="1099"/>
      <c r="AHF329" s="1099"/>
      <c r="AHG329" s="1099"/>
      <c r="AHH329" s="1099"/>
      <c r="AHI329" s="1099"/>
      <c r="AHJ329" s="1099"/>
      <c r="AHK329" s="1099"/>
      <c r="AHL329" s="1099"/>
      <c r="AHM329" s="1099"/>
      <c r="AHN329" s="1099"/>
      <c r="AHO329" s="1099"/>
      <c r="AHP329" s="1099"/>
      <c r="AHQ329" s="1099"/>
      <c r="AHR329" s="1099"/>
      <c r="AHS329" s="1099"/>
      <c r="AHT329" s="1099"/>
      <c r="AHU329" s="1099"/>
      <c r="AHV329" s="1099"/>
      <c r="AHW329" s="1099"/>
      <c r="AHX329" s="1099"/>
      <c r="AHY329" s="1099"/>
      <c r="AHZ329" s="1099"/>
      <c r="AIA329" s="1099"/>
      <c r="AIB329" s="1099"/>
      <c r="AIC329" s="1099"/>
      <c r="AID329" s="1099"/>
      <c r="AIE329" s="1099"/>
      <c r="AIF329" s="1099"/>
      <c r="AIG329" s="1099"/>
      <c r="AIH329" s="1099"/>
      <c r="AII329" s="1099"/>
      <c r="AIJ329" s="1099"/>
      <c r="AIK329" s="1099"/>
      <c r="AIL329" s="1099"/>
      <c r="AIM329" s="1099"/>
      <c r="AIN329" s="1099"/>
      <c r="AIO329" s="1099"/>
      <c r="AIP329" s="1099"/>
      <c r="AIQ329" s="1099"/>
      <c r="AIR329" s="1099"/>
      <c r="AIS329" s="1099"/>
      <c r="AIT329" s="1099"/>
      <c r="AIU329" s="1099"/>
      <c r="AIV329" s="1099"/>
      <c r="AIW329" s="1099"/>
      <c r="AIX329" s="1099"/>
      <c r="AIY329" s="1099"/>
      <c r="AIZ329" s="1099"/>
      <c r="AJA329" s="1099"/>
      <c r="AJB329" s="1099"/>
      <c r="AJC329" s="1099"/>
      <c r="AJD329" s="1099"/>
      <c r="AJE329" s="1099"/>
      <c r="AJF329" s="1099"/>
      <c r="AJG329" s="1099"/>
      <c r="AJH329" s="1099"/>
      <c r="AJI329" s="1099"/>
      <c r="AJJ329" s="1099"/>
      <c r="AJK329" s="1099"/>
      <c r="AJL329" s="1099"/>
      <c r="AJM329" s="1099"/>
      <c r="AJN329" s="1099"/>
      <c r="AJO329" s="1099"/>
      <c r="AJP329" s="1099"/>
      <c r="AJQ329" s="1099"/>
      <c r="AJR329" s="1099"/>
      <c r="AJS329" s="1099"/>
      <c r="AJT329" s="1099"/>
      <c r="AJU329" s="1099"/>
      <c r="AJV329" s="1099"/>
      <c r="AJW329" s="1099"/>
      <c r="AJX329" s="1099"/>
      <c r="AJY329" s="1099"/>
      <c r="AJZ329" s="1099"/>
      <c r="AKA329" s="1099"/>
      <c r="AKB329" s="1099"/>
      <c r="AKC329" s="1099"/>
      <c r="AKD329" s="1099"/>
      <c r="AKE329" s="1099"/>
      <c r="AKF329" s="1099"/>
      <c r="AKG329" s="1099"/>
      <c r="AKH329" s="1099"/>
      <c r="AKI329" s="1099"/>
      <c r="AKJ329" s="1099"/>
      <c r="AKK329" s="1099"/>
      <c r="AKL329" s="1099"/>
      <c r="AKM329" s="1099"/>
      <c r="AKN329" s="1099"/>
      <c r="AKO329" s="1099"/>
      <c r="AKP329" s="1099"/>
      <c r="AKQ329" s="1099"/>
      <c r="AKR329" s="1099"/>
      <c r="AKS329" s="1099"/>
      <c r="AKT329" s="1099"/>
      <c r="AKU329" s="1099"/>
      <c r="AKV329" s="1099"/>
      <c r="AKW329" s="1099"/>
      <c r="AKX329" s="1099"/>
      <c r="AKY329" s="1099"/>
      <c r="AKZ329" s="1099"/>
      <c r="ALA329" s="1099"/>
      <c r="ALB329" s="1099"/>
      <c r="ALC329" s="1099"/>
      <c r="ALD329" s="1099"/>
      <c r="ALE329" s="1099"/>
      <c r="ALF329" s="1099"/>
      <c r="ALG329" s="1099"/>
      <c r="ALH329" s="1099"/>
      <c r="ALI329" s="1099"/>
      <c r="ALJ329" s="1099"/>
      <c r="ALK329" s="1099"/>
      <c r="ALL329" s="1099"/>
      <c r="ALM329" s="1099"/>
      <c r="ALN329" s="1099"/>
      <c r="ALO329" s="1099"/>
      <c r="ALP329" s="1099"/>
      <c r="ALQ329" s="1099"/>
      <c r="ALR329" s="1099"/>
      <c r="ALS329" s="1099"/>
      <c r="ALT329" s="1099"/>
      <c r="ALU329" s="1099"/>
      <c r="ALV329" s="1099"/>
      <c r="ALW329" s="1099"/>
      <c r="ALX329" s="1099"/>
      <c r="ALY329" s="1099"/>
      <c r="ALZ329" s="1099"/>
      <c r="AMA329" s="1099"/>
      <c r="AMB329" s="1099"/>
      <c r="AMC329" s="1099"/>
      <c r="AMD329" s="1099"/>
      <c r="AME329" s="1099"/>
      <c r="AMF329" s="1099"/>
      <c r="AMG329" s="1099"/>
      <c r="AMH329" s="1099"/>
      <c r="AMI329" s="1099"/>
      <c r="AMJ329" s="1099"/>
      <c r="AMK329" s="1099"/>
      <c r="AML329" s="1099"/>
      <c r="AMM329" s="1099"/>
      <c r="AMN329" s="1099"/>
      <c r="AMO329" s="1099"/>
      <c r="AMP329" s="1099"/>
      <c r="AMQ329" s="1099"/>
      <c r="AMR329" s="1099"/>
      <c r="AMS329" s="1099"/>
      <c r="AMT329" s="1099"/>
      <c r="AMU329" s="1099"/>
      <c r="AMV329" s="1099"/>
      <c r="AMW329" s="1099"/>
      <c r="AMX329" s="1099"/>
      <c r="AMY329" s="1099"/>
      <c r="AMZ329" s="1099"/>
      <c r="ANA329" s="1099"/>
      <c r="ANB329" s="1099"/>
      <c r="ANC329" s="1099"/>
      <c r="AND329" s="1099"/>
      <c r="ANE329" s="1099"/>
      <c r="ANF329" s="1099"/>
      <c r="ANG329" s="1099"/>
      <c r="ANH329" s="1099"/>
      <c r="ANI329" s="1099"/>
      <c r="ANJ329" s="1099"/>
      <c r="ANK329" s="1099"/>
      <c r="ANL329" s="1099"/>
      <c r="ANM329" s="1099"/>
      <c r="ANN329" s="1099"/>
      <c r="ANO329" s="1099"/>
      <c r="ANP329" s="1099"/>
      <c r="ANQ329" s="1099"/>
      <c r="ANR329" s="1099"/>
      <c r="ANS329" s="1099"/>
      <c r="ANT329" s="1099"/>
      <c r="ANU329" s="1099"/>
      <c r="ANV329" s="1099"/>
      <c r="ANW329" s="1099"/>
      <c r="ANX329" s="1099"/>
      <c r="ANY329" s="1099"/>
      <c r="ANZ329" s="1099"/>
      <c r="AOA329" s="1099"/>
      <c r="AOB329" s="1099"/>
      <c r="AOC329" s="1099"/>
      <c r="AOD329" s="1099"/>
      <c r="AOE329" s="1099"/>
      <c r="AOF329" s="1099"/>
      <c r="AOG329" s="1099"/>
      <c r="AOH329" s="1099"/>
      <c r="AOI329" s="1099"/>
      <c r="AOJ329" s="1099"/>
      <c r="AOK329" s="1099"/>
      <c r="AOL329" s="1099"/>
      <c r="AOM329" s="1099"/>
      <c r="AON329" s="1099"/>
      <c r="AOO329" s="1099"/>
      <c r="AOP329" s="1099"/>
      <c r="AOQ329" s="1099"/>
      <c r="AOR329" s="1099"/>
      <c r="AOS329" s="1099"/>
      <c r="AOT329" s="1099"/>
      <c r="AOU329" s="1099"/>
      <c r="AOV329" s="1099"/>
      <c r="AOW329" s="1099"/>
      <c r="AOX329" s="1099"/>
      <c r="AOY329" s="1099"/>
      <c r="AOZ329" s="1099"/>
      <c r="APA329" s="1099"/>
      <c r="APB329" s="1099"/>
      <c r="APC329" s="1099"/>
      <c r="APD329" s="1099"/>
      <c r="APE329" s="1099"/>
      <c r="APF329" s="1099"/>
      <c r="APG329" s="1099"/>
      <c r="APH329" s="1099"/>
      <c r="API329" s="1099"/>
      <c r="APJ329" s="1099"/>
      <c r="APK329" s="1099"/>
      <c r="APL329" s="1099"/>
      <c r="APM329" s="1099"/>
      <c r="APN329" s="1099"/>
      <c r="APO329" s="1099"/>
      <c r="APP329" s="1099"/>
      <c r="APQ329" s="1099"/>
      <c r="APR329" s="1099"/>
      <c r="APS329" s="1099"/>
      <c r="APT329" s="1099"/>
      <c r="APU329" s="1099"/>
      <c r="APV329" s="1099"/>
      <c r="APW329" s="1099"/>
      <c r="APX329" s="1099"/>
      <c r="APY329" s="1099"/>
      <c r="APZ329" s="1099"/>
      <c r="AQA329" s="1099"/>
      <c r="AQB329" s="1099"/>
      <c r="AQC329" s="1099"/>
      <c r="AQD329" s="1099"/>
      <c r="AQE329" s="1099"/>
      <c r="AQF329" s="1099"/>
      <c r="AQG329" s="1099"/>
      <c r="AQH329" s="1099"/>
      <c r="AQI329" s="1099"/>
      <c r="AQJ329" s="1099"/>
      <c r="AQK329" s="1099"/>
      <c r="AQL329" s="1099"/>
      <c r="AQM329" s="1099"/>
      <c r="AQN329" s="1099"/>
      <c r="AQO329" s="1099"/>
      <c r="AQP329" s="1099"/>
      <c r="AQQ329" s="1099"/>
      <c r="AQR329" s="1099"/>
      <c r="AQS329" s="1099"/>
      <c r="AQT329" s="1099"/>
      <c r="AQU329" s="1099"/>
      <c r="AQV329" s="1099"/>
      <c r="AQW329" s="1099"/>
      <c r="AQX329" s="1099"/>
      <c r="AQY329" s="1099"/>
      <c r="AQZ329" s="1099"/>
      <c r="ARA329" s="1099"/>
      <c r="ARB329" s="1099"/>
      <c r="ARC329" s="1099"/>
      <c r="ARD329" s="1099"/>
      <c r="ARE329" s="1099"/>
      <c r="ARF329" s="1099"/>
      <c r="ARG329" s="1099"/>
      <c r="ARH329" s="1099"/>
      <c r="ARI329" s="1099"/>
      <c r="ARJ329" s="1099"/>
      <c r="ARK329" s="1099"/>
      <c r="ARL329" s="1099"/>
      <c r="ARM329" s="1099"/>
      <c r="ARN329" s="1099"/>
      <c r="ARO329" s="1099"/>
      <c r="ARP329" s="1099"/>
      <c r="ARQ329" s="1099"/>
      <c r="ARR329" s="1099"/>
      <c r="ARS329" s="1099"/>
      <c r="ART329" s="1099"/>
      <c r="ARU329" s="1099"/>
      <c r="ARV329" s="1099"/>
      <c r="ARW329" s="1099"/>
      <c r="ARX329" s="1099"/>
      <c r="ARY329" s="1099"/>
      <c r="ARZ329" s="1099"/>
      <c r="ASA329" s="1099"/>
      <c r="ASB329" s="1099"/>
      <c r="ASC329" s="1099"/>
      <c r="ASD329" s="1099"/>
      <c r="ASE329" s="1099"/>
      <c r="ASF329" s="1099"/>
      <c r="ASG329" s="1099"/>
      <c r="ASH329" s="1099"/>
      <c r="ASI329" s="1099"/>
      <c r="ASJ329" s="1099"/>
      <c r="ASK329" s="1099"/>
      <c r="ASL329" s="1099"/>
      <c r="ASM329" s="1099"/>
      <c r="ASN329" s="1099"/>
      <c r="ASO329" s="1099"/>
      <c r="ASP329" s="1099"/>
      <c r="ASQ329" s="1099"/>
      <c r="ASR329" s="1099"/>
      <c r="ASS329" s="1099"/>
      <c r="AST329" s="1099"/>
      <c r="ASU329" s="1099"/>
      <c r="ASV329" s="1099"/>
      <c r="ASW329" s="1099"/>
      <c r="ASX329" s="1099"/>
      <c r="ASY329" s="1099"/>
      <c r="ASZ329" s="1099"/>
      <c r="ATA329" s="1099"/>
      <c r="ATB329" s="1099"/>
      <c r="ATC329" s="1099"/>
      <c r="ATD329" s="1099"/>
      <c r="ATE329" s="1099"/>
      <c r="ATF329" s="1099"/>
      <c r="ATG329" s="1099"/>
      <c r="ATH329" s="1099"/>
      <c r="ATI329" s="1099"/>
      <c r="ATJ329" s="1099"/>
      <c r="ATK329" s="1099"/>
      <c r="ATL329" s="1099"/>
      <c r="ATM329" s="1099"/>
      <c r="ATN329" s="1099"/>
      <c r="ATO329" s="1099"/>
      <c r="ATP329" s="1099"/>
      <c r="ATQ329" s="1099"/>
      <c r="ATR329" s="1099"/>
      <c r="ATS329" s="1099"/>
      <c r="ATT329" s="1099"/>
      <c r="ATU329" s="1099"/>
      <c r="ATV329" s="1099"/>
      <c r="ATW329" s="1099"/>
      <c r="ATX329" s="1099"/>
      <c r="ATY329" s="1099"/>
      <c r="ATZ329" s="1099"/>
      <c r="AUA329" s="1099"/>
      <c r="AUB329" s="1099"/>
      <c r="AUC329" s="1099"/>
      <c r="AUD329" s="1099"/>
      <c r="AUE329" s="1099"/>
      <c r="AUF329" s="1099"/>
      <c r="AUG329" s="1099"/>
      <c r="AUH329" s="1099"/>
      <c r="AUI329" s="1099"/>
      <c r="AUJ329" s="1099"/>
      <c r="AUK329" s="1099"/>
      <c r="AUL329" s="1099"/>
      <c r="AUM329" s="1099"/>
      <c r="AUN329" s="1099"/>
      <c r="AUO329" s="1099"/>
      <c r="AUP329" s="1099"/>
      <c r="AUQ329" s="1099"/>
      <c r="AUR329" s="1099"/>
      <c r="AUS329" s="1099"/>
      <c r="AUT329" s="1099"/>
      <c r="AUU329" s="1099"/>
      <c r="AUV329" s="1099"/>
      <c r="AUW329" s="1099"/>
      <c r="AUX329" s="1099"/>
      <c r="AUY329" s="1099"/>
      <c r="AUZ329" s="1099"/>
      <c r="AVA329" s="1099"/>
      <c r="AVB329" s="1099"/>
      <c r="AVC329" s="1099"/>
      <c r="AVD329" s="1099"/>
      <c r="AVE329" s="1099"/>
      <c r="AVF329" s="1099"/>
      <c r="AVG329" s="1099"/>
      <c r="AVH329" s="1099"/>
      <c r="AVI329" s="1099"/>
      <c r="AVJ329" s="1099"/>
      <c r="AVK329" s="1099"/>
      <c r="AVL329" s="1099"/>
      <c r="AVM329" s="1099"/>
      <c r="AVN329" s="1099"/>
      <c r="AVO329" s="1099"/>
      <c r="AVP329" s="1099"/>
      <c r="AVQ329" s="1099"/>
      <c r="AVR329" s="1099"/>
      <c r="AVS329" s="1099"/>
      <c r="AVT329" s="1099"/>
      <c r="AVU329" s="1099"/>
      <c r="AVV329" s="1099"/>
      <c r="AVW329" s="1099"/>
      <c r="AVX329" s="1099"/>
      <c r="AVY329" s="1099"/>
      <c r="AVZ329" s="1099"/>
      <c r="AWA329" s="1099"/>
      <c r="AWB329" s="1099"/>
      <c r="AWC329" s="1099"/>
      <c r="AWD329" s="1099"/>
      <c r="AWE329" s="1099"/>
      <c r="AWF329" s="1099"/>
      <c r="AWG329" s="1099"/>
      <c r="AWH329" s="1099"/>
      <c r="AWI329" s="1099"/>
      <c r="AWJ329" s="1099"/>
      <c r="AWK329" s="1099"/>
      <c r="AWL329" s="1099"/>
      <c r="AWM329" s="1099"/>
      <c r="AWN329" s="1099"/>
      <c r="AWO329" s="1099"/>
      <c r="AWP329" s="1099"/>
      <c r="AWQ329" s="1099"/>
      <c r="AWR329" s="1099"/>
      <c r="AWS329" s="1099"/>
      <c r="AWT329" s="1099"/>
      <c r="AWU329" s="1099"/>
      <c r="AWV329" s="1099"/>
      <c r="AWW329" s="1099"/>
      <c r="AWX329" s="1099"/>
      <c r="AWY329" s="1099"/>
      <c r="AWZ329" s="1099"/>
      <c r="AXA329" s="1099"/>
      <c r="AXB329" s="1099"/>
      <c r="AXC329" s="1099"/>
      <c r="AXD329" s="1099"/>
      <c r="AXE329" s="1099"/>
      <c r="AXF329" s="1099"/>
      <c r="AXG329" s="1099"/>
      <c r="AXH329" s="1099"/>
      <c r="AXI329" s="1099"/>
      <c r="AXJ329" s="1099"/>
      <c r="AXK329" s="1099"/>
      <c r="AXL329" s="1099"/>
      <c r="AXM329" s="1099"/>
      <c r="AXN329" s="1099"/>
      <c r="AXO329" s="1099"/>
      <c r="AXP329" s="1099"/>
    </row>
    <row r="330" spans="1:1349" s="1100" customFormat="1" ht="17.25" customHeight="1" x14ac:dyDescent="0.2">
      <c r="A330" s="3485"/>
      <c r="B330" s="1817"/>
      <c r="C330" s="1818"/>
      <c r="D330" s="1819"/>
      <c r="E330" s="1820"/>
      <c r="F330" s="1819"/>
      <c r="G330" s="1820"/>
      <c r="H330" s="1819"/>
      <c r="I330" s="1820"/>
      <c r="J330" s="1819"/>
      <c r="K330" s="1818"/>
      <c r="L330" s="1820"/>
      <c r="M330" s="1820"/>
      <c r="N330" s="1819"/>
      <c r="O330" s="1820"/>
      <c r="P330" s="1820"/>
      <c r="Q330" s="1821"/>
      <c r="R330" s="3576"/>
      <c r="S330" s="1382"/>
      <c r="T330" s="1382"/>
      <c r="U330" s="1382"/>
      <c r="V330" s="1382"/>
      <c r="W330" s="1382"/>
      <c r="X330" s="1383"/>
      <c r="Y330" s="1383"/>
      <c r="Z330" s="1383"/>
      <c r="AA330" s="1383"/>
      <c r="AB330" s="1099"/>
      <c r="AC330" s="1098"/>
      <c r="AD330" s="1098"/>
      <c r="AE330" s="1098"/>
      <c r="AF330" s="1098"/>
      <c r="AG330" s="1098"/>
      <c r="AH330" s="1098"/>
      <c r="AI330" s="1098"/>
      <c r="AJ330" s="1098"/>
      <c r="AK330" s="1098"/>
      <c r="AL330" s="1098"/>
      <c r="AM330" s="1098"/>
      <c r="AN330" s="1098"/>
      <c r="AO330" s="1098"/>
      <c r="AP330" s="1098"/>
      <c r="AQ330" s="1098"/>
      <c r="AR330" s="1098"/>
      <c r="AS330" s="1098"/>
      <c r="AT330" s="1098"/>
      <c r="AU330" s="1098"/>
      <c r="AV330" s="1098"/>
      <c r="AW330" s="1098"/>
      <c r="AX330" s="1098"/>
      <c r="AY330" s="1098"/>
      <c r="AZ330" s="1098"/>
      <c r="BA330" s="1098"/>
      <c r="BB330" s="1099"/>
      <c r="BC330" s="1099"/>
      <c r="BD330" s="1099"/>
      <c r="BE330" s="1099"/>
      <c r="BF330" s="1099"/>
      <c r="BG330" s="1099"/>
      <c r="BH330" s="1099"/>
      <c r="BI330" s="1099"/>
      <c r="BJ330" s="1099"/>
      <c r="BK330" s="1099"/>
      <c r="BL330" s="1099"/>
      <c r="BM330" s="1099"/>
      <c r="BN330" s="1099"/>
      <c r="BO330" s="1099"/>
      <c r="BP330" s="1099"/>
      <c r="BQ330" s="1099"/>
      <c r="BR330" s="1099"/>
      <c r="BS330" s="1099"/>
      <c r="BT330" s="1099"/>
      <c r="BU330" s="1099"/>
      <c r="BV330" s="1099"/>
      <c r="BW330" s="1099"/>
      <c r="BX330" s="1099"/>
      <c r="BY330" s="1099"/>
      <c r="BZ330" s="1099"/>
      <c r="CA330" s="1099"/>
      <c r="CB330" s="1099"/>
      <c r="CC330" s="1099"/>
      <c r="CD330" s="1099"/>
      <c r="CE330" s="1099"/>
      <c r="CF330" s="1099"/>
      <c r="CG330" s="1099"/>
      <c r="CH330" s="1099"/>
      <c r="CI330" s="1099"/>
      <c r="CJ330" s="1099"/>
      <c r="CK330" s="1099"/>
      <c r="CL330" s="1099"/>
      <c r="CM330" s="1099"/>
      <c r="CN330" s="1099"/>
      <c r="CO330" s="1099"/>
      <c r="CP330" s="1099"/>
      <c r="CQ330" s="1099"/>
      <c r="CR330" s="1099"/>
      <c r="CS330" s="1099"/>
      <c r="CT330" s="1099"/>
      <c r="CU330" s="1099"/>
      <c r="CV330" s="1099"/>
      <c r="CW330" s="1099"/>
      <c r="CX330" s="1099"/>
      <c r="CY330" s="1099"/>
      <c r="CZ330" s="1099"/>
      <c r="DA330" s="1099"/>
      <c r="DB330" s="1099"/>
      <c r="DC330" s="1099"/>
      <c r="DD330" s="1099"/>
      <c r="DE330" s="1099"/>
      <c r="DF330" s="1099"/>
      <c r="DG330" s="1099"/>
      <c r="DH330" s="1099"/>
      <c r="DI330" s="1099"/>
      <c r="DJ330" s="1099"/>
      <c r="DK330" s="1099"/>
      <c r="DL330" s="1099"/>
      <c r="DM330" s="1099"/>
      <c r="DN330" s="1099"/>
      <c r="DO330" s="1099"/>
      <c r="DP330" s="1099"/>
      <c r="DQ330" s="1099"/>
      <c r="DR330" s="1099"/>
      <c r="DS330" s="1099"/>
      <c r="DT330" s="1099"/>
      <c r="DU330" s="1099"/>
      <c r="DV330" s="1099"/>
      <c r="DW330" s="1099"/>
      <c r="DX330" s="1099"/>
      <c r="DY330" s="1099"/>
      <c r="DZ330" s="1099"/>
      <c r="EA330" s="1099"/>
      <c r="EB330" s="1099"/>
      <c r="EC330" s="1099"/>
      <c r="ED330" s="1099"/>
      <c r="EE330" s="1099"/>
      <c r="EF330" s="1099"/>
      <c r="EG330" s="1099"/>
      <c r="EH330" s="1099"/>
      <c r="EI330" s="1099"/>
      <c r="EJ330" s="1099"/>
      <c r="EK330" s="1099"/>
      <c r="EL330" s="1099"/>
      <c r="EM330" s="1099"/>
      <c r="EN330" s="1099"/>
      <c r="EO330" s="1099"/>
      <c r="EP330" s="1099"/>
      <c r="EQ330" s="1099"/>
      <c r="ER330" s="1099"/>
      <c r="ES330" s="1099"/>
      <c r="ET330" s="1099"/>
      <c r="EU330" s="1099"/>
      <c r="EV330" s="1099"/>
      <c r="EW330" s="1099"/>
      <c r="EX330" s="1099"/>
      <c r="EY330" s="1099"/>
      <c r="EZ330" s="1099"/>
      <c r="FA330" s="1099"/>
      <c r="FB330" s="1099"/>
      <c r="FC330" s="1099"/>
      <c r="FD330" s="1099"/>
      <c r="FE330" s="1099"/>
      <c r="FF330" s="1099"/>
      <c r="FG330" s="1099"/>
      <c r="FH330" s="1099"/>
      <c r="FI330" s="1099"/>
      <c r="FJ330" s="1099"/>
      <c r="FK330" s="1099"/>
      <c r="FL330" s="1099"/>
      <c r="FM330" s="1099"/>
      <c r="FN330" s="1099"/>
      <c r="FO330" s="1099"/>
      <c r="FP330" s="1099"/>
      <c r="FQ330" s="1099"/>
      <c r="FR330" s="1099"/>
      <c r="FS330" s="1099"/>
      <c r="FT330" s="1099"/>
      <c r="FU330" s="1099"/>
      <c r="FV330" s="1099"/>
      <c r="FW330" s="1099"/>
      <c r="FX330" s="1099"/>
      <c r="FY330" s="1099"/>
      <c r="FZ330" s="1099"/>
      <c r="GA330" s="1099"/>
      <c r="GB330" s="1099"/>
      <c r="GC330" s="1099"/>
      <c r="GD330" s="1099"/>
      <c r="GE330" s="1099"/>
      <c r="GF330" s="1099"/>
      <c r="GG330" s="1099"/>
      <c r="GH330" s="1099"/>
      <c r="GI330" s="1099"/>
      <c r="GJ330" s="1099"/>
      <c r="GK330" s="1099"/>
      <c r="GL330" s="1099"/>
      <c r="GM330" s="1099"/>
      <c r="GN330" s="1099"/>
      <c r="GO330" s="1099"/>
      <c r="GP330" s="1099"/>
      <c r="GQ330" s="1099"/>
      <c r="GR330" s="1099"/>
      <c r="GS330" s="1099"/>
      <c r="GT330" s="1099"/>
      <c r="GU330" s="1099"/>
      <c r="GV330" s="1099"/>
      <c r="GW330" s="1099"/>
      <c r="GX330" s="1099"/>
      <c r="GY330" s="1099"/>
      <c r="GZ330" s="1099"/>
      <c r="HA330" s="1099"/>
      <c r="HB330" s="1099"/>
      <c r="HC330" s="1099"/>
      <c r="HD330" s="1099"/>
      <c r="HE330" s="1099"/>
      <c r="HF330" s="1099"/>
      <c r="HG330" s="1099"/>
      <c r="HH330" s="1099"/>
      <c r="HI330" s="1099"/>
      <c r="HJ330" s="1099"/>
      <c r="HK330" s="1099"/>
      <c r="HL330" s="1099"/>
      <c r="HM330" s="1099"/>
      <c r="HN330" s="1099"/>
      <c r="HO330" s="1099"/>
      <c r="HP330" s="1099"/>
      <c r="HQ330" s="1099"/>
      <c r="HR330" s="1099"/>
      <c r="HS330" s="1099"/>
      <c r="HT330" s="1099"/>
      <c r="HU330" s="1099"/>
      <c r="HV330" s="1099"/>
      <c r="HW330" s="1099"/>
      <c r="HX330" s="1099"/>
      <c r="HY330" s="1099"/>
      <c r="HZ330" s="1099"/>
      <c r="IA330" s="1099"/>
      <c r="IB330" s="1099"/>
      <c r="IC330" s="1099"/>
      <c r="ID330" s="1099"/>
      <c r="IE330" s="1099"/>
      <c r="IF330" s="1099"/>
      <c r="IG330" s="1099"/>
      <c r="IH330" s="1099"/>
      <c r="II330" s="1099"/>
      <c r="IJ330" s="1099"/>
      <c r="IK330" s="1099"/>
      <c r="IL330" s="1099"/>
      <c r="IM330" s="1099"/>
      <c r="IN330" s="1099"/>
      <c r="IO330" s="1099"/>
      <c r="IP330" s="1099"/>
      <c r="IQ330" s="1099"/>
      <c r="IR330" s="1099"/>
      <c r="IS330" s="1099"/>
      <c r="IT330" s="1099"/>
      <c r="IU330" s="1099"/>
      <c r="IV330" s="1099"/>
      <c r="IW330" s="1099"/>
      <c r="IX330" s="1099"/>
      <c r="IY330" s="1099"/>
      <c r="IZ330" s="1099"/>
      <c r="JA330" s="1099"/>
      <c r="JB330" s="1099"/>
      <c r="JC330" s="1099"/>
      <c r="JD330" s="1099"/>
      <c r="JE330" s="1099"/>
      <c r="JF330" s="1099"/>
      <c r="JG330" s="1099"/>
      <c r="JH330" s="1099"/>
      <c r="JI330" s="1099"/>
      <c r="JJ330" s="1099"/>
      <c r="JK330" s="1099"/>
      <c r="JL330" s="1099"/>
      <c r="JM330" s="1099"/>
      <c r="JN330" s="1099"/>
      <c r="JO330" s="1099"/>
      <c r="JP330" s="1099"/>
      <c r="JQ330" s="1099"/>
      <c r="JR330" s="1099"/>
      <c r="JS330" s="1099"/>
      <c r="JT330" s="1099"/>
      <c r="JU330" s="1099"/>
      <c r="JV330" s="1099"/>
      <c r="JW330" s="1099"/>
      <c r="JX330" s="1099"/>
      <c r="JY330" s="1099"/>
      <c r="JZ330" s="1099"/>
      <c r="KA330" s="1099"/>
      <c r="KB330" s="1099"/>
      <c r="KC330" s="1099"/>
      <c r="KD330" s="1099"/>
      <c r="KE330" s="1099"/>
      <c r="KF330" s="1099"/>
      <c r="KG330" s="1099"/>
      <c r="KH330" s="1099"/>
      <c r="KI330" s="1099"/>
      <c r="KJ330" s="1099"/>
      <c r="KK330" s="1099"/>
      <c r="KL330" s="1099"/>
      <c r="KM330" s="1099"/>
      <c r="KN330" s="1099"/>
      <c r="KO330" s="1099"/>
      <c r="KP330" s="1099"/>
      <c r="KQ330" s="1099"/>
      <c r="KR330" s="1099"/>
      <c r="KS330" s="1099"/>
      <c r="KT330" s="1099"/>
      <c r="KU330" s="1099"/>
      <c r="KV330" s="1099"/>
      <c r="KW330" s="1099"/>
      <c r="KX330" s="1099"/>
      <c r="KY330" s="1099"/>
      <c r="KZ330" s="1099"/>
      <c r="LA330" s="1099"/>
      <c r="LB330" s="1099"/>
      <c r="LC330" s="1099"/>
      <c r="LD330" s="1099"/>
      <c r="LE330" s="1099"/>
      <c r="LF330" s="1099"/>
      <c r="LG330" s="1099"/>
      <c r="LH330" s="1099"/>
      <c r="LI330" s="1099"/>
      <c r="LJ330" s="1099"/>
      <c r="LK330" s="1099"/>
      <c r="LL330" s="1099"/>
      <c r="LM330" s="1099"/>
      <c r="LN330" s="1099"/>
      <c r="LO330" s="1099"/>
      <c r="LP330" s="1099"/>
      <c r="LQ330" s="1099"/>
      <c r="LR330" s="1099"/>
      <c r="LS330" s="1099"/>
      <c r="LT330" s="1099"/>
      <c r="LU330" s="1099"/>
      <c r="LV330" s="1099"/>
      <c r="LW330" s="1099"/>
      <c r="LX330" s="1099"/>
      <c r="LY330" s="1099"/>
      <c r="LZ330" s="1099"/>
      <c r="MA330" s="1099"/>
      <c r="MB330" s="1099"/>
      <c r="MC330" s="1099"/>
      <c r="MD330" s="1099"/>
      <c r="ME330" s="1099"/>
      <c r="MF330" s="1099"/>
      <c r="MG330" s="1099"/>
      <c r="MH330" s="1099"/>
      <c r="MI330" s="1099"/>
      <c r="MJ330" s="1099"/>
      <c r="MK330" s="1099"/>
      <c r="ML330" s="1099"/>
      <c r="MM330" s="1099"/>
      <c r="MN330" s="1099"/>
      <c r="MO330" s="1099"/>
      <c r="MP330" s="1099"/>
      <c r="MQ330" s="1099"/>
      <c r="MR330" s="1099"/>
      <c r="MS330" s="1099"/>
      <c r="MT330" s="1099"/>
      <c r="MU330" s="1099"/>
      <c r="MV330" s="1099"/>
      <c r="MW330" s="1099"/>
      <c r="MX330" s="1099"/>
      <c r="MY330" s="1099"/>
      <c r="MZ330" s="1099"/>
      <c r="NA330" s="1099"/>
      <c r="NB330" s="1099"/>
      <c r="NC330" s="1099"/>
      <c r="ND330" s="1099"/>
      <c r="NE330" s="1099"/>
      <c r="NF330" s="1099"/>
      <c r="NG330" s="1099"/>
      <c r="NH330" s="1099"/>
      <c r="NI330" s="1099"/>
      <c r="NJ330" s="1099"/>
      <c r="NK330" s="1099"/>
      <c r="NL330" s="1099"/>
      <c r="NM330" s="1099"/>
      <c r="NN330" s="1099"/>
      <c r="NO330" s="1099"/>
      <c r="NP330" s="1099"/>
      <c r="NQ330" s="1099"/>
      <c r="NR330" s="1099"/>
      <c r="NS330" s="1099"/>
      <c r="NT330" s="1099"/>
      <c r="NU330" s="1099"/>
      <c r="NV330" s="1099"/>
      <c r="NW330" s="1099"/>
      <c r="NX330" s="1099"/>
      <c r="NY330" s="1099"/>
      <c r="NZ330" s="1099"/>
      <c r="OA330" s="1099"/>
      <c r="OB330" s="1099"/>
      <c r="OC330" s="1099"/>
      <c r="OD330" s="1099"/>
      <c r="OE330" s="1099"/>
      <c r="OF330" s="1099"/>
      <c r="OG330" s="1099"/>
      <c r="OH330" s="1099"/>
      <c r="OI330" s="1099"/>
      <c r="OJ330" s="1099"/>
      <c r="OK330" s="1099"/>
      <c r="OL330" s="1099"/>
      <c r="OM330" s="1099"/>
      <c r="ON330" s="1099"/>
      <c r="OO330" s="1099"/>
      <c r="OP330" s="1099"/>
      <c r="OQ330" s="1099"/>
      <c r="OR330" s="1099"/>
      <c r="OS330" s="1099"/>
      <c r="OT330" s="1099"/>
      <c r="OU330" s="1099"/>
      <c r="OV330" s="1099"/>
      <c r="OW330" s="1099"/>
      <c r="OX330" s="1099"/>
      <c r="OY330" s="1099"/>
      <c r="OZ330" s="1099"/>
      <c r="PA330" s="1099"/>
      <c r="PB330" s="1099"/>
      <c r="PC330" s="1099"/>
      <c r="PD330" s="1099"/>
      <c r="PE330" s="1099"/>
      <c r="PF330" s="1099"/>
      <c r="PG330" s="1099"/>
      <c r="PH330" s="1099"/>
      <c r="PI330" s="1099"/>
      <c r="PJ330" s="1099"/>
      <c r="PK330" s="1099"/>
      <c r="PL330" s="1099"/>
      <c r="PM330" s="1099"/>
      <c r="PN330" s="1099"/>
      <c r="PO330" s="1099"/>
      <c r="PP330" s="1099"/>
      <c r="PQ330" s="1099"/>
      <c r="PR330" s="1099"/>
      <c r="PS330" s="1099"/>
      <c r="PT330" s="1099"/>
      <c r="PU330" s="1099"/>
      <c r="PV330" s="1099"/>
      <c r="PW330" s="1099"/>
      <c r="PX330" s="1099"/>
      <c r="PY330" s="1099"/>
      <c r="PZ330" s="1099"/>
      <c r="QA330" s="1099"/>
      <c r="QB330" s="1099"/>
      <c r="QC330" s="1099"/>
      <c r="QD330" s="1099"/>
      <c r="QE330" s="1099"/>
      <c r="QF330" s="1099"/>
      <c r="QG330" s="1099"/>
      <c r="QH330" s="1099"/>
      <c r="QI330" s="1099"/>
      <c r="QJ330" s="1099"/>
      <c r="QK330" s="1099"/>
      <c r="QL330" s="1099"/>
      <c r="QM330" s="1099"/>
      <c r="QN330" s="1099"/>
      <c r="QO330" s="1099"/>
      <c r="QP330" s="1099"/>
      <c r="QQ330" s="1099"/>
      <c r="QR330" s="1099"/>
      <c r="QS330" s="1099"/>
      <c r="QT330" s="1099"/>
      <c r="QU330" s="1099"/>
      <c r="QV330" s="1099"/>
      <c r="QW330" s="1099"/>
      <c r="QX330" s="1099"/>
      <c r="QY330" s="1099"/>
      <c r="QZ330" s="1099"/>
      <c r="RA330" s="1099"/>
      <c r="RB330" s="1099"/>
      <c r="RC330" s="1099"/>
      <c r="RD330" s="1099"/>
      <c r="RE330" s="1099"/>
      <c r="RF330" s="1099"/>
      <c r="RG330" s="1099"/>
      <c r="RH330" s="1099"/>
      <c r="RI330" s="1099"/>
      <c r="RJ330" s="1099"/>
      <c r="RK330" s="1099"/>
      <c r="RL330" s="1099"/>
      <c r="RM330" s="1099"/>
      <c r="RN330" s="1099"/>
      <c r="RO330" s="1099"/>
      <c r="RP330" s="1099"/>
      <c r="RQ330" s="1099"/>
      <c r="RR330" s="1099"/>
      <c r="RS330" s="1099"/>
      <c r="RT330" s="1099"/>
      <c r="RU330" s="1099"/>
      <c r="RV330" s="1099"/>
      <c r="RW330" s="1099"/>
      <c r="RX330" s="1099"/>
      <c r="RY330" s="1099"/>
      <c r="RZ330" s="1099"/>
      <c r="SA330" s="1099"/>
      <c r="SB330" s="1099"/>
      <c r="SC330" s="1099"/>
      <c r="SD330" s="1099"/>
      <c r="SE330" s="1099"/>
      <c r="SF330" s="1099"/>
      <c r="SG330" s="1099"/>
      <c r="SH330" s="1099"/>
      <c r="SI330" s="1099"/>
      <c r="SJ330" s="1099"/>
      <c r="SK330" s="1099"/>
      <c r="SL330" s="1099"/>
      <c r="SM330" s="1099"/>
      <c r="SN330" s="1099"/>
      <c r="SO330" s="1099"/>
      <c r="SP330" s="1099"/>
      <c r="SQ330" s="1099"/>
      <c r="SR330" s="1099"/>
      <c r="SS330" s="1099"/>
      <c r="ST330" s="1099"/>
      <c r="SU330" s="1099"/>
      <c r="SV330" s="1099"/>
      <c r="SW330" s="1099"/>
      <c r="SX330" s="1099"/>
      <c r="SY330" s="1099"/>
      <c r="SZ330" s="1099"/>
      <c r="TA330" s="1099"/>
      <c r="TB330" s="1099"/>
      <c r="TC330" s="1099"/>
      <c r="TD330" s="1099"/>
      <c r="TE330" s="1099"/>
      <c r="TF330" s="1099"/>
      <c r="TG330" s="1099"/>
      <c r="TH330" s="1099"/>
      <c r="TI330" s="1099"/>
      <c r="TJ330" s="1099"/>
      <c r="TK330" s="1099"/>
      <c r="TL330" s="1099"/>
      <c r="TM330" s="1099"/>
      <c r="TN330" s="1099"/>
      <c r="TO330" s="1099"/>
      <c r="TP330" s="1099"/>
      <c r="TQ330" s="1099"/>
      <c r="TR330" s="1099"/>
      <c r="TS330" s="1099"/>
      <c r="TT330" s="1099"/>
      <c r="TU330" s="1099"/>
      <c r="TV330" s="1099"/>
      <c r="TW330" s="1099"/>
      <c r="TX330" s="1099"/>
      <c r="TY330" s="1099"/>
      <c r="TZ330" s="1099"/>
      <c r="UA330" s="1099"/>
      <c r="UB330" s="1099"/>
      <c r="UC330" s="1099"/>
      <c r="UD330" s="1099"/>
      <c r="UE330" s="1099"/>
      <c r="UF330" s="1099"/>
      <c r="UG330" s="1099"/>
      <c r="UH330" s="1099"/>
      <c r="UI330" s="1099"/>
      <c r="UJ330" s="1099"/>
      <c r="UK330" s="1099"/>
      <c r="UL330" s="1099"/>
      <c r="UM330" s="1099"/>
      <c r="UN330" s="1099"/>
      <c r="UO330" s="1099"/>
      <c r="UP330" s="1099"/>
      <c r="UQ330" s="1099"/>
      <c r="UR330" s="1099"/>
      <c r="US330" s="1099"/>
      <c r="UT330" s="1099"/>
      <c r="UU330" s="1099"/>
      <c r="UV330" s="1099"/>
      <c r="UW330" s="1099"/>
      <c r="UX330" s="1099"/>
      <c r="UY330" s="1099"/>
      <c r="UZ330" s="1099"/>
      <c r="VA330" s="1099"/>
      <c r="VB330" s="1099"/>
      <c r="VC330" s="1099"/>
      <c r="VD330" s="1099"/>
      <c r="VE330" s="1099"/>
      <c r="VF330" s="1099"/>
      <c r="VG330" s="1099"/>
      <c r="VH330" s="1099"/>
      <c r="VI330" s="1099"/>
      <c r="VJ330" s="1099"/>
      <c r="VK330" s="1099"/>
      <c r="VL330" s="1099"/>
      <c r="VM330" s="1099"/>
      <c r="VN330" s="1099"/>
      <c r="VO330" s="1099"/>
      <c r="VP330" s="1099"/>
      <c r="VQ330" s="1099"/>
      <c r="VR330" s="1099"/>
      <c r="VS330" s="1099"/>
      <c r="VT330" s="1099"/>
      <c r="VU330" s="1099"/>
      <c r="VV330" s="1099"/>
      <c r="VW330" s="1099"/>
      <c r="VX330" s="1099"/>
      <c r="VY330" s="1099"/>
      <c r="VZ330" s="1099"/>
      <c r="WA330" s="1099"/>
      <c r="WB330" s="1099"/>
      <c r="WC330" s="1099"/>
      <c r="WD330" s="1099"/>
      <c r="WE330" s="1099"/>
      <c r="WF330" s="1099"/>
      <c r="WG330" s="1099"/>
      <c r="WH330" s="1099"/>
      <c r="WI330" s="1099"/>
      <c r="WJ330" s="1099"/>
      <c r="WK330" s="1099"/>
      <c r="WL330" s="1099"/>
      <c r="WM330" s="1099"/>
      <c r="WN330" s="1099"/>
      <c r="WO330" s="1099"/>
      <c r="WP330" s="1099"/>
      <c r="WQ330" s="1099"/>
      <c r="WR330" s="1099"/>
      <c r="WS330" s="1099"/>
      <c r="WT330" s="1099"/>
      <c r="WU330" s="1099"/>
      <c r="WV330" s="1099"/>
      <c r="WW330" s="1099"/>
      <c r="WX330" s="1099"/>
      <c r="WY330" s="1099"/>
      <c r="WZ330" s="1099"/>
      <c r="XA330" s="1099"/>
      <c r="XB330" s="1099"/>
      <c r="XC330" s="1099"/>
      <c r="XD330" s="1099"/>
      <c r="XE330" s="1099"/>
      <c r="XF330" s="1099"/>
      <c r="XG330" s="1099"/>
      <c r="XH330" s="1099"/>
      <c r="XI330" s="1099"/>
      <c r="XJ330" s="1099"/>
      <c r="XK330" s="1099"/>
      <c r="XL330" s="1099"/>
      <c r="XM330" s="1099"/>
      <c r="XN330" s="1099"/>
      <c r="XO330" s="1099"/>
      <c r="XP330" s="1099"/>
      <c r="XQ330" s="1099"/>
      <c r="XR330" s="1099"/>
      <c r="XS330" s="1099"/>
      <c r="XT330" s="1099"/>
      <c r="XU330" s="1099"/>
      <c r="XV330" s="1099"/>
      <c r="XW330" s="1099"/>
      <c r="XX330" s="1099"/>
      <c r="XY330" s="1099"/>
      <c r="XZ330" s="1099"/>
      <c r="YA330" s="1099"/>
      <c r="YB330" s="1099"/>
      <c r="YC330" s="1099"/>
      <c r="YD330" s="1099"/>
      <c r="YE330" s="1099"/>
      <c r="YF330" s="1099"/>
      <c r="YG330" s="1099"/>
      <c r="YH330" s="1099"/>
      <c r="YI330" s="1099"/>
      <c r="YJ330" s="1099"/>
      <c r="YK330" s="1099"/>
      <c r="YL330" s="1099"/>
      <c r="YM330" s="1099"/>
      <c r="YN330" s="1099"/>
      <c r="YO330" s="1099"/>
      <c r="YP330" s="1099"/>
      <c r="YQ330" s="1099"/>
      <c r="YR330" s="1099"/>
      <c r="YS330" s="1099"/>
      <c r="YT330" s="1099"/>
      <c r="YU330" s="1099"/>
      <c r="YV330" s="1099"/>
      <c r="YW330" s="1099"/>
      <c r="YX330" s="1099"/>
      <c r="YY330" s="1099"/>
      <c r="YZ330" s="1099"/>
      <c r="ZA330" s="1099"/>
      <c r="ZB330" s="1099"/>
      <c r="ZC330" s="1099"/>
      <c r="ZD330" s="1099"/>
      <c r="ZE330" s="1099"/>
      <c r="ZF330" s="1099"/>
      <c r="ZG330" s="1099"/>
      <c r="ZH330" s="1099"/>
      <c r="ZI330" s="1099"/>
      <c r="ZJ330" s="1099"/>
      <c r="ZK330" s="1099"/>
      <c r="ZL330" s="1099"/>
      <c r="ZM330" s="1099"/>
      <c r="ZN330" s="1099"/>
      <c r="ZO330" s="1099"/>
      <c r="ZP330" s="1099"/>
      <c r="ZQ330" s="1099"/>
      <c r="ZR330" s="1099"/>
      <c r="ZS330" s="1099"/>
      <c r="ZT330" s="1099"/>
      <c r="ZU330" s="1099"/>
      <c r="ZV330" s="1099"/>
      <c r="ZW330" s="1099"/>
      <c r="ZX330" s="1099"/>
      <c r="ZY330" s="1099"/>
      <c r="ZZ330" s="1099"/>
      <c r="AAA330" s="1099"/>
      <c r="AAB330" s="1099"/>
      <c r="AAC330" s="1099"/>
      <c r="AAD330" s="1099"/>
      <c r="AAE330" s="1099"/>
      <c r="AAF330" s="1099"/>
      <c r="AAG330" s="1099"/>
      <c r="AAH330" s="1099"/>
      <c r="AAI330" s="1099"/>
      <c r="AAJ330" s="1099"/>
      <c r="AAK330" s="1099"/>
      <c r="AAL330" s="1099"/>
      <c r="AAM330" s="1099"/>
      <c r="AAN330" s="1099"/>
      <c r="AAO330" s="1099"/>
      <c r="AAP330" s="1099"/>
      <c r="AAQ330" s="1099"/>
      <c r="AAR330" s="1099"/>
      <c r="AAS330" s="1099"/>
      <c r="AAT330" s="1099"/>
      <c r="AAU330" s="1099"/>
      <c r="AAV330" s="1099"/>
      <c r="AAW330" s="1099"/>
      <c r="AAX330" s="1099"/>
      <c r="AAY330" s="1099"/>
      <c r="AAZ330" s="1099"/>
      <c r="ABA330" s="1099"/>
      <c r="ABB330" s="1099"/>
      <c r="ABC330" s="1099"/>
      <c r="ABD330" s="1099"/>
      <c r="ABE330" s="1099"/>
      <c r="ABF330" s="1099"/>
      <c r="ABG330" s="1099"/>
      <c r="ABH330" s="1099"/>
      <c r="ABI330" s="1099"/>
      <c r="ABJ330" s="1099"/>
      <c r="ABK330" s="1099"/>
      <c r="ABL330" s="1099"/>
      <c r="ABM330" s="1099"/>
      <c r="ABN330" s="1099"/>
      <c r="ABO330" s="1099"/>
      <c r="ABP330" s="1099"/>
      <c r="ABQ330" s="1099"/>
      <c r="ABR330" s="1099"/>
      <c r="ABS330" s="1099"/>
      <c r="ABT330" s="1099"/>
      <c r="ABU330" s="1099"/>
      <c r="ABV330" s="1099"/>
      <c r="ABW330" s="1099"/>
      <c r="ABX330" s="1099"/>
      <c r="ABY330" s="1099"/>
      <c r="ABZ330" s="1099"/>
      <c r="ACA330" s="1099"/>
      <c r="ACB330" s="1099"/>
      <c r="ACC330" s="1099"/>
      <c r="ACD330" s="1099"/>
      <c r="ACE330" s="1099"/>
      <c r="ACF330" s="1099"/>
      <c r="ACG330" s="1099"/>
      <c r="ACH330" s="1099"/>
      <c r="ACI330" s="1099"/>
      <c r="ACJ330" s="1099"/>
      <c r="ACK330" s="1099"/>
      <c r="ACL330" s="1099"/>
      <c r="ACM330" s="1099"/>
      <c r="ACN330" s="1099"/>
      <c r="ACO330" s="1099"/>
      <c r="ACP330" s="1099"/>
      <c r="ACQ330" s="1099"/>
      <c r="ACR330" s="1099"/>
      <c r="ACS330" s="1099"/>
      <c r="ACT330" s="1099"/>
      <c r="ACU330" s="1099"/>
      <c r="ACV330" s="1099"/>
      <c r="ACW330" s="1099"/>
      <c r="ACX330" s="1099"/>
      <c r="ACY330" s="1099"/>
      <c r="ACZ330" s="1099"/>
      <c r="ADA330" s="1099"/>
      <c r="ADB330" s="1099"/>
      <c r="ADC330" s="1099"/>
      <c r="ADD330" s="1099"/>
      <c r="ADE330" s="1099"/>
      <c r="ADF330" s="1099"/>
      <c r="ADG330" s="1099"/>
      <c r="ADH330" s="1099"/>
      <c r="ADI330" s="1099"/>
      <c r="ADJ330" s="1099"/>
      <c r="ADK330" s="1099"/>
      <c r="ADL330" s="1099"/>
      <c r="ADM330" s="1099"/>
      <c r="ADN330" s="1099"/>
      <c r="ADO330" s="1099"/>
      <c r="ADP330" s="1099"/>
      <c r="ADQ330" s="1099"/>
      <c r="ADR330" s="1099"/>
      <c r="ADS330" s="1099"/>
      <c r="ADT330" s="1099"/>
      <c r="ADU330" s="1099"/>
      <c r="ADV330" s="1099"/>
      <c r="ADW330" s="1099"/>
      <c r="ADX330" s="1099"/>
      <c r="ADY330" s="1099"/>
      <c r="ADZ330" s="1099"/>
      <c r="AEA330" s="1099"/>
      <c r="AEB330" s="1099"/>
      <c r="AEC330" s="1099"/>
      <c r="AED330" s="1099"/>
      <c r="AEE330" s="1099"/>
      <c r="AEF330" s="1099"/>
      <c r="AEG330" s="1099"/>
      <c r="AEH330" s="1099"/>
      <c r="AEI330" s="1099"/>
      <c r="AEJ330" s="1099"/>
      <c r="AEK330" s="1099"/>
      <c r="AEL330" s="1099"/>
      <c r="AEM330" s="1099"/>
      <c r="AEN330" s="1099"/>
      <c r="AEO330" s="1099"/>
      <c r="AEP330" s="1099"/>
      <c r="AEQ330" s="1099"/>
      <c r="AER330" s="1099"/>
      <c r="AES330" s="1099"/>
      <c r="AET330" s="1099"/>
      <c r="AEU330" s="1099"/>
      <c r="AEV330" s="1099"/>
      <c r="AEW330" s="1099"/>
      <c r="AEX330" s="1099"/>
      <c r="AEY330" s="1099"/>
      <c r="AEZ330" s="1099"/>
      <c r="AFA330" s="1099"/>
      <c r="AFB330" s="1099"/>
      <c r="AFC330" s="1099"/>
      <c r="AFD330" s="1099"/>
      <c r="AFE330" s="1099"/>
      <c r="AFF330" s="1099"/>
      <c r="AFG330" s="1099"/>
      <c r="AFH330" s="1099"/>
      <c r="AFI330" s="1099"/>
      <c r="AFJ330" s="1099"/>
      <c r="AFK330" s="1099"/>
      <c r="AFL330" s="1099"/>
      <c r="AFM330" s="1099"/>
      <c r="AFN330" s="1099"/>
      <c r="AFO330" s="1099"/>
      <c r="AFP330" s="1099"/>
      <c r="AFQ330" s="1099"/>
      <c r="AFR330" s="1099"/>
      <c r="AFS330" s="1099"/>
      <c r="AFT330" s="1099"/>
      <c r="AFU330" s="1099"/>
      <c r="AFV330" s="1099"/>
      <c r="AFW330" s="1099"/>
      <c r="AFX330" s="1099"/>
      <c r="AFY330" s="1099"/>
      <c r="AFZ330" s="1099"/>
      <c r="AGA330" s="1099"/>
      <c r="AGB330" s="1099"/>
      <c r="AGC330" s="1099"/>
      <c r="AGD330" s="1099"/>
      <c r="AGE330" s="1099"/>
      <c r="AGF330" s="1099"/>
      <c r="AGG330" s="1099"/>
      <c r="AGH330" s="1099"/>
      <c r="AGI330" s="1099"/>
      <c r="AGJ330" s="1099"/>
      <c r="AGK330" s="1099"/>
      <c r="AGL330" s="1099"/>
      <c r="AGM330" s="1099"/>
      <c r="AGN330" s="1099"/>
      <c r="AGO330" s="1099"/>
      <c r="AGP330" s="1099"/>
      <c r="AGQ330" s="1099"/>
      <c r="AGR330" s="1099"/>
      <c r="AGS330" s="1099"/>
      <c r="AGT330" s="1099"/>
      <c r="AGU330" s="1099"/>
      <c r="AGV330" s="1099"/>
      <c r="AGW330" s="1099"/>
      <c r="AGX330" s="1099"/>
      <c r="AGY330" s="1099"/>
      <c r="AGZ330" s="1099"/>
      <c r="AHA330" s="1099"/>
      <c r="AHB330" s="1099"/>
      <c r="AHC330" s="1099"/>
      <c r="AHD330" s="1099"/>
      <c r="AHE330" s="1099"/>
      <c r="AHF330" s="1099"/>
      <c r="AHG330" s="1099"/>
      <c r="AHH330" s="1099"/>
      <c r="AHI330" s="1099"/>
      <c r="AHJ330" s="1099"/>
      <c r="AHK330" s="1099"/>
      <c r="AHL330" s="1099"/>
      <c r="AHM330" s="1099"/>
      <c r="AHN330" s="1099"/>
      <c r="AHO330" s="1099"/>
      <c r="AHP330" s="1099"/>
      <c r="AHQ330" s="1099"/>
      <c r="AHR330" s="1099"/>
      <c r="AHS330" s="1099"/>
      <c r="AHT330" s="1099"/>
      <c r="AHU330" s="1099"/>
      <c r="AHV330" s="1099"/>
      <c r="AHW330" s="1099"/>
      <c r="AHX330" s="1099"/>
      <c r="AHY330" s="1099"/>
      <c r="AHZ330" s="1099"/>
      <c r="AIA330" s="1099"/>
      <c r="AIB330" s="1099"/>
      <c r="AIC330" s="1099"/>
      <c r="AID330" s="1099"/>
      <c r="AIE330" s="1099"/>
      <c r="AIF330" s="1099"/>
      <c r="AIG330" s="1099"/>
      <c r="AIH330" s="1099"/>
      <c r="AII330" s="1099"/>
      <c r="AIJ330" s="1099"/>
      <c r="AIK330" s="1099"/>
      <c r="AIL330" s="1099"/>
      <c r="AIM330" s="1099"/>
      <c r="AIN330" s="1099"/>
      <c r="AIO330" s="1099"/>
      <c r="AIP330" s="1099"/>
      <c r="AIQ330" s="1099"/>
      <c r="AIR330" s="1099"/>
      <c r="AIS330" s="1099"/>
      <c r="AIT330" s="1099"/>
      <c r="AIU330" s="1099"/>
      <c r="AIV330" s="1099"/>
      <c r="AIW330" s="1099"/>
      <c r="AIX330" s="1099"/>
      <c r="AIY330" s="1099"/>
      <c r="AIZ330" s="1099"/>
      <c r="AJA330" s="1099"/>
      <c r="AJB330" s="1099"/>
      <c r="AJC330" s="1099"/>
      <c r="AJD330" s="1099"/>
      <c r="AJE330" s="1099"/>
      <c r="AJF330" s="1099"/>
      <c r="AJG330" s="1099"/>
      <c r="AJH330" s="1099"/>
      <c r="AJI330" s="1099"/>
      <c r="AJJ330" s="1099"/>
      <c r="AJK330" s="1099"/>
      <c r="AJL330" s="1099"/>
      <c r="AJM330" s="1099"/>
      <c r="AJN330" s="1099"/>
      <c r="AJO330" s="1099"/>
      <c r="AJP330" s="1099"/>
      <c r="AJQ330" s="1099"/>
      <c r="AJR330" s="1099"/>
      <c r="AJS330" s="1099"/>
      <c r="AJT330" s="1099"/>
      <c r="AJU330" s="1099"/>
      <c r="AJV330" s="1099"/>
      <c r="AJW330" s="1099"/>
      <c r="AJX330" s="1099"/>
      <c r="AJY330" s="1099"/>
      <c r="AJZ330" s="1099"/>
      <c r="AKA330" s="1099"/>
      <c r="AKB330" s="1099"/>
      <c r="AKC330" s="1099"/>
      <c r="AKD330" s="1099"/>
      <c r="AKE330" s="1099"/>
      <c r="AKF330" s="1099"/>
      <c r="AKG330" s="1099"/>
      <c r="AKH330" s="1099"/>
      <c r="AKI330" s="1099"/>
      <c r="AKJ330" s="1099"/>
      <c r="AKK330" s="1099"/>
      <c r="AKL330" s="1099"/>
      <c r="AKM330" s="1099"/>
      <c r="AKN330" s="1099"/>
      <c r="AKO330" s="1099"/>
      <c r="AKP330" s="1099"/>
      <c r="AKQ330" s="1099"/>
      <c r="AKR330" s="1099"/>
      <c r="AKS330" s="1099"/>
      <c r="AKT330" s="1099"/>
      <c r="AKU330" s="1099"/>
      <c r="AKV330" s="1099"/>
      <c r="AKW330" s="1099"/>
      <c r="AKX330" s="1099"/>
      <c r="AKY330" s="1099"/>
      <c r="AKZ330" s="1099"/>
      <c r="ALA330" s="1099"/>
      <c r="ALB330" s="1099"/>
      <c r="ALC330" s="1099"/>
      <c r="ALD330" s="1099"/>
      <c r="ALE330" s="1099"/>
      <c r="ALF330" s="1099"/>
      <c r="ALG330" s="1099"/>
      <c r="ALH330" s="1099"/>
      <c r="ALI330" s="1099"/>
      <c r="ALJ330" s="1099"/>
      <c r="ALK330" s="1099"/>
      <c r="ALL330" s="1099"/>
      <c r="ALM330" s="1099"/>
      <c r="ALN330" s="1099"/>
      <c r="ALO330" s="1099"/>
      <c r="ALP330" s="1099"/>
      <c r="ALQ330" s="1099"/>
      <c r="ALR330" s="1099"/>
      <c r="ALS330" s="1099"/>
      <c r="ALT330" s="1099"/>
      <c r="ALU330" s="1099"/>
      <c r="ALV330" s="1099"/>
      <c r="ALW330" s="1099"/>
      <c r="ALX330" s="1099"/>
      <c r="ALY330" s="1099"/>
      <c r="ALZ330" s="1099"/>
      <c r="AMA330" s="1099"/>
      <c r="AMB330" s="1099"/>
      <c r="AMC330" s="1099"/>
      <c r="AMD330" s="1099"/>
      <c r="AME330" s="1099"/>
      <c r="AMF330" s="1099"/>
      <c r="AMG330" s="1099"/>
      <c r="AMH330" s="1099"/>
      <c r="AMI330" s="1099"/>
      <c r="AMJ330" s="1099"/>
      <c r="AMK330" s="1099"/>
      <c r="AML330" s="1099"/>
      <c r="AMM330" s="1099"/>
      <c r="AMN330" s="1099"/>
      <c r="AMO330" s="1099"/>
      <c r="AMP330" s="1099"/>
      <c r="AMQ330" s="1099"/>
      <c r="AMR330" s="1099"/>
      <c r="AMS330" s="1099"/>
      <c r="AMT330" s="1099"/>
      <c r="AMU330" s="1099"/>
      <c r="AMV330" s="1099"/>
      <c r="AMW330" s="1099"/>
      <c r="AMX330" s="1099"/>
      <c r="AMY330" s="1099"/>
      <c r="AMZ330" s="1099"/>
      <c r="ANA330" s="1099"/>
      <c r="ANB330" s="1099"/>
      <c r="ANC330" s="1099"/>
      <c r="AND330" s="1099"/>
      <c r="ANE330" s="1099"/>
      <c r="ANF330" s="1099"/>
      <c r="ANG330" s="1099"/>
      <c r="ANH330" s="1099"/>
      <c r="ANI330" s="1099"/>
      <c r="ANJ330" s="1099"/>
      <c r="ANK330" s="1099"/>
      <c r="ANL330" s="1099"/>
      <c r="ANM330" s="1099"/>
      <c r="ANN330" s="1099"/>
      <c r="ANO330" s="1099"/>
      <c r="ANP330" s="1099"/>
      <c r="ANQ330" s="1099"/>
      <c r="ANR330" s="1099"/>
      <c r="ANS330" s="1099"/>
      <c r="ANT330" s="1099"/>
      <c r="ANU330" s="1099"/>
      <c r="ANV330" s="1099"/>
      <c r="ANW330" s="1099"/>
      <c r="ANX330" s="1099"/>
      <c r="ANY330" s="1099"/>
      <c r="ANZ330" s="1099"/>
      <c r="AOA330" s="1099"/>
      <c r="AOB330" s="1099"/>
      <c r="AOC330" s="1099"/>
      <c r="AOD330" s="1099"/>
      <c r="AOE330" s="1099"/>
      <c r="AOF330" s="1099"/>
      <c r="AOG330" s="1099"/>
      <c r="AOH330" s="1099"/>
      <c r="AOI330" s="1099"/>
      <c r="AOJ330" s="1099"/>
      <c r="AOK330" s="1099"/>
      <c r="AOL330" s="1099"/>
      <c r="AOM330" s="1099"/>
      <c r="AON330" s="1099"/>
      <c r="AOO330" s="1099"/>
      <c r="AOP330" s="1099"/>
      <c r="AOQ330" s="1099"/>
      <c r="AOR330" s="1099"/>
      <c r="AOS330" s="1099"/>
      <c r="AOT330" s="1099"/>
      <c r="AOU330" s="1099"/>
      <c r="AOV330" s="1099"/>
      <c r="AOW330" s="1099"/>
      <c r="AOX330" s="1099"/>
      <c r="AOY330" s="1099"/>
      <c r="AOZ330" s="1099"/>
      <c r="APA330" s="1099"/>
      <c r="APB330" s="1099"/>
      <c r="APC330" s="1099"/>
      <c r="APD330" s="1099"/>
      <c r="APE330" s="1099"/>
      <c r="APF330" s="1099"/>
      <c r="APG330" s="1099"/>
      <c r="APH330" s="1099"/>
      <c r="API330" s="1099"/>
      <c r="APJ330" s="1099"/>
      <c r="APK330" s="1099"/>
      <c r="APL330" s="1099"/>
      <c r="APM330" s="1099"/>
      <c r="APN330" s="1099"/>
      <c r="APO330" s="1099"/>
      <c r="APP330" s="1099"/>
      <c r="APQ330" s="1099"/>
      <c r="APR330" s="1099"/>
      <c r="APS330" s="1099"/>
      <c r="APT330" s="1099"/>
      <c r="APU330" s="1099"/>
      <c r="APV330" s="1099"/>
      <c r="APW330" s="1099"/>
      <c r="APX330" s="1099"/>
      <c r="APY330" s="1099"/>
      <c r="APZ330" s="1099"/>
      <c r="AQA330" s="1099"/>
      <c r="AQB330" s="1099"/>
      <c r="AQC330" s="1099"/>
      <c r="AQD330" s="1099"/>
      <c r="AQE330" s="1099"/>
      <c r="AQF330" s="1099"/>
      <c r="AQG330" s="1099"/>
      <c r="AQH330" s="1099"/>
      <c r="AQI330" s="1099"/>
      <c r="AQJ330" s="1099"/>
      <c r="AQK330" s="1099"/>
      <c r="AQL330" s="1099"/>
      <c r="AQM330" s="1099"/>
      <c r="AQN330" s="1099"/>
      <c r="AQO330" s="1099"/>
      <c r="AQP330" s="1099"/>
      <c r="AQQ330" s="1099"/>
      <c r="AQR330" s="1099"/>
      <c r="AQS330" s="1099"/>
      <c r="AQT330" s="1099"/>
      <c r="AQU330" s="1099"/>
      <c r="AQV330" s="1099"/>
      <c r="AQW330" s="1099"/>
      <c r="AQX330" s="1099"/>
      <c r="AQY330" s="1099"/>
      <c r="AQZ330" s="1099"/>
      <c r="ARA330" s="1099"/>
      <c r="ARB330" s="1099"/>
      <c r="ARC330" s="1099"/>
      <c r="ARD330" s="1099"/>
      <c r="ARE330" s="1099"/>
      <c r="ARF330" s="1099"/>
      <c r="ARG330" s="1099"/>
      <c r="ARH330" s="1099"/>
      <c r="ARI330" s="1099"/>
      <c r="ARJ330" s="1099"/>
      <c r="ARK330" s="1099"/>
      <c r="ARL330" s="1099"/>
      <c r="ARM330" s="1099"/>
      <c r="ARN330" s="1099"/>
      <c r="ARO330" s="1099"/>
      <c r="ARP330" s="1099"/>
      <c r="ARQ330" s="1099"/>
      <c r="ARR330" s="1099"/>
      <c r="ARS330" s="1099"/>
      <c r="ART330" s="1099"/>
      <c r="ARU330" s="1099"/>
      <c r="ARV330" s="1099"/>
      <c r="ARW330" s="1099"/>
      <c r="ARX330" s="1099"/>
      <c r="ARY330" s="1099"/>
      <c r="ARZ330" s="1099"/>
      <c r="ASA330" s="1099"/>
      <c r="ASB330" s="1099"/>
      <c r="ASC330" s="1099"/>
      <c r="ASD330" s="1099"/>
      <c r="ASE330" s="1099"/>
      <c r="ASF330" s="1099"/>
      <c r="ASG330" s="1099"/>
      <c r="ASH330" s="1099"/>
      <c r="ASI330" s="1099"/>
      <c r="ASJ330" s="1099"/>
      <c r="ASK330" s="1099"/>
      <c r="ASL330" s="1099"/>
      <c r="ASM330" s="1099"/>
      <c r="ASN330" s="1099"/>
      <c r="ASO330" s="1099"/>
      <c r="ASP330" s="1099"/>
      <c r="ASQ330" s="1099"/>
      <c r="ASR330" s="1099"/>
      <c r="ASS330" s="1099"/>
      <c r="AST330" s="1099"/>
      <c r="ASU330" s="1099"/>
      <c r="ASV330" s="1099"/>
      <c r="ASW330" s="1099"/>
      <c r="ASX330" s="1099"/>
      <c r="ASY330" s="1099"/>
      <c r="ASZ330" s="1099"/>
      <c r="ATA330" s="1099"/>
      <c r="ATB330" s="1099"/>
      <c r="ATC330" s="1099"/>
      <c r="ATD330" s="1099"/>
      <c r="ATE330" s="1099"/>
      <c r="ATF330" s="1099"/>
      <c r="ATG330" s="1099"/>
      <c r="ATH330" s="1099"/>
      <c r="ATI330" s="1099"/>
      <c r="ATJ330" s="1099"/>
      <c r="ATK330" s="1099"/>
      <c r="ATL330" s="1099"/>
      <c r="ATM330" s="1099"/>
      <c r="ATN330" s="1099"/>
      <c r="ATO330" s="1099"/>
      <c r="ATP330" s="1099"/>
      <c r="ATQ330" s="1099"/>
      <c r="ATR330" s="1099"/>
      <c r="ATS330" s="1099"/>
      <c r="ATT330" s="1099"/>
      <c r="ATU330" s="1099"/>
      <c r="ATV330" s="1099"/>
      <c r="ATW330" s="1099"/>
      <c r="ATX330" s="1099"/>
      <c r="ATY330" s="1099"/>
      <c r="ATZ330" s="1099"/>
      <c r="AUA330" s="1099"/>
      <c r="AUB330" s="1099"/>
      <c r="AUC330" s="1099"/>
      <c r="AUD330" s="1099"/>
      <c r="AUE330" s="1099"/>
      <c r="AUF330" s="1099"/>
      <c r="AUG330" s="1099"/>
      <c r="AUH330" s="1099"/>
      <c r="AUI330" s="1099"/>
      <c r="AUJ330" s="1099"/>
      <c r="AUK330" s="1099"/>
      <c r="AUL330" s="1099"/>
      <c r="AUM330" s="1099"/>
      <c r="AUN330" s="1099"/>
      <c r="AUO330" s="1099"/>
      <c r="AUP330" s="1099"/>
      <c r="AUQ330" s="1099"/>
      <c r="AUR330" s="1099"/>
      <c r="AUS330" s="1099"/>
      <c r="AUT330" s="1099"/>
      <c r="AUU330" s="1099"/>
      <c r="AUV330" s="1099"/>
      <c r="AUW330" s="1099"/>
      <c r="AUX330" s="1099"/>
      <c r="AUY330" s="1099"/>
      <c r="AUZ330" s="1099"/>
      <c r="AVA330" s="1099"/>
      <c r="AVB330" s="1099"/>
      <c r="AVC330" s="1099"/>
      <c r="AVD330" s="1099"/>
      <c r="AVE330" s="1099"/>
      <c r="AVF330" s="1099"/>
      <c r="AVG330" s="1099"/>
      <c r="AVH330" s="1099"/>
      <c r="AVI330" s="1099"/>
      <c r="AVJ330" s="1099"/>
      <c r="AVK330" s="1099"/>
      <c r="AVL330" s="1099"/>
      <c r="AVM330" s="1099"/>
      <c r="AVN330" s="1099"/>
      <c r="AVO330" s="1099"/>
      <c r="AVP330" s="1099"/>
      <c r="AVQ330" s="1099"/>
      <c r="AVR330" s="1099"/>
      <c r="AVS330" s="1099"/>
      <c r="AVT330" s="1099"/>
      <c r="AVU330" s="1099"/>
      <c r="AVV330" s="1099"/>
      <c r="AVW330" s="1099"/>
      <c r="AVX330" s="1099"/>
      <c r="AVY330" s="1099"/>
      <c r="AVZ330" s="1099"/>
      <c r="AWA330" s="1099"/>
      <c r="AWB330" s="1099"/>
      <c r="AWC330" s="1099"/>
      <c r="AWD330" s="1099"/>
      <c r="AWE330" s="1099"/>
      <c r="AWF330" s="1099"/>
      <c r="AWG330" s="1099"/>
      <c r="AWH330" s="1099"/>
      <c r="AWI330" s="1099"/>
      <c r="AWJ330" s="1099"/>
      <c r="AWK330" s="1099"/>
      <c r="AWL330" s="1099"/>
      <c r="AWM330" s="1099"/>
      <c r="AWN330" s="1099"/>
      <c r="AWO330" s="1099"/>
      <c r="AWP330" s="1099"/>
      <c r="AWQ330" s="1099"/>
      <c r="AWR330" s="1099"/>
      <c r="AWS330" s="1099"/>
      <c r="AWT330" s="1099"/>
      <c r="AWU330" s="1099"/>
      <c r="AWV330" s="1099"/>
      <c r="AWW330" s="1099"/>
      <c r="AWX330" s="1099"/>
      <c r="AWY330" s="1099"/>
      <c r="AWZ330" s="1099"/>
      <c r="AXA330" s="1099"/>
      <c r="AXB330" s="1099"/>
      <c r="AXC330" s="1099"/>
      <c r="AXD330" s="1099"/>
      <c r="AXE330" s="1099"/>
      <c r="AXF330" s="1099"/>
      <c r="AXG330" s="1099"/>
      <c r="AXH330" s="1099"/>
      <c r="AXI330" s="1099"/>
      <c r="AXJ330" s="1099"/>
      <c r="AXK330" s="1099"/>
      <c r="AXL330" s="1099"/>
      <c r="AXM330" s="1099"/>
      <c r="AXN330" s="1099"/>
      <c r="AXO330" s="1099"/>
      <c r="AXP330" s="1099"/>
    </row>
    <row r="332" spans="1:1349" x14ac:dyDescent="0.25">
      <c r="A332" s="538" t="s">
        <v>16</v>
      </c>
      <c r="B332" s="3488" t="s">
        <v>1010</v>
      </c>
      <c r="C332" s="2631"/>
      <c r="D332" s="2631"/>
      <c r="E332" s="2631"/>
      <c r="F332" s="2631"/>
      <c r="G332" s="2631"/>
    </row>
    <row r="333" spans="1:1349" ht="15" customHeight="1" x14ac:dyDescent="0.25">
      <c r="A333" s="2769" t="s">
        <v>1057</v>
      </c>
      <c r="B333" s="3488"/>
      <c r="C333" s="2631"/>
      <c r="D333" s="2631"/>
      <c r="E333" s="2631"/>
      <c r="F333" s="2631"/>
      <c r="G333" s="2631"/>
    </row>
    <row r="334" spans="1:1349" ht="15" customHeight="1" x14ac:dyDescent="0.25">
      <c r="A334" s="2769"/>
      <c r="B334" s="3488"/>
      <c r="C334" s="2631"/>
      <c r="D334" s="2631"/>
      <c r="E334" s="2631"/>
      <c r="F334" s="2631"/>
      <c r="G334" s="2631"/>
    </row>
    <row r="335" spans="1:1349" ht="15" customHeight="1" x14ac:dyDescent="0.25">
      <c r="A335" s="2769"/>
      <c r="B335" s="3489" t="s">
        <v>850</v>
      </c>
      <c r="C335" s="2774" t="s">
        <v>849</v>
      </c>
      <c r="D335" s="3490" t="s">
        <v>1002</v>
      </c>
      <c r="E335" s="3491"/>
      <c r="F335" s="2790" t="s">
        <v>873</v>
      </c>
      <c r="G335" s="2791"/>
    </row>
    <row r="336" spans="1:1349" ht="15" customHeight="1" x14ac:dyDescent="0.25">
      <c r="A336" s="2769"/>
      <c r="B336" s="3489"/>
      <c r="C336" s="2774"/>
      <c r="D336" s="3490"/>
      <c r="E336" s="3491"/>
      <c r="F336" s="2790"/>
      <c r="G336" s="2791"/>
    </row>
    <row r="337" spans="1:7" ht="15" customHeight="1" x14ac:dyDescent="0.25">
      <c r="A337" s="2769"/>
      <c r="B337" s="3489"/>
      <c r="C337" s="2774"/>
      <c r="D337" s="3492" t="s">
        <v>874</v>
      </c>
      <c r="E337" s="3478" t="s">
        <v>1011</v>
      </c>
      <c r="F337" s="2755" t="s">
        <v>876</v>
      </c>
      <c r="G337" s="2757" t="s">
        <v>877</v>
      </c>
    </row>
    <row r="338" spans="1:7" ht="15" customHeight="1" x14ac:dyDescent="0.25">
      <c r="A338" s="2769"/>
      <c r="B338" s="3489"/>
      <c r="C338" s="2774"/>
      <c r="D338" s="3492"/>
      <c r="E338" s="3478"/>
      <c r="F338" s="2755"/>
      <c r="G338" s="2757"/>
    </row>
    <row r="339" spans="1:7" ht="15.75" x14ac:dyDescent="0.25">
      <c r="A339" s="2769"/>
      <c r="B339" s="3479" t="s">
        <v>1058</v>
      </c>
      <c r="C339" s="3480"/>
      <c r="D339" s="3480"/>
      <c r="E339" s="3480"/>
      <c r="F339" s="3480"/>
      <c r="G339" s="3481"/>
    </row>
    <row r="340" spans="1:7" x14ac:dyDescent="0.25">
      <c r="A340" s="2769"/>
      <c r="B340" s="3177">
        <v>1</v>
      </c>
      <c r="C340" s="3473">
        <v>7</v>
      </c>
      <c r="D340" s="3482">
        <v>1</v>
      </c>
      <c r="E340" s="3483">
        <f>(D340/F340)*G340</f>
        <v>1</v>
      </c>
      <c r="F340" s="2741">
        <f>(((C340/2)*(C340/2)*PI()))</f>
        <v>38.484510006474963</v>
      </c>
      <c r="G340" s="2735">
        <f>F340*B340</f>
        <v>38.484510006474963</v>
      </c>
    </row>
    <row r="341" spans="1:7" x14ac:dyDescent="0.25">
      <c r="A341" s="2769"/>
      <c r="B341" s="3177"/>
      <c r="C341" s="3473"/>
      <c r="D341" s="3482"/>
      <c r="E341" s="3483"/>
      <c r="F341" s="2741"/>
      <c r="G341" s="2735"/>
    </row>
    <row r="342" spans="1:7" ht="15.75" x14ac:dyDescent="0.25">
      <c r="A342" s="2769"/>
      <c r="B342" s="3475" t="s">
        <v>1059</v>
      </c>
      <c r="C342" s="3476"/>
      <c r="D342" s="3476"/>
      <c r="E342" s="3476"/>
      <c r="F342" s="3476"/>
      <c r="G342" s="3477"/>
    </row>
    <row r="343" spans="1:7" x14ac:dyDescent="0.25">
      <c r="A343" s="2769"/>
      <c r="B343" s="3177">
        <v>1</v>
      </c>
      <c r="C343" s="3473">
        <v>9</v>
      </c>
      <c r="D343" s="3474">
        <v>1</v>
      </c>
      <c r="E343" s="3292">
        <f>(D343/F343)*G343</f>
        <v>1</v>
      </c>
      <c r="F343" s="2741">
        <f>(((C343/2)*(C343/2)*PI()))</f>
        <v>63.617251235193308</v>
      </c>
      <c r="G343" s="2735">
        <f>F343*B343</f>
        <v>63.617251235193308</v>
      </c>
    </row>
    <row r="344" spans="1:7" x14ac:dyDescent="0.25">
      <c r="A344" s="2769"/>
      <c r="B344" s="3177"/>
      <c r="C344" s="3473"/>
      <c r="D344" s="3474"/>
      <c r="E344" s="3292"/>
      <c r="F344" s="2741"/>
      <c r="G344" s="2735"/>
    </row>
    <row r="345" spans="1:7" x14ac:dyDescent="0.25">
      <c r="A345" s="2769"/>
      <c r="B345" s="3177">
        <v>1</v>
      </c>
      <c r="C345" s="3473">
        <v>12</v>
      </c>
      <c r="D345" s="3474">
        <v>2</v>
      </c>
      <c r="E345" s="3292">
        <f>(D345/F345)*G345</f>
        <v>2</v>
      </c>
      <c r="F345" s="2741">
        <f>(((C345/2)*(C345/2)*PI()))</f>
        <v>113.09733552923255</v>
      </c>
      <c r="G345" s="2735">
        <f>F345*B345</f>
        <v>113.09733552923255</v>
      </c>
    </row>
    <row r="346" spans="1:7" x14ac:dyDescent="0.25">
      <c r="A346" s="2769"/>
      <c r="B346" s="3177"/>
      <c r="C346" s="3473"/>
      <c r="D346" s="3474"/>
      <c r="E346" s="3292"/>
      <c r="F346" s="2741"/>
      <c r="G346" s="2735"/>
    </row>
    <row r="347" spans="1:7" x14ac:dyDescent="0.25">
      <c r="A347" s="2769"/>
      <c r="B347" s="3177">
        <v>1</v>
      </c>
      <c r="C347" s="3473">
        <v>14</v>
      </c>
      <c r="D347" s="3474">
        <v>3</v>
      </c>
      <c r="E347" s="3292">
        <f>(D347/F347)*G347</f>
        <v>2.9999999999999996</v>
      </c>
      <c r="F347" s="2741">
        <f>(((C347/2)*(C347/2)*PI()))</f>
        <v>153.93804002589985</v>
      </c>
      <c r="G347" s="2735">
        <f>F347*B347</f>
        <v>153.93804002589985</v>
      </c>
    </row>
    <row r="348" spans="1:7" x14ac:dyDescent="0.25">
      <c r="A348" s="2769"/>
      <c r="B348" s="3177"/>
      <c r="C348" s="3473"/>
      <c r="D348" s="3474"/>
      <c r="E348" s="3292"/>
      <c r="F348" s="2741"/>
      <c r="G348" s="2735"/>
    </row>
    <row r="349" spans="1:7" x14ac:dyDescent="0.25">
      <c r="A349" s="2769"/>
      <c r="B349" s="3177">
        <v>5</v>
      </c>
      <c r="C349" s="3473">
        <v>16</v>
      </c>
      <c r="D349" s="3474">
        <v>4</v>
      </c>
      <c r="E349" s="3292">
        <f>(D349/F349)*G349</f>
        <v>20</v>
      </c>
      <c r="F349" s="2741">
        <f>(((C349/2)*(C349/2)*PI()))</f>
        <v>201.06192982974676</v>
      </c>
      <c r="G349" s="2735">
        <f>F349*B349</f>
        <v>1005.3096491487338</v>
      </c>
    </row>
    <row r="350" spans="1:7" x14ac:dyDescent="0.25">
      <c r="A350" s="2769"/>
      <c r="B350" s="3177"/>
      <c r="C350" s="3473"/>
      <c r="D350" s="3474"/>
      <c r="E350" s="3292"/>
      <c r="F350" s="2741"/>
      <c r="G350" s="2735"/>
    </row>
    <row r="351" spans="1:7" x14ac:dyDescent="0.25">
      <c r="A351" s="2769"/>
      <c r="B351" s="3177">
        <v>1</v>
      </c>
      <c r="C351" s="3473">
        <v>18</v>
      </c>
      <c r="D351" s="3474">
        <v>5</v>
      </c>
      <c r="E351" s="3292">
        <f>(D351/F351)*G351</f>
        <v>5</v>
      </c>
      <c r="F351" s="2741">
        <f>(((C351/2)*(C351/2)*PI()))</f>
        <v>254.46900494077323</v>
      </c>
      <c r="G351" s="2735">
        <f>F351*B351</f>
        <v>254.46900494077323</v>
      </c>
    </row>
    <row r="352" spans="1:7" x14ac:dyDescent="0.25">
      <c r="A352" s="2769"/>
      <c r="B352" s="3177"/>
      <c r="C352" s="3473"/>
      <c r="D352" s="3474"/>
      <c r="E352" s="3292"/>
      <c r="F352" s="2741"/>
      <c r="G352" s="2735"/>
    </row>
    <row r="353" spans="1:7" x14ac:dyDescent="0.25">
      <c r="A353" s="2769"/>
      <c r="B353" s="3177">
        <v>1</v>
      </c>
      <c r="C353" s="3473">
        <v>20</v>
      </c>
      <c r="D353" s="3474">
        <v>6</v>
      </c>
      <c r="E353" s="3292">
        <f>(D353/F353)*G353</f>
        <v>6</v>
      </c>
      <c r="F353" s="2741">
        <f>(((C353/2)*(C353/2)*PI()))</f>
        <v>314.15926535897933</v>
      </c>
      <c r="G353" s="2735">
        <f>F353*B353</f>
        <v>314.15926535897933</v>
      </c>
    </row>
    <row r="354" spans="1:7" x14ac:dyDescent="0.25">
      <c r="A354" s="2769"/>
      <c r="B354" s="3177"/>
      <c r="C354" s="3473"/>
      <c r="D354" s="3474"/>
      <c r="E354" s="3292"/>
      <c r="F354" s="2741"/>
      <c r="G354" s="2735"/>
    </row>
    <row r="355" spans="1:7" x14ac:dyDescent="0.25">
      <c r="A355" s="2769"/>
      <c r="B355" s="3177">
        <v>1</v>
      </c>
      <c r="C355" s="3473">
        <v>22</v>
      </c>
      <c r="D355" s="3474">
        <v>7</v>
      </c>
      <c r="E355" s="3292">
        <f>(D355/F355)*G355</f>
        <v>7.0000000000000009</v>
      </c>
      <c r="F355" s="2741">
        <f>(((C355/2)*(C355/2)*PI()))</f>
        <v>380.13271108436498</v>
      </c>
      <c r="G355" s="2735">
        <f>F355*B355</f>
        <v>380.13271108436498</v>
      </c>
    </row>
    <row r="356" spans="1:7" x14ac:dyDescent="0.25">
      <c r="A356" s="2769"/>
      <c r="B356" s="3177"/>
      <c r="C356" s="3473"/>
      <c r="D356" s="3474"/>
      <c r="E356" s="3292"/>
      <c r="F356" s="2741"/>
      <c r="G356" s="2735"/>
    </row>
    <row r="357" spans="1:7" x14ac:dyDescent="0.25">
      <c r="A357" s="2769"/>
      <c r="B357" s="3177">
        <v>1</v>
      </c>
      <c r="C357" s="3473">
        <v>24</v>
      </c>
      <c r="D357" s="3474">
        <v>8</v>
      </c>
      <c r="E357" s="3292">
        <f>(D357/F357)*G357</f>
        <v>8</v>
      </c>
      <c r="F357" s="2741">
        <f>(((C357/2)*(C357/2)*PI()))</f>
        <v>452.38934211693021</v>
      </c>
      <c r="G357" s="2735">
        <f>F357*B357</f>
        <v>452.38934211693021</v>
      </c>
    </row>
    <row r="358" spans="1:7" x14ac:dyDescent="0.25">
      <c r="A358" s="2769"/>
      <c r="B358" s="3177"/>
      <c r="C358" s="3473"/>
      <c r="D358" s="3474"/>
      <c r="E358" s="3292"/>
      <c r="F358" s="2741"/>
      <c r="G358" s="2735"/>
    </row>
    <row r="359" spans="1:7" x14ac:dyDescent="0.25">
      <c r="A359" s="2769"/>
      <c r="B359" s="3177">
        <v>1</v>
      </c>
      <c r="C359" s="3473">
        <v>26</v>
      </c>
      <c r="D359" s="3474">
        <v>9</v>
      </c>
      <c r="E359" s="3292">
        <f>(D359/F359)*G359</f>
        <v>9</v>
      </c>
      <c r="F359" s="2741">
        <f>(((C359/2)*(C359/2)*PI()))</f>
        <v>530.92915845667505</v>
      </c>
      <c r="G359" s="2735">
        <f>F359*B359</f>
        <v>530.92915845667505</v>
      </c>
    </row>
    <row r="360" spans="1:7" x14ac:dyDescent="0.25">
      <c r="A360" s="2769"/>
      <c r="B360" s="3177"/>
      <c r="C360" s="3473"/>
      <c r="D360" s="3474"/>
      <c r="E360" s="3292"/>
      <c r="F360" s="2741"/>
      <c r="G360" s="2735"/>
    </row>
    <row r="361" spans="1:7" x14ac:dyDescent="0.25">
      <c r="A361" s="2769"/>
      <c r="B361" s="3177">
        <v>1</v>
      </c>
      <c r="C361" s="3473">
        <v>28</v>
      </c>
      <c r="D361" s="3474">
        <v>10</v>
      </c>
      <c r="E361" s="3292">
        <f>(D361/F361)*G361</f>
        <v>10</v>
      </c>
      <c r="F361" s="2741">
        <f>(((C361/2)*(C361/2)*PI()))</f>
        <v>615.75216010359941</v>
      </c>
      <c r="G361" s="2735">
        <f>F361*B361</f>
        <v>615.75216010359941</v>
      </c>
    </row>
    <row r="362" spans="1:7" x14ac:dyDescent="0.25">
      <c r="A362" s="2769"/>
      <c r="B362" s="3177"/>
      <c r="C362" s="3473"/>
      <c r="D362" s="3474"/>
      <c r="E362" s="3292"/>
      <c r="F362" s="2741"/>
      <c r="G362" s="2735"/>
    </row>
    <row r="363" spans="1:7" x14ac:dyDescent="0.25">
      <c r="A363" s="2769"/>
      <c r="B363" s="3177">
        <v>1</v>
      </c>
      <c r="C363" s="3473">
        <v>30</v>
      </c>
      <c r="D363" s="3474">
        <v>12</v>
      </c>
      <c r="E363" s="3292">
        <f>(D363/F363)*G363</f>
        <v>12</v>
      </c>
      <c r="F363" s="2741">
        <f>(((C363/2)*(C363/2)*PI()))</f>
        <v>706.85834705770344</v>
      </c>
      <c r="G363" s="2735">
        <f>F363*B363</f>
        <v>706.85834705770344</v>
      </c>
    </row>
    <row r="364" spans="1:7" x14ac:dyDescent="0.25">
      <c r="A364" s="2769"/>
      <c r="B364" s="3177"/>
      <c r="C364" s="3473"/>
      <c r="D364" s="3474"/>
      <c r="E364" s="3292"/>
      <c r="F364" s="2741"/>
      <c r="G364" s="2735"/>
    </row>
    <row r="365" spans="1:7" x14ac:dyDescent="0.25">
      <c r="A365" s="2769"/>
      <c r="B365" s="3177">
        <v>1</v>
      </c>
      <c r="C365" s="3473">
        <v>32</v>
      </c>
      <c r="D365" s="3474">
        <v>14</v>
      </c>
      <c r="E365" s="3292">
        <f>(D365/F365)*G365</f>
        <v>14.000000000000002</v>
      </c>
      <c r="F365" s="2741">
        <f>(((C365/2)*(C365/2)*PI()))</f>
        <v>804.24771931898704</v>
      </c>
      <c r="G365" s="2735">
        <f>F365*B365</f>
        <v>804.24771931898704</v>
      </c>
    </row>
    <row r="366" spans="1:7" x14ac:dyDescent="0.25">
      <c r="A366" s="2769"/>
      <c r="B366" s="3177"/>
      <c r="C366" s="3473"/>
      <c r="D366" s="3474"/>
      <c r="E366" s="3292"/>
      <c r="F366" s="2741"/>
      <c r="G366" s="2735"/>
    </row>
    <row r="367" spans="1:7" x14ac:dyDescent="0.25">
      <c r="A367" s="2769"/>
      <c r="B367" s="3177">
        <v>1</v>
      </c>
      <c r="C367" s="3473">
        <v>34</v>
      </c>
      <c r="D367" s="3474">
        <v>16</v>
      </c>
      <c r="E367" s="3292">
        <f>(D367/F367)*G367</f>
        <v>16</v>
      </c>
      <c r="F367" s="2741">
        <f>(((C367/2)*(C367/2)*PI()))</f>
        <v>907.9202768874502</v>
      </c>
      <c r="G367" s="2735">
        <f>F367*B367</f>
        <v>907.9202768874502</v>
      </c>
    </row>
    <row r="368" spans="1:7" x14ac:dyDescent="0.25">
      <c r="A368" s="2769"/>
      <c r="B368" s="3177"/>
      <c r="C368" s="3473"/>
      <c r="D368" s="3474"/>
      <c r="E368" s="3292"/>
      <c r="F368" s="2741"/>
      <c r="G368" s="2735"/>
    </row>
    <row r="369" spans="1:7" x14ac:dyDescent="0.25">
      <c r="A369" s="2769"/>
      <c r="B369" s="3177">
        <v>1</v>
      </c>
      <c r="C369" s="3473">
        <v>36</v>
      </c>
      <c r="D369" s="3474">
        <v>18</v>
      </c>
      <c r="E369" s="3292">
        <f>(D369/F369)*G369</f>
        <v>18</v>
      </c>
      <c r="F369" s="2741">
        <f>(((C369/2)*(C369/2)*PI()))</f>
        <v>1017.8760197630929</v>
      </c>
      <c r="G369" s="2735">
        <f>F369*B369</f>
        <v>1017.8760197630929</v>
      </c>
    </row>
    <row r="370" spans="1:7" x14ac:dyDescent="0.25">
      <c r="A370" s="2769"/>
      <c r="B370" s="3177"/>
      <c r="C370" s="3473"/>
      <c r="D370" s="3474"/>
      <c r="E370" s="3292"/>
      <c r="F370" s="2741"/>
      <c r="G370" s="2735"/>
    </row>
    <row r="371" spans="1:7" x14ac:dyDescent="0.25">
      <c r="A371" s="2769"/>
      <c r="B371" s="3177">
        <v>1</v>
      </c>
      <c r="C371" s="3473">
        <v>38</v>
      </c>
      <c r="D371" s="3474">
        <v>21</v>
      </c>
      <c r="E371" s="3292">
        <f>(D371/F371)*G371</f>
        <v>21</v>
      </c>
      <c r="F371" s="2741">
        <f>(((C371/2)*(C371/2)*PI()))</f>
        <v>1134.1149479459152</v>
      </c>
      <c r="G371" s="2735">
        <f>F371*B371</f>
        <v>1134.1149479459152</v>
      </c>
    </row>
    <row r="372" spans="1:7" x14ac:dyDescent="0.25">
      <c r="A372" s="2769"/>
      <c r="B372" s="3177"/>
      <c r="C372" s="3473"/>
      <c r="D372" s="3474"/>
      <c r="E372" s="3292"/>
      <c r="F372" s="2741"/>
      <c r="G372" s="2735"/>
    </row>
    <row r="373" spans="1:7" x14ac:dyDescent="0.25">
      <c r="A373" s="2769"/>
      <c r="B373" s="3177">
        <v>1</v>
      </c>
      <c r="C373" s="3473">
        <v>40</v>
      </c>
      <c r="D373" s="3474">
        <v>24</v>
      </c>
      <c r="E373" s="3292">
        <f>(D373/F373)*G373</f>
        <v>24</v>
      </c>
      <c r="F373" s="2741">
        <f>(((C373/2)*(C373/2)*PI()))</f>
        <v>1256.6370614359173</v>
      </c>
      <c r="G373" s="2735">
        <f>F373*B373</f>
        <v>1256.6370614359173</v>
      </c>
    </row>
    <row r="374" spans="1:7" x14ac:dyDescent="0.25">
      <c r="A374" s="2769"/>
      <c r="B374" s="3177"/>
      <c r="C374" s="3473"/>
      <c r="D374" s="3474"/>
      <c r="E374" s="3292"/>
      <c r="F374" s="2741"/>
      <c r="G374" s="2735"/>
    </row>
    <row r="375" spans="1:7" ht="18.75" x14ac:dyDescent="0.25">
      <c r="A375" s="2769"/>
      <c r="B375" s="1822"/>
      <c r="C375" s="1823"/>
      <c r="D375" s="1824" t="s">
        <v>59</v>
      </c>
      <c r="E375" s="1273"/>
      <c r="F375" s="1320"/>
      <c r="G375" s="1825"/>
    </row>
    <row r="376" spans="1:7" x14ac:dyDescent="0.25">
      <c r="A376" s="2769"/>
      <c r="B376" s="3459" t="s">
        <v>893</v>
      </c>
      <c r="C376" s="3460"/>
      <c r="D376" s="3460"/>
      <c r="E376" s="3460"/>
      <c r="F376" s="3460"/>
      <c r="G376" s="3461"/>
    </row>
    <row r="377" spans="1:7" x14ac:dyDescent="0.25">
      <c r="A377" s="2769"/>
      <c r="B377" s="3459"/>
      <c r="C377" s="3460"/>
      <c r="D377" s="3460"/>
      <c r="E377" s="3460"/>
      <c r="F377" s="3460"/>
      <c r="G377" s="3461"/>
    </row>
    <row r="378" spans="1:7" ht="22.5" customHeight="1" x14ac:dyDescent="0.25">
      <c r="A378" s="2769"/>
      <c r="B378" s="3462" t="s">
        <v>1060</v>
      </c>
      <c r="C378" s="3463"/>
      <c r="D378" s="3463"/>
      <c r="E378" s="3463"/>
      <c r="F378" s="3463"/>
      <c r="G378" s="3464"/>
    </row>
    <row r="379" spans="1:7" ht="22.5" customHeight="1" x14ac:dyDescent="0.25">
      <c r="A379" s="2769"/>
      <c r="B379" s="3462"/>
      <c r="C379" s="3463"/>
      <c r="D379" s="3463"/>
      <c r="E379" s="3463"/>
      <c r="F379" s="3463"/>
      <c r="G379" s="3464"/>
    </row>
    <row r="380" spans="1:7" ht="15" customHeight="1" x14ac:dyDescent="0.25">
      <c r="A380" s="2769"/>
      <c r="B380" s="1826" t="s">
        <v>1061</v>
      </c>
      <c r="C380" s="1708"/>
      <c r="D380" s="1708"/>
      <c r="E380" s="1708"/>
      <c r="F380" s="1708"/>
      <c r="G380" s="1709"/>
    </row>
    <row r="381" spans="1:7" ht="15" customHeight="1" x14ac:dyDescent="0.25">
      <c r="A381" s="2769"/>
      <c r="B381" s="1826" t="s">
        <v>1062</v>
      </c>
      <c r="C381" s="1708"/>
      <c r="D381" s="1708"/>
      <c r="E381" s="1708"/>
      <c r="F381" s="1708"/>
      <c r="G381" s="1709"/>
    </row>
    <row r="382" spans="1:7" ht="15" customHeight="1" x14ac:dyDescent="0.25">
      <c r="A382" s="2769"/>
      <c r="B382" s="1826" t="s">
        <v>1063</v>
      </c>
      <c r="C382" s="1708"/>
      <c r="D382" s="1708"/>
      <c r="E382" s="1708"/>
      <c r="F382" s="1708"/>
      <c r="G382" s="1709"/>
    </row>
    <row r="383" spans="1:7" ht="15" customHeight="1" x14ac:dyDescent="0.25">
      <c r="A383" s="2769"/>
      <c r="B383" s="1826" t="s">
        <v>1064</v>
      </c>
      <c r="C383" s="1708"/>
      <c r="D383" s="1708"/>
      <c r="E383" s="1708"/>
      <c r="F383" s="1708"/>
      <c r="G383" s="1709"/>
    </row>
    <row r="384" spans="1:7" ht="15" customHeight="1" x14ac:dyDescent="0.25">
      <c r="A384" s="2769"/>
      <c r="B384" s="1827"/>
      <c r="C384" s="1708"/>
      <c r="D384" s="1708"/>
      <c r="E384" s="1708"/>
      <c r="F384" s="1708"/>
      <c r="G384" s="1709"/>
    </row>
    <row r="385" spans="1:9" x14ac:dyDescent="0.25">
      <c r="A385" s="2769"/>
      <c r="B385" s="3465" t="s">
        <v>825</v>
      </c>
      <c r="C385" s="2763"/>
      <c r="D385" s="2763"/>
      <c r="E385" s="2763"/>
      <c r="F385" s="2763"/>
      <c r="G385" s="2764"/>
    </row>
    <row r="386" spans="1:9" x14ac:dyDescent="0.25">
      <c r="A386" s="2769"/>
      <c r="B386" s="3465"/>
      <c r="C386" s="2763"/>
      <c r="D386" s="2763"/>
      <c r="E386" s="2763"/>
      <c r="F386" s="2763"/>
      <c r="G386" s="2764"/>
    </row>
    <row r="387" spans="1:9" x14ac:dyDescent="0.25">
      <c r="A387" s="2769"/>
      <c r="B387" s="3465" t="s">
        <v>898</v>
      </c>
      <c r="C387" s="2763"/>
      <c r="D387" s="2763"/>
      <c r="E387" s="2763"/>
      <c r="F387" s="2763"/>
      <c r="G387" s="2764"/>
    </row>
    <row r="388" spans="1:9" x14ac:dyDescent="0.25">
      <c r="A388" s="2769"/>
      <c r="B388" s="3465"/>
      <c r="C388" s="2763"/>
      <c r="D388" s="2763"/>
      <c r="E388" s="2763"/>
      <c r="F388" s="2763"/>
      <c r="G388" s="2764"/>
    </row>
    <row r="389" spans="1:9" x14ac:dyDescent="0.25">
      <c r="A389" s="2769"/>
      <c r="B389" s="3466" t="s">
        <v>50</v>
      </c>
      <c r="C389" s="2423"/>
      <c r="D389" s="2423"/>
      <c r="E389" s="2423"/>
      <c r="F389" s="2423"/>
      <c r="G389" s="2424"/>
    </row>
    <row r="390" spans="1:9" x14ac:dyDescent="0.25">
      <c r="A390" s="2769"/>
      <c r="B390" s="3466"/>
      <c r="C390" s="2423"/>
      <c r="D390" s="2423"/>
      <c r="E390" s="2423"/>
      <c r="F390" s="2423"/>
      <c r="G390" s="2424"/>
    </row>
    <row r="391" spans="1:9" ht="15.75" thickBot="1" x14ac:dyDescent="0.3">
      <c r="A391" s="2769"/>
      <c r="B391" s="2237"/>
      <c r="C391" s="2238"/>
      <c r="D391" s="2238"/>
      <c r="E391" s="2238"/>
      <c r="F391" s="2238"/>
      <c r="G391" s="2239"/>
    </row>
    <row r="392" spans="1:9" ht="15.75" thickBot="1" x14ac:dyDescent="0.3"/>
    <row r="393" spans="1:9" s="1014" customFormat="1" ht="12.75" customHeight="1" x14ac:dyDescent="0.2">
      <c r="A393" s="538" t="s">
        <v>16</v>
      </c>
      <c r="B393" s="3467" t="s">
        <v>1012</v>
      </c>
      <c r="C393" s="3468"/>
      <c r="D393" s="3468"/>
      <c r="E393" s="3468"/>
      <c r="F393" s="3468"/>
      <c r="G393" s="3468"/>
      <c r="H393" s="3468"/>
      <c r="I393" s="3469"/>
    </row>
    <row r="394" spans="1:9" s="1014" customFormat="1" ht="12.75" customHeight="1" x14ac:dyDescent="0.2">
      <c r="A394" s="1045"/>
      <c r="B394" s="3470"/>
      <c r="C394" s="3471"/>
      <c r="D394" s="3471"/>
      <c r="E394" s="3471"/>
      <c r="F394" s="3471"/>
      <c r="G394" s="3471"/>
      <c r="H394" s="3471"/>
      <c r="I394" s="3472"/>
    </row>
    <row r="395" spans="1:9" s="1014" customFormat="1" ht="12.75" customHeight="1" x14ac:dyDescent="0.2">
      <c r="A395" s="2875" t="s">
        <v>1012</v>
      </c>
      <c r="B395" s="3470"/>
      <c r="C395" s="3471"/>
      <c r="D395" s="3471"/>
      <c r="E395" s="3471"/>
      <c r="F395" s="3471"/>
      <c r="G395" s="3471"/>
      <c r="H395" s="3471"/>
      <c r="I395" s="3472"/>
    </row>
    <row r="396" spans="1:9" s="1014" customFormat="1" ht="12.75" customHeight="1" x14ac:dyDescent="0.2">
      <c r="A396" s="2875"/>
      <c r="B396" s="3456" t="s">
        <v>78</v>
      </c>
      <c r="C396" s="2391"/>
      <c r="D396" s="2391"/>
      <c r="E396" s="2391"/>
      <c r="F396" s="2391"/>
      <c r="G396" s="2391"/>
      <c r="H396" s="2391"/>
      <c r="I396" s="2877"/>
    </row>
    <row r="397" spans="1:9" s="1014" customFormat="1" ht="12.75" customHeight="1" x14ac:dyDescent="0.2">
      <c r="A397" s="2875"/>
      <c r="B397" s="3164" t="s">
        <v>850</v>
      </c>
      <c r="C397" s="2952"/>
      <c r="D397" s="2952"/>
      <c r="E397" s="2998" t="s">
        <v>849</v>
      </c>
      <c r="F397" s="2998"/>
      <c r="G397" s="3019" t="s">
        <v>911</v>
      </c>
      <c r="H397" s="3019"/>
      <c r="I397" s="3181" t="s">
        <v>1004</v>
      </c>
    </row>
    <row r="398" spans="1:9" s="1014" customFormat="1" ht="12.75" customHeight="1" x14ac:dyDescent="0.2">
      <c r="A398" s="2875"/>
      <c r="B398" s="3164"/>
      <c r="C398" s="2952"/>
      <c r="D398" s="2952"/>
      <c r="E398" s="2998"/>
      <c r="F398" s="2998"/>
      <c r="G398" s="3019"/>
      <c r="H398" s="3019"/>
      <c r="I398" s="3181"/>
    </row>
    <row r="399" spans="1:9" s="1014" customFormat="1" ht="12.75" customHeight="1" x14ac:dyDescent="0.2">
      <c r="A399" s="2875"/>
      <c r="B399" s="3435" t="s">
        <v>19</v>
      </c>
      <c r="C399" s="3457">
        <v>1</v>
      </c>
      <c r="D399" s="3457"/>
      <c r="E399" s="2996">
        <v>32.5</v>
      </c>
      <c r="F399" s="2996"/>
      <c r="G399" s="3458">
        <f>MROUND(H399,1)</f>
        <v>20</v>
      </c>
      <c r="H399" s="3179">
        <f>(G407/I407)*I399</f>
        <v>20.28</v>
      </c>
      <c r="I399" s="3443">
        <f>(((E399/2)*(E399/2)*PI()*C399))</f>
        <v>829.57681008855479</v>
      </c>
    </row>
    <row r="400" spans="1:9" s="1014" customFormat="1" ht="12.75" customHeight="1" x14ac:dyDescent="0.2">
      <c r="A400" s="2875"/>
      <c r="B400" s="3435"/>
      <c r="C400" s="3457"/>
      <c r="D400" s="3457"/>
      <c r="E400" s="2996"/>
      <c r="F400" s="2996"/>
      <c r="G400" s="3458"/>
      <c r="H400" s="3179"/>
      <c r="I400" s="3443"/>
    </row>
    <row r="401" spans="1:9" s="1014" customFormat="1" ht="12.75" customHeight="1" x14ac:dyDescent="0.2">
      <c r="A401" s="2875"/>
      <c r="B401" s="3444" t="s">
        <v>893</v>
      </c>
      <c r="C401" s="3445"/>
      <c r="D401" s="3445"/>
      <c r="E401" s="3445"/>
      <c r="F401" s="3445"/>
      <c r="G401" s="3445"/>
      <c r="H401" s="3445"/>
      <c r="I401" s="3446"/>
    </row>
    <row r="402" spans="1:9" s="1014" customFormat="1" ht="12.75" customHeight="1" x14ac:dyDescent="0.2">
      <c r="A402" s="2875"/>
      <c r="B402" s="3444"/>
      <c r="C402" s="3445"/>
      <c r="D402" s="3445"/>
      <c r="E402" s="3445"/>
      <c r="F402" s="3445"/>
      <c r="G402" s="3445"/>
      <c r="H402" s="3445"/>
      <c r="I402" s="3446"/>
    </row>
    <row r="403" spans="1:9" s="1014" customFormat="1" ht="12.75" customHeight="1" thickBot="1" x14ac:dyDescent="0.25">
      <c r="A403" s="2875"/>
      <c r="B403" s="1828"/>
      <c r="C403" s="1829"/>
      <c r="D403" s="1424"/>
      <c r="E403" s="1829"/>
      <c r="F403" s="1829"/>
      <c r="G403" s="1829"/>
      <c r="H403" s="1829"/>
      <c r="I403" s="1830"/>
    </row>
    <row r="404" spans="1:9" s="1014" customFormat="1" ht="12.75" customHeight="1" x14ac:dyDescent="0.2">
      <c r="A404" s="2875"/>
      <c r="B404" s="2257" t="s">
        <v>77</v>
      </c>
      <c r="C404" s="2258"/>
      <c r="D404" s="2258"/>
      <c r="E404" s="2258"/>
      <c r="F404" s="2258"/>
      <c r="G404" s="2258"/>
      <c r="H404" s="2258"/>
      <c r="I404" s="2259"/>
    </row>
    <row r="405" spans="1:9" s="1014" customFormat="1" ht="12.75" customHeight="1" x14ac:dyDescent="0.2">
      <c r="A405" s="2875"/>
      <c r="B405" s="3447" t="s">
        <v>1024</v>
      </c>
      <c r="C405" s="3275"/>
      <c r="D405" s="3275"/>
      <c r="E405" s="3275"/>
      <c r="F405" s="3275"/>
      <c r="G405" s="3275"/>
      <c r="H405" s="3275"/>
      <c r="I405" s="3448"/>
    </row>
    <row r="406" spans="1:9" s="1014" customFormat="1" ht="12.75" customHeight="1" x14ac:dyDescent="0.2">
      <c r="A406" s="2875"/>
      <c r="B406" s="3447"/>
      <c r="C406" s="3275"/>
      <c r="D406" s="3275"/>
      <c r="E406" s="3275"/>
      <c r="F406" s="3275"/>
      <c r="G406" s="3275"/>
      <c r="H406" s="3275"/>
      <c r="I406" s="3448"/>
    </row>
    <row r="407" spans="1:9" s="1014" customFormat="1" ht="15.75" customHeight="1" x14ac:dyDescent="0.2">
      <c r="A407" s="2875"/>
      <c r="B407" s="3449" t="s">
        <v>24</v>
      </c>
      <c r="C407" s="3451">
        <v>1</v>
      </c>
      <c r="D407" s="3451"/>
      <c r="E407" s="3452">
        <v>12.5</v>
      </c>
      <c r="F407" s="3452"/>
      <c r="G407" s="3453">
        <v>3</v>
      </c>
      <c r="H407" s="1831"/>
      <c r="I407" s="3454">
        <f>(((E407/2)*(E407/2)*PI()*C407))</f>
        <v>122.7184630308513</v>
      </c>
    </row>
    <row r="408" spans="1:9" s="1014" customFormat="1" ht="12.75" customHeight="1" x14ac:dyDescent="0.2">
      <c r="A408" s="2875"/>
      <c r="B408" s="3450"/>
      <c r="C408" s="3451"/>
      <c r="D408" s="3451"/>
      <c r="E408" s="3249"/>
      <c r="F408" s="3249"/>
      <c r="G408" s="3250"/>
      <c r="H408" s="1831"/>
      <c r="I408" s="3455"/>
    </row>
    <row r="409" spans="1:9" s="1014" customFormat="1" ht="12.75" customHeight="1" x14ac:dyDescent="0.2">
      <c r="A409" s="2875"/>
      <c r="B409" s="3432" t="s">
        <v>924</v>
      </c>
      <c r="C409" s="3433"/>
      <c r="D409" s="3433"/>
      <c r="E409" s="3433"/>
      <c r="F409" s="3433"/>
      <c r="G409" s="3433"/>
      <c r="H409" s="3433"/>
      <c r="I409" s="3434"/>
    </row>
    <row r="410" spans="1:9" s="1014" customFormat="1" ht="12.75" customHeight="1" x14ac:dyDescent="0.2">
      <c r="A410" s="2875"/>
      <c r="B410" s="1832"/>
      <c r="C410" s="1132"/>
      <c r="D410" s="1132"/>
      <c r="E410" s="1132"/>
      <c r="F410" s="1132"/>
      <c r="G410" s="1132"/>
      <c r="H410" s="1132"/>
      <c r="I410" s="1689"/>
    </row>
    <row r="411" spans="1:9" s="1014" customFormat="1" ht="12.75" customHeight="1" x14ac:dyDescent="0.2">
      <c r="A411" s="2875"/>
      <c r="B411" s="3435" t="s">
        <v>19</v>
      </c>
      <c r="C411" s="3436" t="s">
        <v>1025</v>
      </c>
      <c r="D411" s="3436"/>
      <c r="E411" s="3436"/>
      <c r="F411" s="3436"/>
      <c r="G411" s="3436"/>
      <c r="H411" s="3436"/>
      <c r="I411" s="3437"/>
    </row>
    <row r="412" spans="1:9" s="1014" customFormat="1" ht="12.75" customHeight="1" x14ac:dyDescent="0.2">
      <c r="A412" s="2875"/>
      <c r="B412" s="3435"/>
      <c r="C412" s="3436"/>
      <c r="D412" s="3436"/>
      <c r="E412" s="3436"/>
      <c r="F412" s="3436"/>
      <c r="G412" s="3436"/>
      <c r="H412" s="3436"/>
      <c r="I412" s="3437"/>
    </row>
    <row r="413" spans="1:9" s="1014" customFormat="1" ht="12.75" customHeight="1" x14ac:dyDescent="0.2">
      <c r="A413" s="2875"/>
      <c r="B413" s="3438" t="s">
        <v>24</v>
      </c>
      <c r="C413" s="3238" t="s">
        <v>1026</v>
      </c>
      <c r="D413" s="3238"/>
      <c r="E413" s="3238"/>
      <c r="F413" s="3238"/>
      <c r="G413" s="3238"/>
      <c r="H413" s="3238"/>
      <c r="I413" s="3239"/>
    </row>
    <row r="414" spans="1:9" s="1014" customFormat="1" ht="13.5" customHeight="1" x14ac:dyDescent="0.2">
      <c r="A414" s="2875"/>
      <c r="B414" s="3438"/>
      <c r="C414" s="3238"/>
      <c r="D414" s="3238"/>
      <c r="E414" s="3238"/>
      <c r="F414" s="3238"/>
      <c r="G414" s="3238"/>
      <c r="H414" s="3238"/>
      <c r="I414" s="3239"/>
    </row>
    <row r="415" spans="1:9" s="1014" customFormat="1" ht="12.75" customHeight="1" x14ac:dyDescent="0.2">
      <c r="A415" s="2875"/>
      <c r="B415" s="3438"/>
      <c r="C415" s="3238"/>
      <c r="D415" s="3238"/>
      <c r="E415" s="3238"/>
      <c r="F415" s="3238"/>
      <c r="G415" s="3238"/>
      <c r="H415" s="3238"/>
      <c r="I415" s="3239"/>
    </row>
    <row r="416" spans="1:9" s="1014" customFormat="1" ht="12.75" customHeight="1" x14ac:dyDescent="0.2">
      <c r="A416" s="2875"/>
      <c r="B416" s="3439"/>
      <c r="C416" s="3238"/>
      <c r="D416" s="3238"/>
      <c r="E416" s="3238"/>
      <c r="F416" s="3238"/>
      <c r="G416" s="3238"/>
      <c r="H416" s="3238"/>
      <c r="I416" s="3239"/>
    </row>
    <row r="417" spans="1:9" s="1014" customFormat="1" ht="12.75" customHeight="1" x14ac:dyDescent="0.2">
      <c r="A417" s="2875"/>
      <c r="B417" s="3440" t="s">
        <v>1027</v>
      </c>
      <c r="C417" s="3441"/>
      <c r="D417" s="3441"/>
      <c r="E417" s="3441"/>
      <c r="F417" s="3441"/>
      <c r="G417" s="3441"/>
      <c r="H417" s="3441"/>
      <c r="I417" s="3442"/>
    </row>
    <row r="418" spans="1:9" s="1014" customFormat="1" ht="12.75" customHeight="1" x14ac:dyDescent="0.2">
      <c r="A418" s="2875"/>
      <c r="B418" s="3440"/>
      <c r="C418" s="3441"/>
      <c r="D418" s="3441"/>
      <c r="E418" s="3441"/>
      <c r="F418" s="3441"/>
      <c r="G418" s="3441"/>
      <c r="H418" s="3441"/>
      <c r="I418" s="3442"/>
    </row>
    <row r="419" spans="1:9" s="1014" customFormat="1" ht="12.75" customHeight="1" x14ac:dyDescent="0.2">
      <c r="A419" s="2875"/>
      <c r="B419" s="3440"/>
      <c r="C419" s="3441"/>
      <c r="D419" s="3441"/>
      <c r="E419" s="3441"/>
      <c r="F419" s="3441"/>
      <c r="G419" s="3441"/>
      <c r="H419" s="3441"/>
      <c r="I419" s="3442"/>
    </row>
    <row r="420" spans="1:9" s="1014" customFormat="1" ht="12.75" customHeight="1" x14ac:dyDescent="0.2">
      <c r="A420" s="2875"/>
      <c r="B420" s="3415" t="s">
        <v>1028</v>
      </c>
      <c r="C420" s="3416"/>
      <c r="D420" s="3416"/>
      <c r="E420" s="3416"/>
      <c r="F420" s="3416"/>
      <c r="G420" s="3416"/>
      <c r="H420" s="3416"/>
      <c r="I420" s="3417"/>
    </row>
    <row r="421" spans="1:9" s="1014" customFormat="1" ht="12.75" customHeight="1" x14ac:dyDescent="0.2">
      <c r="A421" s="2875"/>
      <c r="B421" s="3415"/>
      <c r="C421" s="3416"/>
      <c r="D421" s="3416"/>
      <c r="E421" s="3416"/>
      <c r="F421" s="3416"/>
      <c r="G421" s="3416"/>
      <c r="H421" s="3416"/>
      <c r="I421" s="3417"/>
    </row>
    <row r="422" spans="1:9" s="1014" customFormat="1" ht="12.75" customHeight="1" x14ac:dyDescent="0.2">
      <c r="A422" s="2875"/>
      <c r="B422" s="3415"/>
      <c r="C422" s="3416"/>
      <c r="D422" s="3416"/>
      <c r="E422" s="3416"/>
      <c r="F422" s="3416"/>
      <c r="G422" s="3416"/>
      <c r="H422" s="3416"/>
      <c r="I422" s="3417"/>
    </row>
    <row r="423" spans="1:9" s="1014" customFormat="1" ht="15" customHeight="1" x14ac:dyDescent="0.2">
      <c r="A423" s="2875"/>
      <c r="B423" s="3415"/>
      <c r="C423" s="3416"/>
      <c r="D423" s="3416"/>
      <c r="E423" s="3416"/>
      <c r="F423" s="3416"/>
      <c r="G423" s="3416"/>
      <c r="H423" s="3416"/>
      <c r="I423" s="3417"/>
    </row>
    <row r="424" spans="1:9" s="1014" customFormat="1" ht="15" customHeight="1" x14ac:dyDescent="0.25">
      <c r="A424" s="2875"/>
      <c r="B424" s="3418" t="s">
        <v>950</v>
      </c>
      <c r="C424" s="3419"/>
      <c r="D424" s="3419"/>
      <c r="E424" s="3419"/>
      <c r="F424" s="3419"/>
      <c r="G424" s="3419"/>
      <c r="H424" s="3419"/>
      <c r="I424" s="3420"/>
    </row>
    <row r="425" spans="1:9" s="1014" customFormat="1" ht="12.75" customHeight="1" x14ac:dyDescent="0.2">
      <c r="A425" s="2875"/>
      <c r="B425" s="3353" t="s">
        <v>951</v>
      </c>
      <c r="C425" s="3140"/>
      <c r="D425" s="3140"/>
      <c r="E425" s="3140"/>
      <c r="F425" s="3140"/>
      <c r="G425" s="3140"/>
      <c r="H425" s="3140"/>
      <c r="I425" s="3354"/>
    </row>
    <row r="426" spans="1:9" s="1014" customFormat="1" ht="12.75" customHeight="1" x14ac:dyDescent="0.2">
      <c r="A426" s="2875"/>
      <c r="B426" s="3353"/>
      <c r="C426" s="3140"/>
      <c r="D426" s="3140"/>
      <c r="E426" s="3140"/>
      <c r="F426" s="3140"/>
      <c r="G426" s="3140"/>
      <c r="H426" s="3140"/>
      <c r="I426" s="3354"/>
    </row>
    <row r="427" spans="1:9" s="1014" customFormat="1" ht="12.75" customHeight="1" x14ac:dyDescent="0.2">
      <c r="A427" s="2875"/>
      <c r="B427" s="3353"/>
      <c r="C427" s="3140"/>
      <c r="D427" s="3140"/>
      <c r="E427" s="3140"/>
      <c r="F427" s="3140"/>
      <c r="G427" s="3140"/>
      <c r="H427" s="3140"/>
      <c r="I427" s="3354"/>
    </row>
    <row r="428" spans="1:9" s="1014" customFormat="1" ht="15" customHeight="1" x14ac:dyDescent="0.2">
      <c r="A428" s="2875"/>
      <c r="B428" s="3421" t="s">
        <v>825</v>
      </c>
      <c r="C428" s="3422"/>
      <c r="D428" s="3422"/>
      <c r="E428" s="3422"/>
      <c r="F428" s="3422"/>
      <c r="G428" s="3422"/>
      <c r="H428" s="3422"/>
      <c r="I428" s="3423"/>
    </row>
    <row r="429" spans="1:9" s="1014" customFormat="1" ht="12.75" customHeight="1" x14ac:dyDescent="0.2">
      <c r="A429" s="2875"/>
      <c r="B429" s="3421"/>
      <c r="C429" s="3422"/>
      <c r="D429" s="3422"/>
      <c r="E429" s="3422"/>
      <c r="F429" s="3422"/>
      <c r="G429" s="3422"/>
      <c r="H429" s="3422"/>
      <c r="I429" s="3423"/>
    </row>
    <row r="430" spans="1:9" s="1014" customFormat="1" ht="12.75" x14ac:dyDescent="0.2">
      <c r="A430" s="2875"/>
      <c r="B430" s="3424" t="s">
        <v>898</v>
      </c>
      <c r="C430" s="3425"/>
      <c r="D430" s="3425"/>
      <c r="E430" s="3425"/>
      <c r="F430" s="3425"/>
      <c r="G430" s="3425"/>
      <c r="H430" s="3425"/>
      <c r="I430" s="3426"/>
    </row>
    <row r="431" spans="1:9" s="1014" customFormat="1" ht="12.75" customHeight="1" x14ac:dyDescent="0.2">
      <c r="A431" s="2875"/>
      <c r="B431" s="3424"/>
      <c r="C431" s="3425"/>
      <c r="D431" s="3425"/>
      <c r="E431" s="3425"/>
      <c r="F431" s="3425"/>
      <c r="G431" s="3425"/>
      <c r="H431" s="3425"/>
      <c r="I431" s="3426"/>
    </row>
    <row r="432" spans="1:9" s="1014" customFormat="1" ht="12.75" customHeight="1" x14ac:dyDescent="0.2">
      <c r="A432" s="2875"/>
      <c r="B432" s="3427" t="s">
        <v>50</v>
      </c>
      <c r="C432" s="2513"/>
      <c r="D432" s="2513"/>
      <c r="E432" s="2513"/>
      <c r="F432" s="2513"/>
      <c r="G432" s="2513"/>
      <c r="H432" s="2513"/>
      <c r="I432" s="3428"/>
    </row>
    <row r="433" spans="1:12" s="1014" customFormat="1" ht="13.5" thickBot="1" x14ac:dyDescent="0.25">
      <c r="A433" s="2875"/>
      <c r="B433" s="3429"/>
      <c r="C433" s="3430"/>
      <c r="D433" s="3430"/>
      <c r="E433" s="3430"/>
      <c r="F433" s="3430"/>
      <c r="G433" s="3430"/>
      <c r="H433" s="3430"/>
      <c r="I433" s="3431"/>
    </row>
    <row r="434" spans="1:12" ht="15.75" thickBot="1" x14ac:dyDescent="0.3"/>
    <row r="435" spans="1:12" s="1014" customFormat="1" ht="15" customHeight="1" x14ac:dyDescent="0.2">
      <c r="A435" s="538" t="s">
        <v>16</v>
      </c>
      <c r="B435" s="3193" t="s">
        <v>1013</v>
      </c>
      <c r="C435" s="3194"/>
      <c r="D435" s="3194"/>
      <c r="E435" s="3194"/>
      <c r="F435" s="3194"/>
      <c r="G435" s="3194"/>
      <c r="H435" s="3194"/>
      <c r="I435" s="3194"/>
      <c r="J435" s="3194"/>
      <c r="K435" s="3194"/>
      <c r="L435" s="3195"/>
    </row>
    <row r="436" spans="1:12" s="1014" customFormat="1" ht="15" customHeight="1" x14ac:dyDescent="0.2">
      <c r="A436" s="2875" t="s">
        <v>1013</v>
      </c>
      <c r="B436" s="3196"/>
      <c r="C436" s="3197"/>
      <c r="D436" s="3197"/>
      <c r="E436" s="3197"/>
      <c r="F436" s="3197"/>
      <c r="G436" s="3197"/>
      <c r="H436" s="3197"/>
      <c r="I436" s="3197"/>
      <c r="J436" s="3197"/>
      <c r="K436" s="3197"/>
      <c r="L436" s="3198"/>
    </row>
    <row r="437" spans="1:12" s="1014" customFormat="1" ht="16.5" customHeight="1" x14ac:dyDescent="0.2">
      <c r="A437" s="2875"/>
      <c r="B437" s="3410" t="s">
        <v>1065</v>
      </c>
      <c r="C437" s="3052"/>
      <c r="D437" s="3052"/>
      <c r="E437" s="3052"/>
      <c r="F437" s="3052"/>
      <c r="G437" s="3052"/>
      <c r="H437" s="3052"/>
      <c r="I437" s="3052"/>
      <c r="J437" s="3052"/>
      <c r="K437" s="3052"/>
      <c r="L437" s="3411"/>
    </row>
    <row r="438" spans="1:12" s="1014" customFormat="1" ht="16.5" customHeight="1" x14ac:dyDescent="0.2">
      <c r="A438" s="2875"/>
      <c r="B438" s="3410"/>
      <c r="C438" s="3052"/>
      <c r="D438" s="3052"/>
      <c r="E438" s="3052"/>
      <c r="F438" s="3052"/>
      <c r="G438" s="3052"/>
      <c r="H438" s="3052"/>
      <c r="I438" s="3052"/>
      <c r="J438" s="3052"/>
      <c r="K438" s="3052"/>
      <c r="L438" s="3411"/>
    </row>
    <row r="439" spans="1:12" s="1014" customFormat="1" ht="16.5" customHeight="1" thickBot="1" x14ac:dyDescent="0.25">
      <c r="A439" s="2875"/>
      <c r="B439" s="3410"/>
      <c r="C439" s="3052"/>
      <c r="D439" s="3052"/>
      <c r="E439" s="3052"/>
      <c r="F439" s="3052"/>
      <c r="G439" s="3052"/>
      <c r="H439" s="3052"/>
      <c r="I439" s="3052"/>
      <c r="J439" s="3052"/>
      <c r="K439" s="3052"/>
      <c r="L439" s="3411"/>
    </row>
    <row r="440" spans="1:12" s="1014" customFormat="1" ht="12.75" customHeight="1" x14ac:dyDescent="0.2">
      <c r="A440" s="2875"/>
      <c r="B440" s="3412" t="s">
        <v>78</v>
      </c>
      <c r="C440" s="2411"/>
      <c r="D440" s="2411"/>
      <c r="E440" s="2411"/>
      <c r="F440" s="2411"/>
      <c r="G440" s="2411"/>
      <c r="H440" s="2411"/>
      <c r="I440" s="2411"/>
      <c r="J440" s="2411"/>
      <c r="K440" s="2411"/>
      <c r="L440" s="2412"/>
    </row>
    <row r="441" spans="1:12" s="1014" customFormat="1" ht="12.75" x14ac:dyDescent="0.2">
      <c r="A441" s="2875"/>
      <c r="B441" s="1832"/>
      <c r="C441" s="2952" t="s">
        <v>850</v>
      </c>
      <c r="D441" s="2952"/>
      <c r="E441" s="2998" t="s">
        <v>849</v>
      </c>
      <c r="F441" s="2998"/>
      <c r="G441" s="2999" t="s">
        <v>851</v>
      </c>
      <c r="H441" s="2999"/>
      <c r="I441" s="3180" t="s">
        <v>970</v>
      </c>
      <c r="J441" s="3180"/>
      <c r="K441" s="3171" t="s">
        <v>911</v>
      </c>
      <c r="L441" s="3413"/>
    </row>
    <row r="442" spans="1:12" s="1014" customFormat="1" ht="12.75" x14ac:dyDescent="0.2">
      <c r="A442" s="2875"/>
      <c r="B442" s="1832"/>
      <c r="C442" s="2952"/>
      <c r="D442" s="2952"/>
      <c r="E442" s="2998"/>
      <c r="F442" s="2998"/>
      <c r="G442" s="2999"/>
      <c r="H442" s="2999"/>
      <c r="I442" s="3180"/>
      <c r="J442" s="3180"/>
      <c r="K442" s="3171"/>
      <c r="L442" s="3413"/>
    </row>
    <row r="443" spans="1:12" s="1014" customFormat="1" ht="12.75" customHeight="1" x14ac:dyDescent="0.2">
      <c r="A443" s="2875"/>
      <c r="B443" s="3414" t="s">
        <v>24</v>
      </c>
      <c r="C443" s="3405">
        <v>1</v>
      </c>
      <c r="D443" s="3405"/>
      <c r="E443" s="2617">
        <v>30.5</v>
      </c>
      <c r="F443" s="2617"/>
      <c r="G443" s="2618">
        <v>4.5</v>
      </c>
      <c r="H443" s="2618"/>
      <c r="I443" s="3289">
        <v>2.5</v>
      </c>
      <c r="J443" s="3289"/>
      <c r="K443" s="3292">
        <f>MROUND(K445,1)</f>
        <v>18</v>
      </c>
      <c r="L443" s="3406"/>
    </row>
    <row r="444" spans="1:12" s="1014" customFormat="1" ht="12.75" x14ac:dyDescent="0.2">
      <c r="A444" s="2875"/>
      <c r="B444" s="3414"/>
      <c r="C444" s="3405"/>
      <c r="D444" s="3405"/>
      <c r="E444" s="2617"/>
      <c r="F444" s="2617"/>
      <c r="G444" s="2618"/>
      <c r="H444" s="2618"/>
      <c r="I444" s="3289"/>
      <c r="J444" s="3289"/>
      <c r="K444" s="3292"/>
      <c r="L444" s="3406"/>
    </row>
    <row r="445" spans="1:12" s="1014" customFormat="1" ht="15" customHeight="1" x14ac:dyDescent="0.2">
      <c r="A445" s="2875"/>
      <c r="B445" s="1832"/>
      <c r="C445" s="3407" t="s">
        <v>25</v>
      </c>
      <c r="D445" s="3407"/>
      <c r="E445" s="3408" t="s">
        <v>31</v>
      </c>
      <c r="F445" s="3408"/>
      <c r="G445" s="1132"/>
      <c r="H445" s="1424"/>
      <c r="I445" s="1833"/>
      <c r="J445" s="1424"/>
      <c r="K445" s="3179">
        <f>(I456/I460)*C460</f>
        <v>17.860799999999998</v>
      </c>
      <c r="L445" s="3409"/>
    </row>
    <row r="446" spans="1:12" s="1014" customFormat="1" ht="15" customHeight="1" x14ac:dyDescent="0.2">
      <c r="A446" s="2875"/>
      <c r="B446" s="1832"/>
      <c r="C446" s="3399" t="s">
        <v>971</v>
      </c>
      <c r="D446" s="3399"/>
      <c r="E446" s="3399" t="s">
        <v>1066</v>
      </c>
      <c r="F446" s="3399"/>
      <c r="G446" s="3399" t="s">
        <v>984</v>
      </c>
      <c r="H446" s="3399"/>
      <c r="I446" s="3399" t="s">
        <v>969</v>
      </c>
      <c r="J446" s="3399"/>
      <c r="K446" s="3400" t="s">
        <v>985</v>
      </c>
      <c r="L446" s="3401"/>
    </row>
    <row r="447" spans="1:12" s="1014" customFormat="1" ht="12.75" customHeight="1" x14ac:dyDescent="0.2">
      <c r="A447" s="2875"/>
      <c r="B447" s="1832"/>
      <c r="C447" s="3399"/>
      <c r="D447" s="3399"/>
      <c r="E447" s="3399"/>
      <c r="F447" s="3399"/>
      <c r="G447" s="3399"/>
      <c r="H447" s="3399"/>
      <c r="I447" s="3399"/>
      <c r="J447" s="3399"/>
      <c r="K447" s="3400"/>
      <c r="L447" s="3401"/>
    </row>
    <row r="448" spans="1:12" s="1014" customFormat="1" ht="12.75" customHeight="1" x14ac:dyDescent="0.2">
      <c r="A448" s="2875"/>
      <c r="B448" s="1832"/>
      <c r="C448" s="3402">
        <f>IF(ISBLANK(E448),(K456/K460)*E460,0)</f>
        <v>0.89303999999999983</v>
      </c>
      <c r="D448" s="3402"/>
      <c r="E448" s="3294"/>
      <c r="F448" s="3294"/>
      <c r="G448" s="2497">
        <f>G460/K443</f>
        <v>4.9613333333333322E-2</v>
      </c>
      <c r="H448" s="2497"/>
      <c r="I448" s="3403">
        <f>K448/K443</f>
        <v>0.12403333333333331</v>
      </c>
      <c r="J448" s="3403"/>
      <c r="K448" s="3403">
        <f>(I443*G460)*C443</f>
        <v>2.2325999999999997</v>
      </c>
      <c r="L448" s="3404"/>
    </row>
    <row r="449" spans="1:12" s="1014" customFormat="1" ht="12.75" customHeight="1" x14ac:dyDescent="0.2">
      <c r="A449" s="2875"/>
      <c r="B449" s="1832"/>
      <c r="C449" s="3402"/>
      <c r="D449" s="3402"/>
      <c r="E449" s="3294"/>
      <c r="F449" s="3294"/>
      <c r="G449" s="2497"/>
      <c r="H449" s="2497"/>
      <c r="I449" s="3403"/>
      <c r="J449" s="3403"/>
      <c r="K449" s="3403"/>
      <c r="L449" s="3404"/>
    </row>
    <row r="450" spans="1:12" s="1014" customFormat="1" ht="12.75" customHeight="1" x14ac:dyDescent="0.2">
      <c r="A450" s="2875"/>
      <c r="B450" s="1834"/>
      <c r="C450" s="1834"/>
      <c r="D450" s="1834"/>
      <c r="E450" s="1834"/>
      <c r="F450" s="1834"/>
      <c r="G450" s="1834"/>
      <c r="H450" s="1834"/>
      <c r="I450" s="1834"/>
      <c r="J450" s="1834"/>
      <c r="K450" s="1834"/>
      <c r="L450" s="1835"/>
    </row>
    <row r="451" spans="1:12" s="1014" customFormat="1" ht="12.75" customHeight="1" x14ac:dyDescent="0.2">
      <c r="A451" s="2875"/>
      <c r="B451" s="3393" t="s">
        <v>1067</v>
      </c>
      <c r="C451" s="3394"/>
      <c r="D451" s="3394"/>
      <c r="E451" s="3394"/>
      <c r="F451" s="3394"/>
      <c r="G451" s="3394"/>
      <c r="H451" s="3394"/>
      <c r="I451" s="3394"/>
      <c r="J451" s="3394"/>
      <c r="K451" s="3394"/>
      <c r="L451" s="3395"/>
    </row>
    <row r="452" spans="1:12" s="1014" customFormat="1" ht="12.75" customHeight="1" thickBot="1" x14ac:dyDescent="0.25">
      <c r="A452" s="2875"/>
      <c r="B452" s="3396"/>
      <c r="C452" s="3397"/>
      <c r="D452" s="3397"/>
      <c r="E452" s="3397"/>
      <c r="F452" s="3397"/>
      <c r="G452" s="3397"/>
      <c r="H452" s="3397"/>
      <c r="I452" s="3397"/>
      <c r="J452" s="3397"/>
      <c r="K452" s="3397"/>
      <c r="L452" s="3398"/>
    </row>
    <row r="453" spans="1:12" s="1014" customFormat="1" ht="12.75" customHeight="1" x14ac:dyDescent="0.2">
      <c r="A453" s="2875"/>
      <c r="B453" s="2257" t="s">
        <v>77</v>
      </c>
      <c r="C453" s="2258"/>
      <c r="D453" s="2258"/>
      <c r="E453" s="2258"/>
      <c r="F453" s="2258"/>
      <c r="G453" s="2258"/>
      <c r="H453" s="2258"/>
      <c r="I453" s="2258"/>
      <c r="J453" s="2258"/>
      <c r="K453" s="2258"/>
      <c r="L453" s="2259"/>
    </row>
    <row r="454" spans="1:12" s="1014" customFormat="1" ht="12.75" customHeight="1" x14ac:dyDescent="0.2">
      <c r="A454" s="2875"/>
      <c r="B454" s="1832"/>
      <c r="C454" s="2952" t="s">
        <v>850</v>
      </c>
      <c r="D454" s="2952"/>
      <c r="E454" s="2998" t="s">
        <v>849</v>
      </c>
      <c r="F454" s="2998"/>
      <c r="G454" s="2999" t="s">
        <v>851</v>
      </c>
      <c r="H454" s="2999"/>
      <c r="I454" s="3171" t="s">
        <v>911</v>
      </c>
      <c r="J454" s="3171"/>
      <c r="K454" s="2913" t="s">
        <v>972</v>
      </c>
      <c r="L454" s="2895"/>
    </row>
    <row r="455" spans="1:12" s="1014" customFormat="1" ht="12.75" customHeight="1" x14ac:dyDescent="0.2">
      <c r="A455" s="2875"/>
      <c r="B455" s="1832"/>
      <c r="C455" s="2952"/>
      <c r="D455" s="2952"/>
      <c r="E455" s="2998"/>
      <c r="F455" s="2998"/>
      <c r="G455" s="2999"/>
      <c r="H455" s="2999"/>
      <c r="I455" s="3171"/>
      <c r="J455" s="3171"/>
      <c r="K455" s="2913"/>
      <c r="L455" s="2895"/>
    </row>
    <row r="456" spans="1:12" s="1014" customFormat="1" ht="12.75" customHeight="1" x14ac:dyDescent="0.2">
      <c r="A456" s="2875"/>
      <c r="B456" s="1836" t="s">
        <v>19</v>
      </c>
      <c r="C456" s="1837">
        <v>1</v>
      </c>
      <c r="D456" s="1837"/>
      <c r="E456" s="3387">
        <v>12.5</v>
      </c>
      <c r="F456" s="3387"/>
      <c r="G456" s="3387">
        <v>4.5</v>
      </c>
      <c r="H456" s="3387"/>
      <c r="I456" s="3388">
        <v>3</v>
      </c>
      <c r="J456" s="3388"/>
      <c r="K456" s="2990">
        <v>0.15</v>
      </c>
      <c r="L456" s="2596"/>
    </row>
    <row r="457" spans="1:12" s="1014" customFormat="1" ht="12.75" customHeight="1" x14ac:dyDescent="0.2">
      <c r="A457" s="2875"/>
      <c r="B457" s="3389" t="s">
        <v>1068</v>
      </c>
      <c r="C457" s="3390"/>
      <c r="D457" s="3390"/>
      <c r="E457" s="3390"/>
      <c r="F457" s="3390"/>
      <c r="G457" s="3390"/>
      <c r="H457" s="3390"/>
      <c r="I457" s="3390"/>
      <c r="J457" s="3390"/>
      <c r="K457" s="1838"/>
      <c r="L457" s="1689"/>
    </row>
    <row r="458" spans="1:12" s="1014" customFormat="1" ht="12.75" x14ac:dyDescent="0.2">
      <c r="A458" s="2875"/>
      <c r="B458" s="1839"/>
      <c r="C458" s="3391" t="s">
        <v>986</v>
      </c>
      <c r="D458" s="3391"/>
      <c r="E458" s="3391" t="s">
        <v>987</v>
      </c>
      <c r="F458" s="3391"/>
      <c r="G458" s="3391" t="s">
        <v>972</v>
      </c>
      <c r="H458" s="3391"/>
      <c r="I458" s="3391" t="s">
        <v>986</v>
      </c>
      <c r="J458" s="3391"/>
      <c r="K458" s="3391" t="s">
        <v>987</v>
      </c>
      <c r="L458" s="3392"/>
    </row>
    <row r="459" spans="1:12" s="1014" customFormat="1" ht="12.75" customHeight="1" x14ac:dyDescent="0.2">
      <c r="A459" s="2875"/>
      <c r="B459" s="1839"/>
      <c r="C459" s="3391"/>
      <c r="D459" s="3391"/>
      <c r="E459" s="3391"/>
      <c r="F459" s="3391"/>
      <c r="G459" s="3391"/>
      <c r="H459" s="3391"/>
      <c r="I459" s="3391"/>
      <c r="J459" s="3391"/>
      <c r="K459" s="3391"/>
      <c r="L459" s="3392"/>
    </row>
    <row r="460" spans="1:12" s="1014" customFormat="1" ht="15" customHeight="1" x14ac:dyDescent="0.2">
      <c r="A460" s="2875"/>
      <c r="B460" s="1839"/>
      <c r="C460" s="3376">
        <f>(((E443/2)*(E443/2)*PI()*C443))</f>
        <v>730.61664150047625</v>
      </c>
      <c r="D460" s="3376"/>
      <c r="E460" s="3377">
        <f>(((E443/2)*(E443/2)*PI()*G443)*C443)</f>
        <v>3287.7748867521432</v>
      </c>
      <c r="F460" s="3377"/>
      <c r="G460" s="3378">
        <f>IF(ISBLANK(E448),C448,E448)</f>
        <v>0.89303999999999983</v>
      </c>
      <c r="H460" s="3378"/>
      <c r="I460" s="3379">
        <f>(((E456/2)*(E456/2)*PI()*C456))</f>
        <v>122.7184630308513</v>
      </c>
      <c r="J460" s="3379"/>
      <c r="K460" s="3380">
        <f>(((E456/2)*(E456/2)*PI()*G456)*C456)</f>
        <v>552.23308363883086</v>
      </c>
      <c r="L460" s="3381"/>
    </row>
    <row r="461" spans="1:12" s="1014" customFormat="1" ht="15" customHeight="1" x14ac:dyDescent="0.2">
      <c r="A461" s="2875"/>
      <c r="B461" s="1839"/>
      <c r="C461" s="3376"/>
      <c r="D461" s="3376"/>
      <c r="E461" s="3377"/>
      <c r="F461" s="3377"/>
      <c r="G461" s="3378"/>
      <c r="H461" s="3378"/>
      <c r="I461" s="3379"/>
      <c r="J461" s="3379"/>
      <c r="K461" s="3380"/>
      <c r="L461" s="3381"/>
    </row>
    <row r="462" spans="1:12" s="1014" customFormat="1" ht="15" customHeight="1" x14ac:dyDescent="0.2">
      <c r="A462" s="2875"/>
      <c r="B462" s="1840"/>
      <c r="C462" s="1841"/>
      <c r="D462" s="1841"/>
      <c r="E462" s="1841"/>
      <c r="F462" s="1841"/>
      <c r="G462" s="1841"/>
      <c r="H462" s="1842"/>
      <c r="I462" s="1842"/>
      <c r="J462" s="1842"/>
      <c r="K462" s="1842"/>
      <c r="L462" s="1843"/>
    </row>
    <row r="463" spans="1:12" s="1014" customFormat="1" ht="12.75" x14ac:dyDescent="0.2">
      <c r="A463" s="2875"/>
      <c r="B463" s="3382" t="s">
        <v>19</v>
      </c>
      <c r="C463" s="3383" t="s">
        <v>1069</v>
      </c>
      <c r="D463" s="3383"/>
      <c r="E463" s="3383"/>
      <c r="F463" s="3383"/>
      <c r="G463" s="3383"/>
      <c r="H463" s="3383"/>
      <c r="I463" s="3383"/>
      <c r="J463" s="3383"/>
      <c r="K463" s="3383"/>
      <c r="L463" s="3384"/>
    </row>
    <row r="464" spans="1:12" s="1014" customFormat="1" ht="12.75" customHeight="1" x14ac:dyDescent="0.2">
      <c r="A464" s="2875"/>
      <c r="B464" s="3382"/>
      <c r="C464" s="3383"/>
      <c r="D464" s="3383"/>
      <c r="E464" s="3383"/>
      <c r="F464" s="3383"/>
      <c r="G464" s="3383"/>
      <c r="H464" s="3383"/>
      <c r="I464" s="3383"/>
      <c r="J464" s="3383"/>
      <c r="K464" s="3383"/>
      <c r="L464" s="3384"/>
    </row>
    <row r="465" spans="1:12" s="1014" customFormat="1" ht="15" customHeight="1" x14ac:dyDescent="0.2">
      <c r="A465" s="2875"/>
      <c r="B465" s="3382"/>
      <c r="C465" s="3383"/>
      <c r="D465" s="3383"/>
      <c r="E465" s="3383"/>
      <c r="F465" s="3383"/>
      <c r="G465" s="3383"/>
      <c r="H465" s="3383"/>
      <c r="I465" s="3383"/>
      <c r="J465" s="3383"/>
      <c r="K465" s="3383"/>
      <c r="L465" s="3384"/>
    </row>
    <row r="466" spans="1:12" s="1014" customFormat="1" ht="12.75" customHeight="1" x14ac:dyDescent="0.2">
      <c r="A466" s="2875"/>
      <c r="B466" s="3382"/>
      <c r="C466" s="3383"/>
      <c r="D466" s="3383"/>
      <c r="E466" s="3383"/>
      <c r="F466" s="3383"/>
      <c r="G466" s="3383"/>
      <c r="H466" s="3383"/>
      <c r="I466" s="3383"/>
      <c r="J466" s="3383"/>
      <c r="K466" s="3383"/>
      <c r="L466" s="3384"/>
    </row>
    <row r="467" spans="1:12" s="1014" customFormat="1" ht="12.75" customHeight="1" x14ac:dyDescent="0.2">
      <c r="A467" s="2875"/>
      <c r="B467" s="3382"/>
      <c r="C467" s="3385" t="s">
        <v>1070</v>
      </c>
      <c r="D467" s="3385"/>
      <c r="E467" s="3385"/>
      <c r="F467" s="3385"/>
      <c r="G467" s="3385"/>
      <c r="H467" s="3385"/>
      <c r="I467" s="3385"/>
      <c r="J467" s="3385"/>
      <c r="K467" s="3385"/>
      <c r="L467" s="3386"/>
    </row>
    <row r="468" spans="1:12" s="1014" customFormat="1" ht="12.75" customHeight="1" x14ac:dyDescent="0.2">
      <c r="A468" s="2875"/>
      <c r="B468" s="3382"/>
      <c r="C468" s="3385"/>
      <c r="D468" s="3385"/>
      <c r="E468" s="3385"/>
      <c r="F468" s="3385"/>
      <c r="G468" s="3385"/>
      <c r="H468" s="3385"/>
      <c r="I468" s="3385"/>
      <c r="J468" s="3385"/>
      <c r="K468" s="3385"/>
      <c r="L468" s="3386"/>
    </row>
    <row r="469" spans="1:12" s="1014" customFormat="1" ht="15.75" x14ac:dyDescent="0.2">
      <c r="A469" s="2875"/>
      <c r="B469" s="1844"/>
      <c r="C469" s="1845"/>
      <c r="D469" s="1845"/>
      <c r="E469" s="1845"/>
      <c r="F469" s="1845"/>
      <c r="G469" s="1845"/>
      <c r="H469" s="1845"/>
      <c r="I469" s="1845"/>
      <c r="J469" s="1845"/>
      <c r="K469" s="1845"/>
      <c r="L469" s="1846"/>
    </row>
    <row r="470" spans="1:12" s="1014" customFormat="1" ht="18.75" customHeight="1" x14ac:dyDescent="0.2">
      <c r="A470" s="2875"/>
      <c r="B470" s="3367" t="s">
        <v>24</v>
      </c>
      <c r="C470" s="3368" t="s">
        <v>1035</v>
      </c>
      <c r="D470" s="3368"/>
      <c r="E470" s="3368"/>
      <c r="F470" s="3368"/>
      <c r="G470" s="3368"/>
      <c r="H470" s="3368"/>
      <c r="I470" s="3368"/>
      <c r="J470" s="3368"/>
      <c r="K470" s="3368"/>
      <c r="L470" s="3369"/>
    </row>
    <row r="471" spans="1:12" s="1014" customFormat="1" ht="18.75" customHeight="1" x14ac:dyDescent="0.2">
      <c r="A471" s="2875"/>
      <c r="B471" s="3367"/>
      <c r="C471" s="3368"/>
      <c r="D471" s="3368"/>
      <c r="E471" s="3368"/>
      <c r="F471" s="3368"/>
      <c r="G471" s="3368"/>
      <c r="H471" s="3368"/>
      <c r="I471" s="3368"/>
      <c r="J471" s="3368"/>
      <c r="K471" s="3368"/>
      <c r="L471" s="3369"/>
    </row>
    <row r="472" spans="1:12" s="1014" customFormat="1" ht="18.75" customHeight="1" x14ac:dyDescent="0.2">
      <c r="A472" s="2875"/>
      <c r="B472" s="3370" t="s">
        <v>25</v>
      </c>
      <c r="C472" s="3371" t="s">
        <v>991</v>
      </c>
      <c r="D472" s="3371"/>
      <c r="E472" s="3371"/>
      <c r="F472" s="3371"/>
      <c r="G472" s="3371"/>
      <c r="H472" s="3371"/>
      <c r="I472" s="3371"/>
      <c r="J472" s="3371"/>
      <c r="K472" s="3371"/>
      <c r="L472" s="3372"/>
    </row>
    <row r="473" spans="1:12" s="1014" customFormat="1" ht="22.5" customHeight="1" x14ac:dyDescent="0.2">
      <c r="A473" s="2875"/>
      <c r="B473" s="3370"/>
      <c r="C473" s="3371"/>
      <c r="D473" s="3371"/>
      <c r="E473" s="3371"/>
      <c r="F473" s="3371"/>
      <c r="G473" s="3371"/>
      <c r="H473" s="3371"/>
      <c r="I473" s="3371"/>
      <c r="J473" s="3371"/>
      <c r="K473" s="3371"/>
      <c r="L473" s="3372"/>
    </row>
    <row r="474" spans="1:12" s="1014" customFormat="1" ht="15.75" customHeight="1" x14ac:dyDescent="0.2">
      <c r="A474" s="2875"/>
      <c r="B474" s="3370"/>
      <c r="C474" s="3371"/>
      <c r="D474" s="3371"/>
      <c r="E474" s="3371"/>
      <c r="F474" s="3371"/>
      <c r="G474" s="3371"/>
      <c r="H474" s="3371"/>
      <c r="I474" s="3371"/>
      <c r="J474" s="3371"/>
      <c r="K474" s="3371"/>
      <c r="L474" s="3372"/>
    </row>
    <row r="475" spans="1:12" s="1014" customFormat="1" ht="15.75" customHeight="1" x14ac:dyDescent="0.2">
      <c r="A475" s="2875"/>
      <c r="B475" s="3373" t="s">
        <v>31</v>
      </c>
      <c r="C475" s="3374" t="s">
        <v>1071</v>
      </c>
      <c r="D475" s="3374"/>
      <c r="E475" s="3374"/>
      <c r="F475" s="3374"/>
      <c r="G475" s="3374"/>
      <c r="H475" s="3374"/>
      <c r="I475" s="3374"/>
      <c r="J475" s="3374"/>
      <c r="K475" s="3374"/>
      <c r="L475" s="3375"/>
    </row>
    <row r="476" spans="1:12" s="1014" customFormat="1" ht="15.75" customHeight="1" x14ac:dyDescent="0.2">
      <c r="A476" s="2875"/>
      <c r="B476" s="3373"/>
      <c r="C476" s="3374"/>
      <c r="D476" s="3374"/>
      <c r="E476" s="3374"/>
      <c r="F476" s="3374"/>
      <c r="G476" s="3374"/>
      <c r="H476" s="3374"/>
      <c r="I476" s="3374"/>
      <c r="J476" s="3374"/>
      <c r="K476" s="3374"/>
      <c r="L476" s="3375"/>
    </row>
    <row r="477" spans="1:12" s="1014" customFormat="1" ht="15.75" customHeight="1" x14ac:dyDescent="0.2">
      <c r="A477" s="2875"/>
      <c r="B477" s="3373"/>
      <c r="C477" s="3374"/>
      <c r="D477" s="3374"/>
      <c r="E477" s="3374"/>
      <c r="F477" s="3374"/>
      <c r="G477" s="3374"/>
      <c r="H477" s="3374"/>
      <c r="I477" s="3374"/>
      <c r="J477" s="3374"/>
      <c r="K477" s="3374"/>
      <c r="L477" s="3375"/>
    </row>
    <row r="478" spans="1:12" s="1014" customFormat="1" ht="15" customHeight="1" x14ac:dyDescent="0.2">
      <c r="A478" s="2875"/>
      <c r="B478" s="3347" t="s">
        <v>1027</v>
      </c>
      <c r="C478" s="3348"/>
      <c r="D478" s="3348"/>
      <c r="E478" s="3348"/>
      <c r="F478" s="3348"/>
      <c r="G478" s="3348"/>
      <c r="H478" s="3348"/>
      <c r="I478" s="3348"/>
      <c r="J478" s="3348"/>
      <c r="K478" s="3348"/>
      <c r="L478" s="3349"/>
    </row>
    <row r="479" spans="1:12" s="1014" customFormat="1" ht="15" customHeight="1" x14ac:dyDescent="0.2">
      <c r="A479" s="2875"/>
      <c r="B479" s="3347"/>
      <c r="C479" s="3348"/>
      <c r="D479" s="3348"/>
      <c r="E479" s="3348"/>
      <c r="F479" s="3348"/>
      <c r="G479" s="3348"/>
      <c r="H479" s="3348"/>
      <c r="I479" s="3348"/>
      <c r="J479" s="3348"/>
      <c r="K479" s="3348"/>
      <c r="L479" s="3349"/>
    </row>
    <row r="480" spans="1:12" s="1014" customFormat="1" ht="15" customHeight="1" x14ac:dyDescent="0.2">
      <c r="A480" s="2875"/>
      <c r="B480" s="3350" t="s">
        <v>1028</v>
      </c>
      <c r="C480" s="3351"/>
      <c r="D480" s="3351"/>
      <c r="E480" s="3351"/>
      <c r="F480" s="3351"/>
      <c r="G480" s="3351"/>
      <c r="H480" s="3351"/>
      <c r="I480" s="3351"/>
      <c r="J480" s="3351"/>
      <c r="K480" s="3351"/>
      <c r="L480" s="3352"/>
    </row>
    <row r="481" spans="1:20" s="1014" customFormat="1" ht="12.75" x14ac:dyDescent="0.2">
      <c r="A481" s="2875"/>
      <c r="B481" s="3350"/>
      <c r="C481" s="3351"/>
      <c r="D481" s="3351"/>
      <c r="E481" s="3351"/>
      <c r="F481" s="3351"/>
      <c r="G481" s="3351"/>
      <c r="H481" s="3351"/>
      <c r="I481" s="3351"/>
      <c r="J481" s="3351"/>
      <c r="K481" s="3351"/>
      <c r="L481" s="3352"/>
    </row>
    <row r="482" spans="1:20" s="1014" customFormat="1" ht="12.75" customHeight="1" x14ac:dyDescent="0.2">
      <c r="A482" s="2875"/>
      <c r="B482" s="1847" t="s">
        <v>950</v>
      </c>
      <c r="C482" s="1848"/>
      <c r="D482" s="1848"/>
      <c r="E482" s="1424"/>
      <c r="F482" s="1424"/>
      <c r="G482" s="1849"/>
      <c r="H482" s="1132"/>
      <c r="I482" s="1132"/>
      <c r="J482" s="1132"/>
      <c r="K482" s="1132"/>
      <c r="L482" s="1655"/>
    </row>
    <row r="483" spans="1:20" s="1014" customFormat="1" ht="12.75" x14ac:dyDescent="0.2">
      <c r="A483" s="2875"/>
      <c r="B483" s="3353" t="s">
        <v>951</v>
      </c>
      <c r="C483" s="3140"/>
      <c r="D483" s="3140"/>
      <c r="E483" s="3140"/>
      <c r="F483" s="3140"/>
      <c r="G483" s="3140"/>
      <c r="H483" s="3140"/>
      <c r="I483" s="3140"/>
      <c r="J483" s="3140"/>
      <c r="K483" s="3140"/>
      <c r="L483" s="3354"/>
    </row>
    <row r="484" spans="1:20" s="1014" customFormat="1" ht="20.25" customHeight="1" x14ac:dyDescent="0.2">
      <c r="A484" s="2875"/>
      <c r="B484" s="3353"/>
      <c r="C484" s="3140"/>
      <c r="D484" s="3140"/>
      <c r="E484" s="3140"/>
      <c r="F484" s="3140"/>
      <c r="G484" s="3140"/>
      <c r="H484" s="3140"/>
      <c r="I484" s="3140"/>
      <c r="J484" s="3140"/>
      <c r="K484" s="3140"/>
      <c r="L484" s="3354"/>
    </row>
    <row r="485" spans="1:20" s="1014" customFormat="1" ht="12.75" x14ac:dyDescent="0.2">
      <c r="A485" s="2875"/>
      <c r="B485" s="3355" t="s">
        <v>825</v>
      </c>
      <c r="C485" s="3356"/>
      <c r="D485" s="3356"/>
      <c r="E485" s="3356"/>
      <c r="F485" s="3356"/>
      <c r="G485" s="3356"/>
      <c r="H485" s="3356"/>
      <c r="I485" s="3356"/>
      <c r="J485" s="3356"/>
      <c r="K485" s="3356"/>
      <c r="L485" s="3357"/>
    </row>
    <row r="486" spans="1:20" s="1014" customFormat="1" ht="12.75" customHeight="1" x14ac:dyDescent="0.2">
      <c r="A486" s="2875"/>
      <c r="B486" s="3355"/>
      <c r="C486" s="3356"/>
      <c r="D486" s="3356"/>
      <c r="E486" s="3356"/>
      <c r="F486" s="3356"/>
      <c r="G486" s="3356"/>
      <c r="H486" s="3356"/>
      <c r="I486" s="3356"/>
      <c r="J486" s="3356"/>
      <c r="K486" s="3356"/>
      <c r="L486" s="3357"/>
    </row>
    <row r="487" spans="1:20" s="1014" customFormat="1" x14ac:dyDescent="0.2">
      <c r="A487" s="2875"/>
      <c r="B487" s="3358" t="s">
        <v>898</v>
      </c>
      <c r="C487" s="3359"/>
      <c r="D487" s="3359"/>
      <c r="E487" s="3359"/>
      <c r="F487" s="3359"/>
      <c r="G487" s="3359"/>
      <c r="H487" s="3359"/>
      <c r="I487" s="3359"/>
      <c r="J487" s="3359"/>
      <c r="K487" s="3359"/>
      <c r="L487" s="3360"/>
    </row>
    <row r="488" spans="1:20" s="1014" customFormat="1" ht="12.75" x14ac:dyDescent="0.2">
      <c r="A488" s="2875"/>
      <c r="B488" s="3361" t="s">
        <v>50</v>
      </c>
      <c r="C488" s="3362"/>
      <c r="D488" s="3362"/>
      <c r="E488" s="3362"/>
      <c r="F488" s="3362"/>
      <c r="G488" s="3362"/>
      <c r="H488" s="3362"/>
      <c r="I488" s="3362"/>
      <c r="J488" s="3362"/>
      <c r="K488" s="3362"/>
      <c r="L488" s="3363"/>
    </row>
    <row r="489" spans="1:20" s="1014" customFormat="1" ht="12.75" customHeight="1" thickBot="1" x14ac:dyDescent="0.25">
      <c r="A489" s="2875"/>
      <c r="B489" s="3364"/>
      <c r="C489" s="3365"/>
      <c r="D489" s="3365"/>
      <c r="E489" s="3365"/>
      <c r="F489" s="3365"/>
      <c r="G489" s="3365"/>
      <c r="H489" s="3365"/>
      <c r="I489" s="3365"/>
      <c r="J489" s="3365"/>
      <c r="K489" s="3365"/>
      <c r="L489" s="3366"/>
    </row>
    <row r="490" spans="1:20" ht="15.75" thickBot="1" x14ac:dyDescent="0.3">
      <c r="T490" s="1014"/>
    </row>
    <row r="491" spans="1:20" s="1014" customFormat="1" x14ac:dyDescent="0.2">
      <c r="A491" s="538" t="s">
        <v>16</v>
      </c>
      <c r="B491" s="1850">
        <v>9</v>
      </c>
      <c r="C491" s="1851">
        <v>9</v>
      </c>
      <c r="D491" s="1851">
        <v>9</v>
      </c>
      <c r="E491" s="1851">
        <v>9</v>
      </c>
      <c r="F491" s="1851">
        <v>9</v>
      </c>
      <c r="G491" s="1851">
        <v>9</v>
      </c>
      <c r="H491" s="1851">
        <v>9</v>
      </c>
      <c r="I491" s="1851">
        <v>9</v>
      </c>
      <c r="J491" s="1851">
        <v>9</v>
      </c>
      <c r="K491" s="1851">
        <v>9</v>
      </c>
      <c r="L491" s="1851">
        <v>9</v>
      </c>
      <c r="M491" s="1851">
        <v>9</v>
      </c>
      <c r="N491" s="1851">
        <v>9</v>
      </c>
      <c r="O491" s="1851">
        <v>9</v>
      </c>
      <c r="P491" s="1851">
        <v>9</v>
      </c>
      <c r="Q491" s="1852">
        <v>9</v>
      </c>
      <c r="R491" s="1853">
        <v>9</v>
      </c>
      <c r="S491" s="1854" t="s">
        <v>776</v>
      </c>
    </row>
    <row r="492" spans="1:20" s="1014" customFormat="1" ht="15.75" customHeight="1" x14ac:dyDescent="0.2">
      <c r="A492" s="1010">
        <v>2.71</v>
      </c>
      <c r="B492" s="3339" t="s">
        <v>1014</v>
      </c>
      <c r="C492" s="3340"/>
      <c r="D492" s="3340"/>
      <c r="E492" s="3340"/>
      <c r="F492" s="3340"/>
      <c r="G492" s="3340"/>
      <c r="H492" s="3340"/>
      <c r="I492" s="3340"/>
      <c r="J492" s="3340"/>
      <c r="K492" s="3340"/>
      <c r="L492" s="3340"/>
      <c r="M492" s="3340"/>
      <c r="N492" s="3340"/>
      <c r="O492" s="3340"/>
      <c r="P492" s="3340"/>
      <c r="Q492" s="3340"/>
      <c r="R492" s="3341"/>
    </row>
    <row r="493" spans="1:20" s="1014" customFormat="1" ht="15.75" customHeight="1" x14ac:dyDescent="0.2">
      <c r="A493" s="3342" t="s">
        <v>1014</v>
      </c>
      <c r="B493" s="3339"/>
      <c r="C493" s="3340"/>
      <c r="D493" s="3340"/>
      <c r="E493" s="3340"/>
      <c r="F493" s="3340"/>
      <c r="G493" s="3340"/>
      <c r="H493" s="3340"/>
      <c r="I493" s="3340"/>
      <c r="J493" s="3340"/>
      <c r="K493" s="3340"/>
      <c r="L493" s="3340"/>
      <c r="M493" s="3340"/>
      <c r="N493" s="3340"/>
      <c r="O493" s="3340"/>
      <c r="P493" s="3340"/>
      <c r="Q493" s="3340"/>
      <c r="R493" s="3341"/>
    </row>
    <row r="494" spans="1:20" s="1014" customFormat="1" ht="15.75" customHeight="1" x14ac:dyDescent="0.2">
      <c r="A494" s="3342"/>
      <c r="B494" s="1855"/>
      <c r="C494" s="1856"/>
      <c r="D494" s="1856"/>
      <c r="E494" s="1856"/>
      <c r="F494" s="1856"/>
      <c r="G494" s="1856"/>
      <c r="H494" s="1856"/>
      <c r="I494" s="1856"/>
      <c r="J494" s="1856"/>
      <c r="K494" s="1856"/>
      <c r="L494" s="1856"/>
      <c r="M494" s="1856"/>
      <c r="N494" s="1856"/>
      <c r="O494" s="1856"/>
      <c r="P494" s="1856"/>
      <c r="Q494" s="1856"/>
      <c r="R494" s="1857"/>
    </row>
    <row r="495" spans="1:20" s="1014" customFormat="1" ht="15.75" customHeight="1" x14ac:dyDescent="0.2">
      <c r="A495" s="3342"/>
      <c r="B495" s="3343" t="s">
        <v>1072</v>
      </c>
      <c r="C495" s="3343"/>
      <c r="D495" s="3343"/>
      <c r="E495" s="3343"/>
      <c r="F495" s="3343"/>
      <c r="G495" s="3343"/>
      <c r="H495" s="3343"/>
      <c r="I495" s="3343"/>
      <c r="J495" s="3343"/>
      <c r="K495" s="3343"/>
      <c r="L495" s="3343"/>
      <c r="M495" s="3343"/>
      <c r="N495" s="3344" t="str">
        <f>I497</f>
        <v>I</v>
      </c>
      <c r="O495" s="3345" t="s">
        <v>1073</v>
      </c>
      <c r="P495" s="3345"/>
      <c r="Q495" s="3345"/>
      <c r="R495" s="3346">
        <f>H501</f>
        <v>501</v>
      </c>
    </row>
    <row r="496" spans="1:20" s="1014" customFormat="1" ht="15.75" customHeight="1" x14ac:dyDescent="0.2">
      <c r="A496" s="3342"/>
      <c r="B496" s="3343"/>
      <c r="C496" s="3343"/>
      <c r="D496" s="3343"/>
      <c r="E496" s="3343"/>
      <c r="F496" s="3343"/>
      <c r="G496" s="3343"/>
      <c r="H496" s="3343"/>
      <c r="I496" s="3343"/>
      <c r="J496" s="3343"/>
      <c r="K496" s="3343"/>
      <c r="L496" s="3343"/>
      <c r="M496" s="3343"/>
      <c r="N496" s="3344"/>
      <c r="O496" s="3345"/>
      <c r="P496" s="3345"/>
      <c r="Q496" s="3345"/>
      <c r="R496" s="3346"/>
    </row>
    <row r="497" spans="1:38" s="1014" customFormat="1" ht="15.75" customHeight="1" x14ac:dyDescent="0.2">
      <c r="A497" s="3342"/>
      <c r="B497" s="1858"/>
      <c r="C497" s="1859"/>
      <c r="D497" s="1859"/>
      <c r="E497" s="1859"/>
      <c r="F497" s="1859"/>
      <c r="G497" s="1859"/>
      <c r="H497" s="1859"/>
      <c r="I497" s="1860" t="str">
        <f>LEFT(ADDRESS(1,COLUMN(),4),LEN(ADDRESS(1,COLUMN(),4))-1)</f>
        <v>I</v>
      </c>
      <c r="J497" s="1859"/>
      <c r="K497" s="1859"/>
      <c r="L497" s="1859"/>
      <c r="M497" s="1859"/>
      <c r="N497" s="1859"/>
      <c r="O497" s="1859"/>
      <c r="P497" s="1859"/>
      <c r="Q497" s="1859"/>
      <c r="R497" s="1861"/>
    </row>
    <row r="498" spans="1:38" s="1014" customFormat="1" ht="15.75" customHeight="1" x14ac:dyDescent="0.2">
      <c r="A498" s="3342"/>
      <c r="B498" s="1862" t="s">
        <v>19</v>
      </c>
      <c r="C498" s="2448" t="s">
        <v>78</v>
      </c>
      <c r="D498" s="2448"/>
      <c r="E498" s="2448"/>
      <c r="F498" s="2448"/>
      <c r="G498" s="2448"/>
      <c r="H498" s="2448"/>
      <c r="I498" s="2448"/>
      <c r="J498" s="2448"/>
      <c r="K498" s="2448"/>
      <c r="L498" s="2448"/>
      <c r="M498" s="2448"/>
      <c r="N498" s="2448"/>
      <c r="O498" s="2448"/>
      <c r="P498" s="2448"/>
      <c r="Q498" s="2448"/>
      <c r="R498" s="2449"/>
    </row>
    <row r="499" spans="1:38" s="1014" customFormat="1" ht="15.75" customHeight="1" x14ac:dyDescent="0.2">
      <c r="A499" s="3342"/>
      <c r="B499" s="3236" t="s">
        <v>850</v>
      </c>
      <c r="C499" s="2998" t="s">
        <v>849</v>
      </c>
      <c r="D499" s="2999" t="s">
        <v>851</v>
      </c>
      <c r="E499" s="3308" t="s">
        <v>911</v>
      </c>
      <c r="F499" s="3019"/>
      <c r="G499" s="3334" t="s">
        <v>1015</v>
      </c>
      <c r="H499" s="3335"/>
      <c r="I499" s="3336" t="s">
        <v>972</v>
      </c>
      <c r="J499" s="3331" t="s">
        <v>984</v>
      </c>
      <c r="K499" s="3337" t="s">
        <v>970</v>
      </c>
      <c r="L499" s="3338" t="s">
        <v>985</v>
      </c>
      <c r="M499" s="3331" t="s">
        <v>969</v>
      </c>
      <c r="N499" s="3180" t="s">
        <v>986</v>
      </c>
      <c r="O499" s="3180" t="s">
        <v>987</v>
      </c>
      <c r="P499" s="3252"/>
      <c r="Q499" s="2865" t="s">
        <v>922</v>
      </c>
      <c r="R499" s="3212" t="s">
        <v>923</v>
      </c>
    </row>
    <row r="500" spans="1:38" s="1014" customFormat="1" ht="15.75" customHeight="1" x14ac:dyDescent="0.2">
      <c r="A500" s="3342"/>
      <c r="B500" s="3236"/>
      <c r="C500" s="2998"/>
      <c r="D500" s="2999"/>
      <c r="E500" s="3308"/>
      <c r="F500" s="3019"/>
      <c r="G500" s="3334"/>
      <c r="H500" s="3335"/>
      <c r="I500" s="3336"/>
      <c r="J500" s="3331"/>
      <c r="K500" s="3337"/>
      <c r="L500" s="3338"/>
      <c r="M500" s="3331"/>
      <c r="N500" s="3180"/>
      <c r="O500" s="3180"/>
      <c r="P500" s="3252"/>
      <c r="Q500" s="2865"/>
      <c r="R500" s="3212"/>
    </row>
    <row r="501" spans="1:38" s="1014" customFormat="1" ht="15.75" customHeight="1" x14ac:dyDescent="0.2">
      <c r="A501" s="3342"/>
      <c r="B501" s="3205">
        <v>1</v>
      </c>
      <c r="C501" s="2618">
        <v>22</v>
      </c>
      <c r="D501" s="2618">
        <v>4.5</v>
      </c>
      <c r="E501" s="3332">
        <v>8</v>
      </c>
      <c r="F501" s="3333">
        <f>E501*B501</f>
        <v>8</v>
      </c>
      <c r="G501" s="1610"/>
      <c r="H501" s="1611">
        <f>ROW()</f>
        <v>501</v>
      </c>
      <c r="I501" s="2990">
        <v>1</v>
      </c>
      <c r="J501" s="3327">
        <f>(I501*B501)/E501</f>
        <v>0.125</v>
      </c>
      <c r="K501" s="3328">
        <v>12</v>
      </c>
      <c r="L501" s="3290">
        <f>(K501*I503)*B501</f>
        <v>12</v>
      </c>
      <c r="M501" s="3329">
        <f>K501*J501</f>
        <v>1.5</v>
      </c>
      <c r="N501" s="3330">
        <f>(((C501/2)*(C501/2)*PI()*B501))</f>
        <v>380.13271108436498</v>
      </c>
      <c r="O501" s="3315">
        <f>(((C501/2)*(C501/2)*PI()*D501)*B501)</f>
        <v>1710.5971998796424</v>
      </c>
      <c r="P501" s="3316">
        <f>O501/1000</f>
        <v>1.7105971998796423</v>
      </c>
      <c r="Q501" s="3317">
        <f>(((C501/2)*(C501/2)*PI()*D501)*B501)/E501</f>
        <v>213.8246499849553</v>
      </c>
      <c r="R501" s="3318">
        <f>N501/E501</f>
        <v>47.516588885545623</v>
      </c>
    </row>
    <row r="502" spans="1:38" s="1014" customFormat="1" ht="15.75" customHeight="1" x14ac:dyDescent="0.2">
      <c r="A502" s="3342"/>
      <c r="B502" s="3205"/>
      <c r="C502" s="2618"/>
      <c r="D502" s="2618"/>
      <c r="E502" s="3332"/>
      <c r="F502" s="3333"/>
      <c r="G502" s="1610"/>
      <c r="H502" s="1863"/>
      <c r="I502" s="2990"/>
      <c r="J502" s="3327"/>
      <c r="K502" s="3328"/>
      <c r="L502" s="3290"/>
      <c r="M502" s="3329"/>
      <c r="N502" s="3330"/>
      <c r="O502" s="3315"/>
      <c r="P502" s="3316"/>
      <c r="Q502" s="3317"/>
      <c r="R502" s="3318"/>
    </row>
    <row r="503" spans="1:38" s="1014" customFormat="1" ht="15.75" customHeight="1" x14ac:dyDescent="0.2">
      <c r="A503" s="3342"/>
      <c r="B503" s="1864" t="s">
        <v>1074</v>
      </c>
      <c r="C503" s="1865"/>
      <c r="D503" s="1865"/>
      <c r="E503" s="1865"/>
      <c r="F503" s="1865"/>
      <c r="G503" s="1866" t="str">
        <f>IF(B501&gt;1,B501,"")</f>
        <v/>
      </c>
      <c r="H503" s="1866" t="str">
        <f>IF(B501&gt;1,"cercles","")</f>
        <v/>
      </c>
      <c r="I503" s="1867">
        <f>IF(B501&gt;1,I501*B501,I501)</f>
        <v>1</v>
      </c>
      <c r="J503" s="1424"/>
      <c r="K503" s="3319" t="s">
        <v>1075</v>
      </c>
      <c r="L503" s="3319"/>
      <c r="M503" s="3319"/>
      <c r="N503" s="3319"/>
      <c r="O503" s="3319"/>
      <c r="P503" s="3319"/>
      <c r="Q503" s="3319"/>
      <c r="R503" s="3320"/>
    </row>
    <row r="504" spans="1:38" s="1014" customFormat="1" ht="15.75" customHeight="1" x14ac:dyDescent="0.2">
      <c r="A504" s="3342"/>
      <c r="B504" s="3323" t="s">
        <v>1035</v>
      </c>
      <c r="C504" s="3324"/>
      <c r="D504" s="3324"/>
      <c r="E504" s="3324"/>
      <c r="F504" s="3324"/>
      <c r="G504" s="3324"/>
      <c r="H504" s="1868"/>
      <c r="I504" s="1868"/>
      <c r="J504" s="1869"/>
      <c r="K504" s="3319"/>
      <c r="L504" s="3319"/>
      <c r="M504" s="3319"/>
      <c r="N504" s="3319"/>
      <c r="O504" s="3319"/>
      <c r="P504" s="3319"/>
      <c r="Q504" s="3319"/>
      <c r="R504" s="3320"/>
    </row>
    <row r="505" spans="1:38" s="1014" customFormat="1" ht="15.75" customHeight="1" x14ac:dyDescent="0.2">
      <c r="A505" s="3342"/>
      <c r="B505" s="3325"/>
      <c r="C505" s="3326"/>
      <c r="D505" s="3326"/>
      <c r="E505" s="3326"/>
      <c r="F505" s="3326"/>
      <c r="G505" s="3326"/>
      <c r="H505" s="1870" t="s">
        <v>25</v>
      </c>
      <c r="I505" s="1871" t="s">
        <v>31</v>
      </c>
      <c r="J505" s="1872"/>
      <c r="K505" s="3321"/>
      <c r="L505" s="3321"/>
      <c r="M505" s="3321"/>
      <c r="N505" s="3321"/>
      <c r="O505" s="3321"/>
      <c r="P505" s="3321"/>
      <c r="Q505" s="3321"/>
      <c r="R505" s="3322"/>
    </row>
    <row r="506" spans="1:38" s="1014" customFormat="1" ht="24" customHeight="1" x14ac:dyDescent="0.2">
      <c r="A506" s="3342"/>
      <c r="B506" s="3214" t="s">
        <v>850</v>
      </c>
      <c r="C506" s="3305" t="s">
        <v>849</v>
      </c>
      <c r="D506" s="3306" t="s">
        <v>851</v>
      </c>
      <c r="E506" s="3307" t="s">
        <v>911</v>
      </c>
      <c r="F506" s="3104"/>
      <c r="G506" s="3309" t="s">
        <v>1015</v>
      </c>
      <c r="H506" s="3310"/>
      <c r="I506" s="3313" t="s">
        <v>1076</v>
      </c>
      <c r="J506" s="3295" t="s">
        <v>984</v>
      </c>
      <c r="K506" s="3297" t="s">
        <v>970</v>
      </c>
      <c r="L506" s="3298" t="s">
        <v>985</v>
      </c>
      <c r="M506" s="3300" t="s">
        <v>969</v>
      </c>
      <c r="N506" s="1464" t="s">
        <v>986</v>
      </c>
      <c r="O506" s="3297" t="s">
        <v>987</v>
      </c>
      <c r="P506" s="3302"/>
      <c r="Q506" s="1465" t="s">
        <v>922</v>
      </c>
      <c r="R506" s="1873" t="s">
        <v>923</v>
      </c>
    </row>
    <row r="507" spans="1:38" s="1014" customFormat="1" ht="24" customHeight="1" x14ac:dyDescent="0.2">
      <c r="A507" s="3342"/>
      <c r="B507" s="3216"/>
      <c r="C507" s="2998"/>
      <c r="D507" s="2999"/>
      <c r="E507" s="3308"/>
      <c r="F507" s="3019"/>
      <c r="G507" s="3311"/>
      <c r="H507" s="3312"/>
      <c r="I507" s="3314"/>
      <c r="J507" s="3296"/>
      <c r="K507" s="3253"/>
      <c r="L507" s="3299"/>
      <c r="M507" s="3301"/>
      <c r="N507" s="1874" t="s">
        <v>1077</v>
      </c>
      <c r="O507" s="1875" t="s">
        <v>1078</v>
      </c>
      <c r="P507" s="1875" t="s">
        <v>116</v>
      </c>
      <c r="Q507" s="1875" t="s">
        <v>1078</v>
      </c>
      <c r="R507" s="1876" t="s">
        <v>1077</v>
      </c>
    </row>
    <row r="508" spans="1:38" s="1014" customFormat="1" ht="15.75" x14ac:dyDescent="0.2">
      <c r="A508" s="3342"/>
      <c r="B508" s="1877">
        <v>1</v>
      </c>
      <c r="C508" s="1878">
        <v>9.5</v>
      </c>
      <c r="D508" s="1878">
        <f>D501</f>
        <v>4.5</v>
      </c>
      <c r="E508" s="1471">
        <f t="shared" ref="E508:E521" si="0">MROUND(F508,1)</f>
        <v>1</v>
      </c>
      <c r="F508" s="1413">
        <f>(F501/N501)*N508</f>
        <v>1.4917355371900825</v>
      </c>
      <c r="G508" s="1879">
        <f t="shared" ref="G508:G521" si="1">IF(ISBLANK(I508),H508,I508)</f>
        <v>0.15</v>
      </c>
      <c r="H508" s="1880">
        <f>IF(ISBLANK(I508),(I503/O501)*O508,0)</f>
        <v>0</v>
      </c>
      <c r="I508" s="1881">
        <v>0.15</v>
      </c>
      <c r="J508" s="1882">
        <f t="shared" ref="J508:J521" si="2">(G508*B508)/E508</f>
        <v>0.15</v>
      </c>
      <c r="K508" s="1883">
        <f>K501</f>
        <v>12</v>
      </c>
      <c r="L508" s="1884">
        <f t="shared" ref="L508:L521" si="3">(K508*G508)*B508</f>
        <v>1.7999999999999998</v>
      </c>
      <c r="M508" s="1885">
        <f t="shared" ref="M508:M521" si="4">K508*J508</f>
        <v>1.7999999999999998</v>
      </c>
      <c r="N508" s="1886">
        <f t="shared" ref="N508:N521" si="5">(((C508/2)*(C508/2)*PI()*B508))</f>
        <v>70.882184246619701</v>
      </c>
      <c r="O508" s="1887">
        <f t="shared" ref="O508:O521" si="6">(((C508/2)*(C508/2)*PI()*D508)*B508)</f>
        <v>318.96982910978863</v>
      </c>
      <c r="P508" s="1888">
        <f>O508/1000</f>
        <v>0.31896982910978866</v>
      </c>
      <c r="Q508" s="1889">
        <f t="shared" ref="Q508:Q521" si="7">(((C508/2)*(C508/2)*PI()*D508)*B508)/E508</f>
        <v>318.96982910978863</v>
      </c>
      <c r="R508" s="1890">
        <f t="shared" ref="R508:R521" si="8">N508/E508</f>
        <v>70.882184246619701</v>
      </c>
    </row>
    <row r="509" spans="1:38" s="1014" customFormat="1" ht="15.75" x14ac:dyDescent="0.2">
      <c r="A509" s="3342"/>
      <c r="B509" s="1877">
        <v>1</v>
      </c>
      <c r="C509" s="1878">
        <v>14.5</v>
      </c>
      <c r="D509" s="1878">
        <f>D501</f>
        <v>4.5</v>
      </c>
      <c r="E509" s="1471">
        <f t="shared" si="0"/>
        <v>3</v>
      </c>
      <c r="F509" s="1413">
        <f>(F501/N501)*N509</f>
        <v>3.4752066115702482</v>
      </c>
      <c r="G509" s="1879">
        <f t="shared" si="1"/>
        <v>0.43440082644628097</v>
      </c>
      <c r="H509" s="1880">
        <f>IF(ISBLANK(I509),(I503/O501)*O509,0)</f>
        <v>0.43440082644628097</v>
      </c>
      <c r="I509" s="1881"/>
      <c r="J509" s="1882">
        <f t="shared" si="2"/>
        <v>0.14480027548209365</v>
      </c>
      <c r="K509" s="1883">
        <f>K501</f>
        <v>12</v>
      </c>
      <c r="L509" s="1884">
        <f t="shared" si="3"/>
        <v>5.2128099173553721</v>
      </c>
      <c r="M509" s="1885">
        <f t="shared" si="4"/>
        <v>1.7376033057851239</v>
      </c>
      <c r="N509" s="1886">
        <f t="shared" si="5"/>
        <v>165.1299638543135</v>
      </c>
      <c r="O509" s="1887">
        <f t="shared" si="6"/>
        <v>743.08483734441074</v>
      </c>
      <c r="P509" s="1888">
        <f t="shared" ref="P509:P521" si="9">O509/1000</f>
        <v>0.74308483734441078</v>
      </c>
      <c r="Q509" s="1889">
        <f t="shared" si="7"/>
        <v>247.69494578147024</v>
      </c>
      <c r="R509" s="1890">
        <f t="shared" si="8"/>
        <v>55.043321284771167</v>
      </c>
      <c r="AF509" s="1098"/>
      <c r="AG509" s="1098"/>
      <c r="AH509" s="1098"/>
      <c r="AI509" s="1098"/>
      <c r="AJ509" s="1098"/>
      <c r="AK509" s="1098"/>
      <c r="AL509" s="1098"/>
    </row>
    <row r="510" spans="1:38" s="1014" customFormat="1" ht="15.75" x14ac:dyDescent="0.2">
      <c r="A510" s="3342"/>
      <c r="B510" s="1877">
        <v>1</v>
      </c>
      <c r="C510" s="1878">
        <v>16</v>
      </c>
      <c r="D510" s="1878">
        <f>D501</f>
        <v>4.5</v>
      </c>
      <c r="E510" s="1471">
        <f t="shared" si="0"/>
        <v>4</v>
      </c>
      <c r="F510" s="1413">
        <f>(F501/N501)*N510</f>
        <v>4.2314049586776861</v>
      </c>
      <c r="G510" s="1879">
        <f t="shared" si="1"/>
        <v>0.52892561983471076</v>
      </c>
      <c r="H510" s="1880">
        <f>IF(ISBLANK(I510),(I503/O501)*O510,0)</f>
        <v>0.52892561983471076</v>
      </c>
      <c r="I510" s="1881"/>
      <c r="J510" s="1882">
        <f t="shared" si="2"/>
        <v>0.13223140495867769</v>
      </c>
      <c r="K510" s="1883">
        <f>K501</f>
        <v>12</v>
      </c>
      <c r="L510" s="1884">
        <f t="shared" si="3"/>
        <v>6.3471074380165291</v>
      </c>
      <c r="M510" s="1885">
        <f t="shared" si="4"/>
        <v>1.5867768595041323</v>
      </c>
      <c r="N510" s="1886">
        <f t="shared" si="5"/>
        <v>201.06192982974676</v>
      </c>
      <c r="O510" s="1887">
        <f t="shared" si="6"/>
        <v>904.77868423386042</v>
      </c>
      <c r="P510" s="1888">
        <f t="shared" si="9"/>
        <v>0.90477868423386043</v>
      </c>
      <c r="Q510" s="1889">
        <f t="shared" si="7"/>
        <v>226.1946710584651</v>
      </c>
      <c r="R510" s="1890">
        <f t="shared" si="8"/>
        <v>50.26548245743669</v>
      </c>
      <c r="AF510" s="1098"/>
      <c r="AG510" s="1098"/>
      <c r="AH510" s="1098"/>
      <c r="AI510" s="1098"/>
      <c r="AJ510" s="1098"/>
      <c r="AK510" s="1098"/>
      <c r="AL510" s="1098"/>
    </row>
    <row r="511" spans="1:38" s="1014" customFormat="1" ht="15.75" x14ac:dyDescent="0.2">
      <c r="A511" s="3342"/>
      <c r="B511" s="1877">
        <v>1</v>
      </c>
      <c r="C511" s="1878">
        <v>17.5</v>
      </c>
      <c r="D511" s="1878">
        <f>D501</f>
        <v>4.5</v>
      </c>
      <c r="E511" s="1471">
        <f t="shared" si="0"/>
        <v>5</v>
      </c>
      <c r="F511" s="1413">
        <f>(F501/N501)*N511</f>
        <v>5.0619834710743801</v>
      </c>
      <c r="G511" s="1879">
        <f t="shared" si="1"/>
        <v>0.63274793388429751</v>
      </c>
      <c r="H511" s="1880">
        <f>IF(ISBLANK(I511),(I503/O501)*O511,0)</f>
        <v>0.63274793388429751</v>
      </c>
      <c r="I511" s="1881"/>
      <c r="J511" s="1882">
        <f t="shared" si="2"/>
        <v>0.12654958677685951</v>
      </c>
      <c r="K511" s="1883">
        <f>K501</f>
        <v>12</v>
      </c>
      <c r="L511" s="1884">
        <f t="shared" si="3"/>
        <v>7.5929752066115697</v>
      </c>
      <c r="M511" s="1885">
        <f t="shared" si="4"/>
        <v>1.5185950413223142</v>
      </c>
      <c r="N511" s="1886">
        <f t="shared" si="5"/>
        <v>240.52818754046854</v>
      </c>
      <c r="O511" s="1887">
        <f t="shared" si="6"/>
        <v>1082.3768439321084</v>
      </c>
      <c r="P511" s="1888">
        <f t="shared" si="9"/>
        <v>1.0823768439321084</v>
      </c>
      <c r="Q511" s="1889">
        <f t="shared" si="7"/>
        <v>216.47536878642168</v>
      </c>
      <c r="R511" s="1890">
        <f t="shared" si="8"/>
        <v>48.105637508093707</v>
      </c>
    </row>
    <row r="512" spans="1:38" s="1014" customFormat="1" ht="15.75" customHeight="1" x14ac:dyDescent="0.2">
      <c r="A512" s="3342"/>
      <c r="B512" s="1877">
        <v>1</v>
      </c>
      <c r="C512" s="1878">
        <v>19</v>
      </c>
      <c r="D512" s="1878">
        <f>D501</f>
        <v>4.5</v>
      </c>
      <c r="E512" s="1471">
        <f t="shared" si="0"/>
        <v>6</v>
      </c>
      <c r="F512" s="1413">
        <f>(F501/N501)*N512</f>
        <v>5.9669421487603298</v>
      </c>
      <c r="G512" s="1879">
        <f t="shared" si="1"/>
        <v>0.74586776859504123</v>
      </c>
      <c r="H512" s="1880">
        <f>IF(ISBLANK(I512),(I503/O501)*O512,0)</f>
        <v>0.74586776859504123</v>
      </c>
      <c r="I512" s="1881"/>
      <c r="J512" s="1882">
        <f t="shared" si="2"/>
        <v>0.1243112947658402</v>
      </c>
      <c r="K512" s="1883">
        <f>K501</f>
        <v>12</v>
      </c>
      <c r="L512" s="1884">
        <f t="shared" si="3"/>
        <v>8.9504132231404938</v>
      </c>
      <c r="M512" s="1885">
        <f t="shared" si="4"/>
        <v>1.4917355371900825</v>
      </c>
      <c r="N512" s="1886">
        <f t="shared" si="5"/>
        <v>283.5287369864788</v>
      </c>
      <c r="O512" s="1887">
        <f t="shared" si="6"/>
        <v>1275.8793164391545</v>
      </c>
      <c r="P512" s="1888">
        <f t="shared" si="9"/>
        <v>1.2758793164391546</v>
      </c>
      <c r="Q512" s="1889">
        <f t="shared" si="7"/>
        <v>212.64655273985909</v>
      </c>
      <c r="R512" s="1890">
        <f t="shared" si="8"/>
        <v>47.254789497746465</v>
      </c>
    </row>
    <row r="513" spans="1:18" s="1014" customFormat="1" ht="15.75" customHeight="1" x14ac:dyDescent="0.2">
      <c r="A513" s="3342"/>
      <c r="B513" s="1877">
        <v>1</v>
      </c>
      <c r="C513" s="1878">
        <v>20.5</v>
      </c>
      <c r="D513" s="1878">
        <f>D501</f>
        <v>4.5</v>
      </c>
      <c r="E513" s="1471">
        <f t="shared" si="0"/>
        <v>7</v>
      </c>
      <c r="F513" s="1413">
        <f>(F501/N501)*N513</f>
        <v>6.946280991735537</v>
      </c>
      <c r="G513" s="1879">
        <f t="shared" si="1"/>
        <v>0.86828512396694202</v>
      </c>
      <c r="H513" s="1880">
        <f>IF(ISBLANK(I513),(I503/O501)*O513,0)</f>
        <v>0.86828512396694202</v>
      </c>
      <c r="I513" s="1881"/>
      <c r="J513" s="1882">
        <f t="shared" si="2"/>
        <v>0.12404073199527743</v>
      </c>
      <c r="K513" s="1883">
        <f>K501</f>
        <v>12</v>
      </c>
      <c r="L513" s="1884">
        <f t="shared" si="3"/>
        <v>10.419421487603305</v>
      </c>
      <c r="M513" s="1885">
        <f t="shared" si="4"/>
        <v>1.4884887839433292</v>
      </c>
      <c r="N513" s="1886">
        <f t="shared" si="5"/>
        <v>330.06357816777762</v>
      </c>
      <c r="O513" s="1887">
        <f t="shared" si="6"/>
        <v>1485.2861017549992</v>
      </c>
      <c r="P513" s="1888">
        <f t="shared" si="9"/>
        <v>1.4852861017549992</v>
      </c>
      <c r="Q513" s="1889">
        <f t="shared" si="7"/>
        <v>212.18372882214274</v>
      </c>
      <c r="R513" s="1890">
        <f t="shared" si="8"/>
        <v>47.151939738253944</v>
      </c>
    </row>
    <row r="514" spans="1:18" s="1014" customFormat="1" ht="15.75" customHeight="1" x14ac:dyDescent="0.2">
      <c r="A514" s="3342"/>
      <c r="B514" s="1877">
        <v>1</v>
      </c>
      <c r="C514" s="1878">
        <v>21.5</v>
      </c>
      <c r="D514" s="1878">
        <f>D501</f>
        <v>4.5</v>
      </c>
      <c r="E514" s="1471">
        <f t="shared" si="0"/>
        <v>8</v>
      </c>
      <c r="F514" s="1413">
        <f>(F501/N501)*N514</f>
        <v>7.6404958677685952</v>
      </c>
      <c r="G514" s="1879">
        <f t="shared" si="1"/>
        <v>0.95506198347107429</v>
      </c>
      <c r="H514" s="1880">
        <f>IF(ISBLANK(I514),(I503/O501)*O514,0)</f>
        <v>0.95506198347107429</v>
      </c>
      <c r="I514" s="1881"/>
      <c r="J514" s="1882">
        <f t="shared" si="2"/>
        <v>0.11938274793388429</v>
      </c>
      <c r="K514" s="1883">
        <f>K501</f>
        <v>12</v>
      </c>
      <c r="L514" s="1884">
        <f t="shared" si="3"/>
        <v>11.460743801652892</v>
      </c>
      <c r="M514" s="1885">
        <f t="shared" si="4"/>
        <v>1.4325929752066116</v>
      </c>
      <c r="N514" s="1886">
        <f t="shared" si="5"/>
        <v>363.05030103047045</v>
      </c>
      <c r="O514" s="1887">
        <f t="shared" si="6"/>
        <v>1633.7263546371171</v>
      </c>
      <c r="P514" s="1888">
        <f t="shared" si="9"/>
        <v>1.633726354637117</v>
      </c>
      <c r="Q514" s="1889">
        <f t="shared" si="7"/>
        <v>204.21579432963964</v>
      </c>
      <c r="R514" s="1890">
        <f t="shared" si="8"/>
        <v>45.381287628808806</v>
      </c>
    </row>
    <row r="515" spans="1:18" s="1014" customFormat="1" ht="15.75" customHeight="1" x14ac:dyDescent="0.2">
      <c r="A515" s="3342"/>
      <c r="B515" s="1877">
        <v>1</v>
      </c>
      <c r="C515" s="1878">
        <v>23</v>
      </c>
      <c r="D515" s="1878">
        <f>D501</f>
        <v>4.5</v>
      </c>
      <c r="E515" s="1471">
        <f t="shared" si="0"/>
        <v>9</v>
      </c>
      <c r="F515" s="1413">
        <f>(F501/N501)*N515</f>
        <v>8.7438016528925626</v>
      </c>
      <c r="G515" s="1879">
        <f t="shared" si="1"/>
        <v>1.0929752066115701</v>
      </c>
      <c r="H515" s="1880">
        <f>IF(ISBLANK(I515),(I503/O501)*O515,0)</f>
        <v>1.0929752066115701</v>
      </c>
      <c r="I515" s="1881"/>
      <c r="J515" s="1882">
        <f t="shared" si="2"/>
        <v>0.12144168962350779</v>
      </c>
      <c r="K515" s="1883">
        <f>K501</f>
        <v>12</v>
      </c>
      <c r="L515" s="1884">
        <f t="shared" si="3"/>
        <v>13.115702479338841</v>
      </c>
      <c r="M515" s="1885">
        <f t="shared" si="4"/>
        <v>1.4573002754820936</v>
      </c>
      <c r="N515" s="1886">
        <f t="shared" si="5"/>
        <v>415.47562843725012</v>
      </c>
      <c r="O515" s="1887">
        <f t="shared" si="6"/>
        <v>1869.6403279676256</v>
      </c>
      <c r="P515" s="1888">
        <f t="shared" si="9"/>
        <v>1.8696403279676255</v>
      </c>
      <c r="Q515" s="1889">
        <f t="shared" si="7"/>
        <v>207.73781421862506</v>
      </c>
      <c r="R515" s="1890">
        <f t="shared" si="8"/>
        <v>46.163958715250011</v>
      </c>
    </row>
    <row r="516" spans="1:18" s="1014" customFormat="1" ht="15.75" x14ac:dyDescent="0.2">
      <c r="A516" s="3342"/>
      <c r="B516" s="1877">
        <v>1</v>
      </c>
      <c r="C516" s="1878">
        <v>25</v>
      </c>
      <c r="D516" s="1878">
        <f>D501</f>
        <v>4.5</v>
      </c>
      <c r="E516" s="1471">
        <f t="shared" si="0"/>
        <v>10</v>
      </c>
      <c r="F516" s="1413">
        <f>(F501/N501)*N516</f>
        <v>10.330578512396695</v>
      </c>
      <c r="G516" s="1879">
        <f t="shared" si="1"/>
        <v>1.2913223140495869</v>
      </c>
      <c r="H516" s="1880">
        <f>IF(ISBLANK(I516),(I503/O501)*O516,0)</f>
        <v>1.2913223140495869</v>
      </c>
      <c r="I516" s="1881"/>
      <c r="J516" s="1882">
        <f t="shared" si="2"/>
        <v>0.12913223140495869</v>
      </c>
      <c r="K516" s="1883">
        <f>K501</f>
        <v>12</v>
      </c>
      <c r="L516" s="1884">
        <f t="shared" si="3"/>
        <v>15.495867768595042</v>
      </c>
      <c r="M516" s="1885">
        <f t="shared" si="4"/>
        <v>1.5495867768595044</v>
      </c>
      <c r="N516" s="1886">
        <f t="shared" si="5"/>
        <v>490.87385212340519</v>
      </c>
      <c r="O516" s="1887">
        <f t="shared" si="6"/>
        <v>2208.9323345553235</v>
      </c>
      <c r="P516" s="1888">
        <f t="shared" si="9"/>
        <v>2.2089323345553233</v>
      </c>
      <c r="Q516" s="1889">
        <f t="shared" si="7"/>
        <v>220.89323345553234</v>
      </c>
      <c r="R516" s="1890">
        <f t="shared" si="8"/>
        <v>49.087385212340521</v>
      </c>
    </row>
    <row r="517" spans="1:18" s="1014" customFormat="1" ht="15.75" customHeight="1" x14ac:dyDescent="0.2">
      <c r="A517" s="3342"/>
      <c r="B517" s="1877">
        <v>1</v>
      </c>
      <c r="C517" s="1878">
        <v>27</v>
      </c>
      <c r="D517" s="1878">
        <f>D501</f>
        <v>4.5</v>
      </c>
      <c r="E517" s="1471">
        <f t="shared" si="0"/>
        <v>12</v>
      </c>
      <c r="F517" s="1413">
        <f>(F501/N501)*N517</f>
        <v>12.049586776859504</v>
      </c>
      <c r="G517" s="1879">
        <f t="shared" si="1"/>
        <v>1.5061983471074378</v>
      </c>
      <c r="H517" s="1880">
        <f>IF(ISBLANK(I517),(I503/O501)*O517,0)</f>
        <v>1.5061983471074378</v>
      </c>
      <c r="I517" s="1881"/>
      <c r="J517" s="1882">
        <f t="shared" si="2"/>
        <v>0.12551652892561982</v>
      </c>
      <c r="K517" s="1883">
        <f>K501</f>
        <v>12</v>
      </c>
      <c r="L517" s="1884">
        <f t="shared" si="3"/>
        <v>18.074380165289256</v>
      </c>
      <c r="M517" s="1885">
        <f t="shared" si="4"/>
        <v>1.5061983471074378</v>
      </c>
      <c r="N517" s="1886">
        <f t="shared" si="5"/>
        <v>572.55526111673976</v>
      </c>
      <c r="O517" s="1887">
        <f t="shared" si="6"/>
        <v>2576.4986750253288</v>
      </c>
      <c r="P517" s="1888">
        <f t="shared" si="9"/>
        <v>2.5764986750253289</v>
      </c>
      <c r="Q517" s="1889">
        <f t="shared" si="7"/>
        <v>214.70822291877741</v>
      </c>
      <c r="R517" s="1890">
        <f t="shared" si="8"/>
        <v>47.712938426394977</v>
      </c>
    </row>
    <row r="518" spans="1:18" s="1014" customFormat="1" ht="15.75" customHeight="1" x14ac:dyDescent="0.2">
      <c r="A518" s="3342"/>
      <c r="B518" s="1877">
        <v>1</v>
      </c>
      <c r="C518" s="1878">
        <v>29</v>
      </c>
      <c r="D518" s="1878">
        <f>D501</f>
        <v>4.5</v>
      </c>
      <c r="E518" s="1471">
        <f t="shared" si="0"/>
        <v>14</v>
      </c>
      <c r="F518" s="1413">
        <f>(F501/N501)*N518</f>
        <v>13.900826446280993</v>
      </c>
      <c r="G518" s="1879">
        <f t="shared" si="1"/>
        <v>1.7376033057851239</v>
      </c>
      <c r="H518" s="1880">
        <f>IF(ISBLANK(I518),(I503/O501)*O518,0)</f>
        <v>1.7376033057851239</v>
      </c>
      <c r="I518" s="1881"/>
      <c r="J518" s="1882">
        <f t="shared" si="2"/>
        <v>0.12411452184179457</v>
      </c>
      <c r="K518" s="1883">
        <f>K501</f>
        <v>12</v>
      </c>
      <c r="L518" s="1884">
        <f t="shared" si="3"/>
        <v>20.851239669421489</v>
      </c>
      <c r="M518" s="1885">
        <f t="shared" si="4"/>
        <v>1.4893742621015349</v>
      </c>
      <c r="N518" s="1886">
        <f t="shared" si="5"/>
        <v>660.51985541725401</v>
      </c>
      <c r="O518" s="1887">
        <f t="shared" si="6"/>
        <v>2972.339349377643</v>
      </c>
      <c r="P518" s="1888">
        <f t="shared" si="9"/>
        <v>2.9723393493776431</v>
      </c>
      <c r="Q518" s="1889">
        <f t="shared" si="7"/>
        <v>212.30995352697451</v>
      </c>
      <c r="R518" s="1890">
        <f t="shared" si="8"/>
        <v>47.179989672661002</v>
      </c>
    </row>
    <row r="519" spans="1:18" s="1014" customFormat="1" ht="15.75" x14ac:dyDescent="0.2">
      <c r="A519" s="3342"/>
      <c r="B519" s="1877">
        <v>2</v>
      </c>
      <c r="C519" s="1878">
        <v>30.5</v>
      </c>
      <c r="D519" s="1878">
        <f>D501</f>
        <v>4.5</v>
      </c>
      <c r="E519" s="1471">
        <f t="shared" si="0"/>
        <v>31</v>
      </c>
      <c r="F519" s="1413">
        <f>(F501/N501)*N519</f>
        <v>30.75206611570248</v>
      </c>
      <c r="G519" s="1879">
        <f t="shared" si="1"/>
        <v>3.84400826446281</v>
      </c>
      <c r="H519" s="1880">
        <f>IF(ISBLANK(I519),(I503/O501)*O519,0)</f>
        <v>3.84400826446281</v>
      </c>
      <c r="I519" s="1881"/>
      <c r="J519" s="1882">
        <f t="shared" si="2"/>
        <v>0.24800053319114904</v>
      </c>
      <c r="K519" s="1883">
        <f>K501</f>
        <v>12</v>
      </c>
      <c r="L519" s="1884">
        <f t="shared" si="3"/>
        <v>92.256198347107443</v>
      </c>
      <c r="M519" s="1885">
        <f t="shared" si="4"/>
        <v>2.9760063982937885</v>
      </c>
      <c r="N519" s="1886">
        <f t="shared" si="5"/>
        <v>1461.2332830009525</v>
      </c>
      <c r="O519" s="1887">
        <f t="shared" si="6"/>
        <v>6575.5497735042863</v>
      </c>
      <c r="P519" s="1888">
        <f t="shared" si="9"/>
        <v>6.575549773504286</v>
      </c>
      <c r="Q519" s="1889">
        <f t="shared" si="7"/>
        <v>212.1145088227189</v>
      </c>
      <c r="R519" s="1890">
        <f t="shared" si="8"/>
        <v>47.136557516159755</v>
      </c>
    </row>
    <row r="520" spans="1:18" s="1014" customFormat="1" ht="15.75" x14ac:dyDescent="0.2">
      <c r="A520" s="3342"/>
      <c r="B520" s="1877">
        <v>1</v>
      </c>
      <c r="C520" s="1878">
        <v>32</v>
      </c>
      <c r="D520" s="1878">
        <f>D501</f>
        <v>4.5</v>
      </c>
      <c r="E520" s="1471">
        <f t="shared" si="0"/>
        <v>17</v>
      </c>
      <c r="F520" s="1413">
        <f>(F501/N501)*N520</f>
        <v>16.925619834710744</v>
      </c>
      <c r="G520" s="1879">
        <f t="shared" si="1"/>
        <v>2.115702479338843</v>
      </c>
      <c r="H520" s="1880">
        <f>IF(ISBLANK(I520),(I503/O501)*O520,0)</f>
        <v>2.115702479338843</v>
      </c>
      <c r="I520" s="1881"/>
      <c r="J520" s="1882">
        <f t="shared" si="2"/>
        <v>0.12445308701993195</v>
      </c>
      <c r="K520" s="1883">
        <f>K501</f>
        <v>12</v>
      </c>
      <c r="L520" s="1884">
        <f t="shared" si="3"/>
        <v>25.388429752066116</v>
      </c>
      <c r="M520" s="1885">
        <f t="shared" si="4"/>
        <v>1.4934370442391833</v>
      </c>
      <c r="N520" s="1886">
        <f t="shared" si="5"/>
        <v>804.24771931898704</v>
      </c>
      <c r="O520" s="1887">
        <f t="shared" si="6"/>
        <v>3619.1147369354417</v>
      </c>
      <c r="P520" s="1888">
        <f t="shared" si="9"/>
        <v>3.6191147369354417</v>
      </c>
      <c r="Q520" s="1889">
        <f t="shared" si="7"/>
        <v>212.88910217267303</v>
      </c>
      <c r="R520" s="1890">
        <f t="shared" si="8"/>
        <v>47.308689371705121</v>
      </c>
    </row>
    <row r="521" spans="1:18" s="1014" customFormat="1" ht="15.75" x14ac:dyDescent="0.2">
      <c r="A521" s="3342"/>
      <c r="B521" s="1877">
        <v>1</v>
      </c>
      <c r="C521" s="1878">
        <v>33.5</v>
      </c>
      <c r="D521" s="1878">
        <f>D501</f>
        <v>4.5</v>
      </c>
      <c r="E521" s="1471">
        <f t="shared" si="0"/>
        <v>19</v>
      </c>
      <c r="F521" s="1413">
        <f>(F501/N501)*N521</f>
        <v>18.549586776859506</v>
      </c>
      <c r="G521" s="1891">
        <f t="shared" si="1"/>
        <v>2.3186983471074383</v>
      </c>
      <c r="H521" s="1880">
        <f>IF(ISBLANK(I521),(I503/O501)*O521,0)</f>
        <v>2.3186983471074383</v>
      </c>
      <c r="I521" s="1881"/>
      <c r="J521" s="1882">
        <f t="shared" si="2"/>
        <v>0.1220367551109178</v>
      </c>
      <c r="K521" s="1883">
        <f>K501</f>
        <v>12</v>
      </c>
      <c r="L521" s="1884">
        <f t="shared" si="3"/>
        <v>27.824380165289259</v>
      </c>
      <c r="M521" s="1885">
        <f t="shared" si="4"/>
        <v>1.4644410613310135</v>
      </c>
      <c r="N521" s="1886">
        <f t="shared" si="5"/>
        <v>881.41308887278637</v>
      </c>
      <c r="O521" s="1892">
        <f t="shared" si="6"/>
        <v>3966.3588999275389</v>
      </c>
      <c r="P521" s="1893">
        <f t="shared" si="9"/>
        <v>3.9663588999275388</v>
      </c>
      <c r="Q521" s="1889">
        <f t="shared" si="7"/>
        <v>208.75573157513364</v>
      </c>
      <c r="R521" s="1890">
        <f t="shared" si="8"/>
        <v>46.390162572251917</v>
      </c>
    </row>
    <row r="522" spans="1:18" s="1014" customFormat="1" ht="15.75" x14ac:dyDescent="0.2">
      <c r="A522" s="3342"/>
      <c r="B522" s="1894"/>
      <c r="C522" s="1878"/>
      <c r="D522" s="1878"/>
      <c r="E522" s="1895"/>
      <c r="F522" s="1896"/>
      <c r="G522" s="1897"/>
      <c r="H522" s="1898"/>
      <c r="I522" s="1899"/>
      <c r="J522" s="1900"/>
      <c r="K522" s="1901"/>
      <c r="L522" s="1902"/>
      <c r="M522" s="1903"/>
      <c r="N522" s="1904"/>
      <c r="O522" s="1904"/>
      <c r="P522" s="1905"/>
      <c r="Q522" s="1906"/>
      <c r="R522" s="1907"/>
    </row>
    <row r="523" spans="1:18" s="1014" customFormat="1" ht="12.75" x14ac:dyDescent="0.2">
      <c r="A523" s="3342"/>
      <c r="B523" s="1908"/>
      <c r="C523" s="1909"/>
      <c r="D523" s="1909"/>
      <c r="E523" s="1910" t="s">
        <v>1079</v>
      </c>
      <c r="F523" s="1909"/>
      <c r="G523" s="1909"/>
      <c r="H523" s="1909"/>
      <c r="I523" s="1909"/>
      <c r="J523" s="1909"/>
      <c r="K523" s="1909"/>
      <c r="L523" s="1909"/>
      <c r="M523" s="1909"/>
      <c r="N523" s="1909"/>
      <c r="O523" s="1909"/>
      <c r="P523" s="1909"/>
      <c r="Q523" s="1909"/>
      <c r="R523" s="1911"/>
    </row>
    <row r="524" spans="1:18" s="1014" customFormat="1" ht="15.75" customHeight="1" x14ac:dyDescent="0.2">
      <c r="A524" s="3342"/>
      <c r="B524" s="1858" t="s">
        <v>19</v>
      </c>
      <c r="C524" s="1912" t="s">
        <v>1080</v>
      </c>
      <c r="D524" s="1913"/>
      <c r="E524" s="1913"/>
      <c r="F524" s="1913"/>
      <c r="G524" s="1913"/>
      <c r="H524" s="1913"/>
      <c r="I524" s="1913"/>
      <c r="J524" s="1913"/>
      <c r="K524" s="1913"/>
      <c r="L524" s="1913"/>
      <c r="M524" s="1913"/>
      <c r="N524" s="1913"/>
      <c r="O524" s="1913"/>
      <c r="P524" s="1913"/>
      <c r="Q524" s="1913"/>
      <c r="R524" s="1914"/>
    </row>
    <row r="525" spans="1:18" s="1014" customFormat="1" ht="15.75" customHeight="1" x14ac:dyDescent="0.2">
      <c r="A525" s="3342"/>
      <c r="B525" s="1915" t="s">
        <v>31</v>
      </c>
      <c r="C525" s="1916" t="s">
        <v>1081</v>
      </c>
      <c r="D525" s="1913"/>
      <c r="E525" s="1913"/>
      <c r="F525" s="1913"/>
      <c r="G525" s="1913"/>
      <c r="H525" s="1913"/>
      <c r="I525" s="1913"/>
      <c r="J525" s="1913"/>
      <c r="K525" s="1913"/>
      <c r="L525" s="1913"/>
      <c r="M525" s="1913"/>
      <c r="N525" s="1913"/>
      <c r="O525" s="1913"/>
      <c r="P525" s="1913"/>
      <c r="Q525" s="1913"/>
      <c r="R525" s="1914"/>
    </row>
    <row r="526" spans="1:18" s="1014" customFormat="1" ht="15" customHeight="1" x14ac:dyDescent="0.2">
      <c r="A526" s="3342"/>
      <c r="B526" s="1917"/>
      <c r="C526" s="3303" t="s">
        <v>1082</v>
      </c>
      <c r="D526" s="3303"/>
      <c r="E526" s="3303"/>
      <c r="F526" s="3303"/>
      <c r="G526" s="3303"/>
      <c r="H526" s="3303"/>
      <c r="I526" s="3303"/>
      <c r="J526" s="3303"/>
      <c r="K526" s="3303"/>
      <c r="L526" s="3303"/>
      <c r="M526" s="3303"/>
      <c r="N526" s="3303"/>
      <c r="O526" s="3303"/>
      <c r="P526" s="3303"/>
      <c r="Q526" s="3303"/>
      <c r="R526" s="3304"/>
    </row>
    <row r="527" spans="1:18" s="1014" customFormat="1" ht="15.75" customHeight="1" x14ac:dyDescent="0.2">
      <c r="A527" s="3342"/>
      <c r="B527" s="3205">
        <v>1</v>
      </c>
      <c r="C527" s="2617">
        <v>22</v>
      </c>
      <c r="D527" s="2618">
        <v>4.5</v>
      </c>
      <c r="E527" s="3292">
        <f>ROUND(F527/5,1)*5</f>
        <v>8</v>
      </c>
      <c r="F527" s="3293">
        <f>(E501/N501)*N527</f>
        <v>8</v>
      </c>
      <c r="G527" s="1615"/>
      <c r="H527" s="1615"/>
      <c r="I527" s="3294">
        <v>1.5</v>
      </c>
      <c r="J527" s="3288">
        <f>(I527*B527)/E527</f>
        <v>0.1875</v>
      </c>
      <c r="K527" s="3289">
        <v>1</v>
      </c>
      <c r="L527" s="3290">
        <f>(K527*I527)*B527</f>
        <v>1.5</v>
      </c>
      <c r="M527" s="3290">
        <f>K527*J527</f>
        <v>0.1875</v>
      </c>
      <c r="N527" s="3185">
        <f>(((C527/2)*(C527/2)*PI()*B527))</f>
        <v>380.13271108436498</v>
      </c>
      <c r="O527" s="3291">
        <f>(((C527/2)*(C527/2)*PI()*D527)*B527)</f>
        <v>1710.5971998796424</v>
      </c>
      <c r="P527" s="3267">
        <f t="shared" ref="P527" si="10">O527/1000</f>
        <v>1.7105971998796423</v>
      </c>
      <c r="Q527" s="3268">
        <f>(((C527/2)*(C527/2)*PI()*D527)*B527)/E527</f>
        <v>213.8246499849553</v>
      </c>
      <c r="R527" s="3269">
        <f>N527/E527</f>
        <v>47.516588885545623</v>
      </c>
    </row>
    <row r="528" spans="1:18" s="1014" customFormat="1" ht="15.75" customHeight="1" x14ac:dyDescent="0.2">
      <c r="A528" s="3342"/>
      <c r="B528" s="3205"/>
      <c r="C528" s="2617"/>
      <c r="D528" s="2618"/>
      <c r="E528" s="3292"/>
      <c r="F528" s="3293"/>
      <c r="G528" s="1615"/>
      <c r="H528" s="1615"/>
      <c r="I528" s="3294"/>
      <c r="J528" s="3288"/>
      <c r="K528" s="3289"/>
      <c r="L528" s="3290"/>
      <c r="M528" s="3290"/>
      <c r="N528" s="3185"/>
      <c r="O528" s="3291"/>
      <c r="P528" s="3267"/>
      <c r="Q528" s="3268"/>
      <c r="R528" s="3269"/>
    </row>
    <row r="529" spans="1:18" s="1014" customFormat="1" ht="15" customHeight="1" thickBot="1" x14ac:dyDescent="0.25">
      <c r="A529" s="3342"/>
      <c r="B529" s="1918"/>
      <c r="C529" s="1919"/>
      <c r="D529" s="1919"/>
      <c r="E529" s="1919"/>
      <c r="F529" s="1919"/>
      <c r="G529" s="1919"/>
      <c r="H529" s="1919"/>
      <c r="I529" s="1919"/>
      <c r="J529" s="1919"/>
      <c r="K529" s="1919"/>
      <c r="L529" s="1919"/>
      <c r="M529" s="1919"/>
      <c r="N529" s="1919"/>
      <c r="O529" s="1919"/>
      <c r="P529" s="1919"/>
      <c r="Q529" s="1919"/>
      <c r="R529" s="1920"/>
    </row>
    <row r="530" spans="1:18" s="1014" customFormat="1" ht="12.75" x14ac:dyDescent="0.2">
      <c r="A530" s="1921"/>
      <c r="B530" s="1848"/>
      <c r="C530" s="1848"/>
      <c r="D530" s="1848"/>
      <c r="E530" s="1848"/>
      <c r="F530" s="1849"/>
      <c r="G530" s="1849"/>
      <c r="H530" s="1849"/>
      <c r="I530" s="1849"/>
      <c r="J530" s="1849"/>
      <c r="K530" s="1849"/>
      <c r="L530" s="1849"/>
      <c r="M530" s="1848"/>
      <c r="N530" s="1848"/>
      <c r="O530" s="1848"/>
      <c r="P530" s="1848"/>
      <c r="Q530" s="1848"/>
    </row>
    <row r="531" spans="1:18" s="1014" customFormat="1" ht="12.75" x14ac:dyDescent="0.2"/>
    <row r="532" spans="1:18" s="1014" customFormat="1" ht="13.5" thickBot="1" x14ac:dyDescent="0.25"/>
    <row r="533" spans="1:18" s="1014" customFormat="1" ht="15.75" customHeight="1" x14ac:dyDescent="0.2">
      <c r="A533" s="538" t="s">
        <v>16</v>
      </c>
      <c r="B533" s="3193" t="s">
        <v>1016</v>
      </c>
      <c r="C533" s="3194"/>
      <c r="D533" s="3194"/>
      <c r="E533" s="3194"/>
      <c r="F533" s="3194"/>
      <c r="G533" s="3194"/>
      <c r="H533" s="3194"/>
      <c r="I533" s="3194"/>
      <c r="J533" s="3194"/>
      <c r="K533" s="3194"/>
      <c r="L533" s="3194"/>
      <c r="M533" s="3194"/>
      <c r="N533" s="3195"/>
    </row>
    <row r="534" spans="1:18" s="1014" customFormat="1" ht="15.75" customHeight="1" x14ac:dyDescent="0.2">
      <c r="A534" s="2875" t="s">
        <v>1016</v>
      </c>
      <c r="B534" s="3196"/>
      <c r="C534" s="3197"/>
      <c r="D534" s="3197"/>
      <c r="E534" s="3197"/>
      <c r="F534" s="3197"/>
      <c r="G534" s="3197"/>
      <c r="H534" s="3197"/>
      <c r="I534" s="3197"/>
      <c r="J534" s="3197"/>
      <c r="K534" s="3197"/>
      <c r="L534" s="3197"/>
      <c r="M534" s="3197"/>
      <c r="N534" s="3198"/>
    </row>
    <row r="535" spans="1:18" s="1014" customFormat="1" ht="15.75" customHeight="1" x14ac:dyDescent="0.2">
      <c r="A535" s="2875"/>
      <c r="B535" s="3270" t="s">
        <v>1083</v>
      </c>
      <c r="C535" s="3271"/>
      <c r="D535" s="3271"/>
      <c r="E535" s="3271"/>
      <c r="F535" s="3271"/>
      <c r="G535" s="3271"/>
      <c r="H535" s="3271"/>
      <c r="I535" s="3271"/>
      <c r="J535" s="3271"/>
      <c r="K535" s="3271"/>
      <c r="L535" s="3271"/>
      <c r="M535" s="3271"/>
      <c r="N535" s="3272"/>
    </row>
    <row r="536" spans="1:18" s="1014" customFormat="1" ht="15.75" customHeight="1" x14ac:dyDescent="0.2">
      <c r="A536" s="2875"/>
      <c r="B536" s="1922"/>
      <c r="C536" s="1923"/>
      <c r="D536" s="1923"/>
      <c r="E536" s="1923"/>
      <c r="F536" s="1923"/>
      <c r="G536" s="1923"/>
      <c r="H536" s="1923"/>
      <c r="I536" s="1923"/>
      <c r="J536" s="1923"/>
      <c r="K536" s="1923"/>
      <c r="L536" s="1923"/>
      <c r="M536" s="1923"/>
      <c r="N536" s="1924"/>
    </row>
    <row r="537" spans="1:18" s="1014" customFormat="1" ht="15.75" customHeight="1" x14ac:dyDescent="0.2">
      <c r="A537" s="2875"/>
      <c r="B537" s="3273" t="s">
        <v>1084</v>
      </c>
      <c r="C537" s="3274"/>
      <c r="D537" s="3274"/>
      <c r="E537" s="3274"/>
      <c r="F537" s="3274"/>
      <c r="G537" s="3274"/>
      <c r="H537" s="3275"/>
      <c r="I537" s="3274"/>
      <c r="J537" s="3274"/>
      <c r="K537" s="3274"/>
      <c r="L537" s="3274"/>
      <c r="M537" s="3274"/>
      <c r="N537" s="3276"/>
    </row>
    <row r="538" spans="1:18" s="1014" customFormat="1" ht="15.75" customHeight="1" x14ac:dyDescent="0.2">
      <c r="A538" s="2875"/>
      <c r="B538" s="3277" t="s">
        <v>1085</v>
      </c>
      <c r="C538" s="3278"/>
      <c r="D538" s="3278"/>
      <c r="E538" s="3278"/>
      <c r="F538" s="3278"/>
      <c r="G538" s="3279"/>
      <c r="H538" s="3282" t="s">
        <v>19</v>
      </c>
      <c r="I538" s="3283"/>
      <c r="J538" s="3283"/>
      <c r="K538" s="3283"/>
      <c r="L538" s="3283"/>
      <c r="M538" s="3283"/>
      <c r="N538" s="3284"/>
    </row>
    <row r="539" spans="1:18" s="1014" customFormat="1" ht="15.75" customHeight="1" x14ac:dyDescent="0.2">
      <c r="A539" s="2875"/>
      <c r="B539" s="3280"/>
      <c r="C539" s="3281"/>
      <c r="D539" s="3281"/>
      <c r="E539" s="3281"/>
      <c r="F539" s="3281"/>
      <c r="G539" s="3281"/>
      <c r="H539" s="3285" t="s">
        <v>77</v>
      </c>
      <c r="I539" s="3286"/>
      <c r="J539" s="3286"/>
      <c r="K539" s="3286"/>
      <c r="L539" s="3286"/>
      <c r="M539" s="3286"/>
      <c r="N539" s="3287"/>
    </row>
    <row r="540" spans="1:18" s="1014" customFormat="1" ht="15.75" customHeight="1" x14ac:dyDescent="0.2">
      <c r="A540" s="2875"/>
      <c r="B540" s="3261" t="s">
        <v>850</v>
      </c>
      <c r="C540" s="3262"/>
      <c r="D540" s="3263" t="s">
        <v>849</v>
      </c>
      <c r="E540" s="3263"/>
      <c r="F540" s="3264" t="s">
        <v>851</v>
      </c>
      <c r="G540" s="3265" t="s">
        <v>911</v>
      </c>
      <c r="H540" s="3248" t="s">
        <v>850</v>
      </c>
      <c r="I540" s="2998" t="s">
        <v>849</v>
      </c>
      <c r="J540" s="2999" t="s">
        <v>851</v>
      </c>
      <c r="K540" s="3019" t="s">
        <v>911</v>
      </c>
      <c r="L540" s="3019"/>
      <c r="M540" s="3180" t="s">
        <v>1004</v>
      </c>
      <c r="N540" s="3181" t="s">
        <v>1017</v>
      </c>
    </row>
    <row r="541" spans="1:18" s="1014" customFormat="1" ht="15.75" customHeight="1" x14ac:dyDescent="0.2">
      <c r="A541" s="2875"/>
      <c r="B541" s="3164"/>
      <c r="C541" s="2952"/>
      <c r="D541" s="2882"/>
      <c r="E541" s="2882"/>
      <c r="F541" s="2883"/>
      <c r="G541" s="3266"/>
      <c r="H541" s="3248"/>
      <c r="I541" s="2998"/>
      <c r="J541" s="2999"/>
      <c r="K541" s="3019"/>
      <c r="L541" s="3019"/>
      <c r="M541" s="3180"/>
      <c r="N541" s="3181"/>
    </row>
    <row r="542" spans="1:18" s="1014" customFormat="1" ht="15.75" customHeight="1" x14ac:dyDescent="0.2">
      <c r="A542" s="2875"/>
      <c r="B542" s="1917" t="s">
        <v>24</v>
      </c>
      <c r="C542" s="3258">
        <v>1</v>
      </c>
      <c r="D542" s="2617">
        <v>32.5</v>
      </c>
      <c r="E542" s="2617"/>
      <c r="F542" s="2618">
        <v>8</v>
      </c>
      <c r="G542" s="3259">
        <f>MROUND(G546,1)</f>
        <v>20</v>
      </c>
      <c r="H542" s="3260">
        <v>1</v>
      </c>
      <c r="I542" s="3249">
        <v>12.5</v>
      </c>
      <c r="J542" s="3249">
        <v>4.5</v>
      </c>
      <c r="K542" s="3250">
        <v>3</v>
      </c>
      <c r="L542" s="3250"/>
      <c r="M542" s="3185">
        <f>(((I542/2)*(I542/2)*PI()*H542))</f>
        <v>122.7184630308513</v>
      </c>
      <c r="N542" s="3186">
        <f>(((I542/2)*(I542/2)*PI()*J542)*H542)</f>
        <v>552.23308363883086</v>
      </c>
    </row>
    <row r="543" spans="1:18" s="1014" customFormat="1" ht="15.75" customHeight="1" x14ac:dyDescent="0.2">
      <c r="A543" s="2875"/>
      <c r="B543" s="1917"/>
      <c r="C543" s="3258"/>
      <c r="D543" s="2617"/>
      <c r="E543" s="2617"/>
      <c r="F543" s="2618"/>
      <c r="G543" s="3259"/>
      <c r="H543" s="3260"/>
      <c r="I543" s="3249"/>
      <c r="J543" s="3249"/>
      <c r="K543" s="3250"/>
      <c r="L543" s="3250"/>
      <c r="M543" s="3185"/>
      <c r="N543" s="3186"/>
    </row>
    <row r="544" spans="1:18" s="1014" customFormat="1" ht="15.75" customHeight="1" x14ac:dyDescent="0.2">
      <c r="A544" s="2875"/>
      <c r="B544" s="3251" t="s">
        <v>986</v>
      </c>
      <c r="C544" s="3252"/>
      <c r="D544" s="3253" t="s">
        <v>987</v>
      </c>
      <c r="E544" s="3252"/>
      <c r="F544" s="2865" t="s">
        <v>922</v>
      </c>
      <c r="G544" s="3254" t="s">
        <v>1086</v>
      </c>
      <c r="H544" s="3255" t="s">
        <v>1087</v>
      </c>
      <c r="I544" s="3256"/>
      <c r="J544" s="3256"/>
      <c r="K544" s="3256"/>
      <c r="L544" s="3256"/>
      <c r="M544" s="3256"/>
      <c r="N544" s="3257"/>
    </row>
    <row r="545" spans="1:14" s="1014" customFormat="1" ht="15.75" customHeight="1" x14ac:dyDescent="0.2">
      <c r="A545" s="2875"/>
      <c r="B545" s="3251"/>
      <c r="C545" s="3252"/>
      <c r="D545" s="3253"/>
      <c r="E545" s="3252"/>
      <c r="F545" s="2865"/>
      <c r="G545" s="3254"/>
      <c r="H545" s="1925"/>
      <c r="I545" s="1926"/>
      <c r="J545" s="1926"/>
      <c r="K545" s="1926"/>
      <c r="L545" s="1926"/>
      <c r="M545" s="1926"/>
      <c r="N545" s="1927"/>
    </row>
    <row r="546" spans="1:14" s="1014" customFormat="1" ht="15.75" customHeight="1" x14ac:dyDescent="0.2">
      <c r="A546" s="2875"/>
      <c r="B546" s="3243">
        <f>(((D542/2)*(D542/2)*PI()*C542))</f>
        <v>829.57681008855479</v>
      </c>
      <c r="C546" s="3244"/>
      <c r="D546" s="3245">
        <f>(((D542/2)*(D542/2)*PI()*F542)*C542)</f>
        <v>6636.6144807084384</v>
      </c>
      <c r="E546" s="3246"/>
      <c r="F546" s="1928">
        <f>(((D542/2)*(D542/2)*PI()*F542)*C542)/G542</f>
        <v>331.83072403542189</v>
      </c>
      <c r="G546" s="1929">
        <f>(K542/M542)*B546</f>
        <v>20.28</v>
      </c>
      <c r="H546" s="1930" t="s">
        <v>1088</v>
      </c>
      <c r="I546" s="1931"/>
      <c r="J546" s="1932"/>
      <c r="K546" s="1455"/>
      <c r="L546" s="1132"/>
      <c r="M546" s="1459"/>
      <c r="N546" s="1933"/>
    </row>
    <row r="547" spans="1:14" s="1014" customFormat="1" ht="15.75" customHeight="1" x14ac:dyDescent="0.2">
      <c r="A547" s="2875"/>
      <c r="B547" s="1934" t="s">
        <v>1089</v>
      </c>
      <c r="C547" s="1935"/>
      <c r="D547" s="1936"/>
      <c r="E547" s="1936"/>
      <c r="F547" s="1424"/>
      <c r="G547" s="1424"/>
      <c r="H547" s="3247" t="s">
        <v>850</v>
      </c>
      <c r="I547" s="3165" t="s">
        <v>849</v>
      </c>
      <c r="J547" s="3167" t="s">
        <v>851</v>
      </c>
      <c r="K547" s="3169" t="s">
        <v>911</v>
      </c>
      <c r="L547" s="3170"/>
      <c r="M547" s="3173" t="s">
        <v>986</v>
      </c>
      <c r="N547" s="3175" t="s">
        <v>922</v>
      </c>
    </row>
    <row r="548" spans="1:14" s="1014" customFormat="1" ht="15.75" customHeight="1" x14ac:dyDescent="0.2">
      <c r="A548" s="2875"/>
      <c r="B548" s="1934"/>
      <c r="C548" s="1935"/>
      <c r="D548" s="1936"/>
      <c r="E548" s="1936"/>
      <c r="F548" s="1424"/>
      <c r="G548" s="1424"/>
      <c r="H548" s="3248"/>
      <c r="I548" s="3166"/>
      <c r="J548" s="3168"/>
      <c r="K548" s="3171"/>
      <c r="L548" s="3172"/>
      <c r="M548" s="3174"/>
      <c r="N548" s="3176"/>
    </row>
    <row r="549" spans="1:14" s="1014" customFormat="1" ht="15.75" customHeight="1" x14ac:dyDescent="0.2">
      <c r="A549" s="2875"/>
      <c r="B549" s="1937" t="s">
        <v>1090</v>
      </c>
      <c r="C549" s="1938"/>
      <c r="D549" s="1939"/>
      <c r="E549" s="1939"/>
      <c r="F549" s="1424"/>
      <c r="G549" s="1424"/>
      <c r="H549" s="1409">
        <v>1</v>
      </c>
      <c r="I549" s="1469">
        <v>12.5</v>
      </c>
      <c r="J549" s="1940">
        <f>J542</f>
        <v>4.5</v>
      </c>
      <c r="K549" s="1941">
        <f t="shared" ref="K549:K562" si="11">MROUND(L549,1)</f>
        <v>3</v>
      </c>
      <c r="L549" s="1413">
        <f>(K542/M542)*M549</f>
        <v>3</v>
      </c>
      <c r="M549" s="1942">
        <f t="shared" ref="M549:M562" si="12">(((I549/2)*(I549/2)*PI()*H549))</f>
        <v>122.7184630308513</v>
      </c>
      <c r="N549" s="1943">
        <f t="shared" ref="N549:N562" si="13">(((I549/2)*(I549/2)*PI()*J549)*H549)/K549</f>
        <v>184.07769454627694</v>
      </c>
    </row>
    <row r="550" spans="1:14" s="1014" customFormat="1" ht="15.75" customHeight="1" x14ac:dyDescent="0.2">
      <c r="A550" s="2875"/>
      <c r="B550" s="1937" t="s">
        <v>1091</v>
      </c>
      <c r="C550" s="1938"/>
      <c r="D550" s="1939"/>
      <c r="E550" s="1939"/>
      <c r="F550" s="1424"/>
      <c r="G550" s="1424"/>
      <c r="H550" s="1409">
        <v>1</v>
      </c>
      <c r="I550" s="1469">
        <v>14.5</v>
      </c>
      <c r="J550" s="1940">
        <f>J542</f>
        <v>4.5</v>
      </c>
      <c r="K550" s="1941">
        <f t="shared" si="11"/>
        <v>4</v>
      </c>
      <c r="L550" s="1413">
        <f>(K542/M542)*M550</f>
        <v>4.0367999999999995</v>
      </c>
      <c r="M550" s="1942">
        <f t="shared" si="12"/>
        <v>165.1299638543135</v>
      </c>
      <c r="N550" s="1943">
        <f t="shared" si="13"/>
        <v>185.77120933610269</v>
      </c>
    </row>
    <row r="551" spans="1:14" s="1014" customFormat="1" ht="15.75" customHeight="1" x14ac:dyDescent="0.2">
      <c r="A551" s="2875"/>
      <c r="B551" s="1937" t="s">
        <v>1092</v>
      </c>
      <c r="C551" s="1938"/>
      <c r="D551" s="1939"/>
      <c r="E551" s="1939"/>
      <c r="F551" s="1424"/>
      <c r="G551" s="1424"/>
      <c r="H551" s="1409">
        <v>1</v>
      </c>
      <c r="I551" s="1469">
        <v>16</v>
      </c>
      <c r="J551" s="1940">
        <f>J542</f>
        <v>4.5</v>
      </c>
      <c r="K551" s="1941">
        <f t="shared" si="11"/>
        <v>5</v>
      </c>
      <c r="L551" s="1413">
        <f>(K542/M542)*M551</f>
        <v>4.9151999999999996</v>
      </c>
      <c r="M551" s="1942">
        <f t="shared" si="12"/>
        <v>201.06192982974676</v>
      </c>
      <c r="N551" s="1943">
        <f t="shared" si="13"/>
        <v>180.95573684677208</v>
      </c>
    </row>
    <row r="552" spans="1:14" s="1014" customFormat="1" ht="15.75" customHeight="1" x14ac:dyDescent="0.2">
      <c r="A552" s="2875"/>
      <c r="B552" s="1937" t="s">
        <v>1093</v>
      </c>
      <c r="C552" s="1938"/>
      <c r="D552" s="1939"/>
      <c r="E552" s="1939"/>
      <c r="F552" s="1424"/>
      <c r="G552" s="1424"/>
      <c r="H552" s="1409">
        <v>1</v>
      </c>
      <c r="I552" s="1469">
        <v>17.5</v>
      </c>
      <c r="J552" s="1940">
        <f>J542</f>
        <v>4.5</v>
      </c>
      <c r="K552" s="1941">
        <f t="shared" si="11"/>
        <v>6</v>
      </c>
      <c r="L552" s="1413">
        <f>(K542/M542)*M552</f>
        <v>5.88</v>
      </c>
      <c r="M552" s="1942">
        <f t="shared" si="12"/>
        <v>240.52818754046854</v>
      </c>
      <c r="N552" s="1943">
        <f t="shared" si="13"/>
        <v>180.39614065535139</v>
      </c>
    </row>
    <row r="553" spans="1:14" s="1014" customFormat="1" ht="15.75" customHeight="1" x14ac:dyDescent="0.2">
      <c r="A553" s="2875"/>
      <c r="B553" s="1937" t="s">
        <v>1094</v>
      </c>
      <c r="C553" s="1938"/>
      <c r="D553" s="1939"/>
      <c r="E553" s="1939"/>
      <c r="F553" s="1424"/>
      <c r="G553" s="1424"/>
      <c r="H553" s="1409">
        <v>1</v>
      </c>
      <c r="I553" s="1469">
        <v>19</v>
      </c>
      <c r="J553" s="1940">
        <f>J542</f>
        <v>4.5</v>
      </c>
      <c r="K553" s="1941">
        <f t="shared" si="11"/>
        <v>7</v>
      </c>
      <c r="L553" s="1413">
        <f>(K542/M542)*M553</f>
        <v>6.9311999999999996</v>
      </c>
      <c r="M553" s="1942">
        <f t="shared" si="12"/>
        <v>283.5287369864788</v>
      </c>
      <c r="N553" s="1943">
        <f t="shared" si="13"/>
        <v>182.26847377702208</v>
      </c>
    </row>
    <row r="554" spans="1:14" s="1014" customFormat="1" ht="15.75" customHeight="1" x14ac:dyDescent="0.2">
      <c r="A554" s="2875"/>
      <c r="B554" s="1937" t="s">
        <v>1095</v>
      </c>
      <c r="C554" s="1938"/>
      <c r="D554" s="1939"/>
      <c r="E554" s="1939"/>
      <c r="F554" s="1424"/>
      <c r="G554" s="1424"/>
      <c r="H554" s="1409">
        <v>1</v>
      </c>
      <c r="I554" s="1469">
        <v>20.5</v>
      </c>
      <c r="J554" s="1940">
        <f>J542</f>
        <v>4.5</v>
      </c>
      <c r="K554" s="1941">
        <f t="shared" si="11"/>
        <v>8</v>
      </c>
      <c r="L554" s="1413">
        <f>(K542/M542)*M554</f>
        <v>8.0687999999999995</v>
      </c>
      <c r="M554" s="1942">
        <f t="shared" si="12"/>
        <v>330.06357816777762</v>
      </c>
      <c r="N554" s="1943">
        <f t="shared" si="13"/>
        <v>185.6607627193749</v>
      </c>
    </row>
    <row r="555" spans="1:14" s="1014" customFormat="1" ht="15.75" customHeight="1" x14ac:dyDescent="0.2">
      <c r="A555" s="2875"/>
      <c r="B555" s="1937" t="s">
        <v>1096</v>
      </c>
      <c r="C555" s="1938"/>
      <c r="D555" s="1939"/>
      <c r="E555" s="1939"/>
      <c r="F555" s="1424"/>
      <c r="G555" s="1424"/>
      <c r="H555" s="1409">
        <v>1</v>
      </c>
      <c r="I555" s="1469">
        <v>21.5</v>
      </c>
      <c r="J555" s="1940">
        <f>J542</f>
        <v>4.5</v>
      </c>
      <c r="K555" s="1941">
        <f t="shared" si="11"/>
        <v>9</v>
      </c>
      <c r="L555" s="1413">
        <f>(K542/M542)*M555</f>
        <v>8.8751999999999995</v>
      </c>
      <c r="M555" s="1942">
        <f t="shared" si="12"/>
        <v>363.05030103047045</v>
      </c>
      <c r="N555" s="1943">
        <f t="shared" si="13"/>
        <v>181.52515051523523</v>
      </c>
    </row>
    <row r="556" spans="1:14" s="1014" customFormat="1" ht="15.75" customHeight="1" x14ac:dyDescent="0.2">
      <c r="A556" s="2875"/>
      <c r="B556" s="1937" t="s">
        <v>1097</v>
      </c>
      <c r="C556" s="1938"/>
      <c r="D556" s="1939"/>
      <c r="E556" s="1939"/>
      <c r="F556" s="1424"/>
      <c r="G556" s="1424"/>
      <c r="H556" s="1409">
        <v>1</v>
      </c>
      <c r="I556" s="1469">
        <v>23</v>
      </c>
      <c r="J556" s="1940">
        <f>J542</f>
        <v>4.5</v>
      </c>
      <c r="K556" s="1941">
        <f t="shared" si="11"/>
        <v>10</v>
      </c>
      <c r="L556" s="1413">
        <f>(K542/M542)*M556</f>
        <v>10.156799999999999</v>
      </c>
      <c r="M556" s="1942">
        <f t="shared" si="12"/>
        <v>415.47562843725012</v>
      </c>
      <c r="N556" s="1943">
        <f t="shared" si="13"/>
        <v>186.96403279676255</v>
      </c>
    </row>
    <row r="557" spans="1:14" s="1014" customFormat="1" ht="15.75" customHeight="1" x14ac:dyDescent="0.2">
      <c r="A557" s="2875"/>
      <c r="B557" s="1937" t="s">
        <v>1098</v>
      </c>
      <c r="C557" s="1938"/>
      <c r="D557" s="1939"/>
      <c r="E557" s="1939"/>
      <c r="F557" s="1424"/>
      <c r="G557" s="1424"/>
      <c r="H557" s="1409">
        <v>1</v>
      </c>
      <c r="I557" s="1469">
        <v>25</v>
      </c>
      <c r="J557" s="1940">
        <f>J542</f>
        <v>4.5</v>
      </c>
      <c r="K557" s="1941">
        <f t="shared" si="11"/>
        <v>12</v>
      </c>
      <c r="L557" s="1413">
        <f>(K542/M542)*M557</f>
        <v>12</v>
      </c>
      <c r="M557" s="1942">
        <f t="shared" si="12"/>
        <v>490.87385212340519</v>
      </c>
      <c r="N557" s="1943">
        <f t="shared" si="13"/>
        <v>184.07769454627694</v>
      </c>
    </row>
    <row r="558" spans="1:14" s="1014" customFormat="1" ht="15.75" customHeight="1" x14ac:dyDescent="0.2">
      <c r="A558" s="2875"/>
      <c r="B558" s="1937" t="s">
        <v>1099</v>
      </c>
      <c r="C558" s="1938"/>
      <c r="D558" s="1939"/>
      <c r="E558" s="1939"/>
      <c r="F558" s="1424"/>
      <c r="G558" s="1424"/>
      <c r="H558" s="1409">
        <v>1</v>
      </c>
      <c r="I558" s="1469">
        <v>27</v>
      </c>
      <c r="J558" s="1940">
        <f>J542</f>
        <v>4.5</v>
      </c>
      <c r="K558" s="1941">
        <f t="shared" si="11"/>
        <v>14</v>
      </c>
      <c r="L558" s="1413">
        <f>(K542/M542)*M558</f>
        <v>13.996799999999999</v>
      </c>
      <c r="M558" s="1942">
        <f t="shared" si="12"/>
        <v>572.55526111673976</v>
      </c>
      <c r="N558" s="1943">
        <f t="shared" si="13"/>
        <v>184.03561964466635</v>
      </c>
    </row>
    <row r="559" spans="1:14" s="1014" customFormat="1" ht="15.75" customHeight="1" x14ac:dyDescent="0.2">
      <c r="A559" s="2875"/>
      <c r="B559" s="1937" t="s">
        <v>1100</v>
      </c>
      <c r="C559" s="1938"/>
      <c r="D559" s="1939"/>
      <c r="E559" s="1939"/>
      <c r="F559" s="1424"/>
      <c r="G559" s="1424"/>
      <c r="H559" s="1409">
        <v>1</v>
      </c>
      <c r="I559" s="1469">
        <v>29</v>
      </c>
      <c r="J559" s="1940">
        <f>J542</f>
        <v>4.5</v>
      </c>
      <c r="K559" s="1941">
        <f t="shared" si="11"/>
        <v>16</v>
      </c>
      <c r="L559" s="1413">
        <f>(K542/M542)*M559</f>
        <v>16.147199999999998</v>
      </c>
      <c r="M559" s="1942">
        <f t="shared" si="12"/>
        <v>660.51985541725401</v>
      </c>
      <c r="N559" s="1943">
        <f t="shared" si="13"/>
        <v>185.77120933610269</v>
      </c>
    </row>
    <row r="560" spans="1:14" s="1014" customFormat="1" ht="15.75" customHeight="1" x14ac:dyDescent="0.2">
      <c r="A560" s="2875"/>
      <c r="B560" s="1937" t="s">
        <v>1101</v>
      </c>
      <c r="C560" s="1938"/>
      <c r="D560" s="1939"/>
      <c r="E560" s="1939"/>
      <c r="F560" s="1424"/>
      <c r="G560" s="1424"/>
      <c r="H560" s="1409">
        <v>1</v>
      </c>
      <c r="I560" s="1469">
        <v>30.5</v>
      </c>
      <c r="J560" s="1940">
        <f>J542</f>
        <v>4.5</v>
      </c>
      <c r="K560" s="1941">
        <f t="shared" si="11"/>
        <v>18</v>
      </c>
      <c r="L560" s="1413">
        <f>(K542/M542)*M560</f>
        <v>17.860799999999998</v>
      </c>
      <c r="M560" s="1942">
        <f t="shared" si="12"/>
        <v>730.61664150047625</v>
      </c>
      <c r="N560" s="1943">
        <f t="shared" si="13"/>
        <v>182.65416037511906</v>
      </c>
    </row>
    <row r="561" spans="1:14" s="1014" customFormat="1" ht="15.75" customHeight="1" x14ac:dyDescent="0.2">
      <c r="A561" s="2875"/>
      <c r="B561" s="1937" t="s">
        <v>1102</v>
      </c>
      <c r="C561" s="1938"/>
      <c r="D561" s="1939"/>
      <c r="E561" s="1939"/>
      <c r="F561" s="1424"/>
      <c r="G561" s="1424"/>
      <c r="H561" s="1409">
        <v>1</v>
      </c>
      <c r="I561" s="1469">
        <v>32</v>
      </c>
      <c r="J561" s="1940">
        <f>J542</f>
        <v>4.5</v>
      </c>
      <c r="K561" s="1941">
        <f t="shared" si="11"/>
        <v>20</v>
      </c>
      <c r="L561" s="1413">
        <f>(K542/M542)*M561</f>
        <v>19.660799999999998</v>
      </c>
      <c r="M561" s="1942">
        <f t="shared" si="12"/>
        <v>804.24771931898704</v>
      </c>
      <c r="N561" s="1943">
        <f t="shared" si="13"/>
        <v>180.95573684677208</v>
      </c>
    </row>
    <row r="562" spans="1:14" s="1014" customFormat="1" ht="15.75" customHeight="1" x14ac:dyDescent="0.2">
      <c r="A562" s="2875"/>
      <c r="B562" s="1937" t="s">
        <v>1103</v>
      </c>
      <c r="C562" s="1938"/>
      <c r="D562" s="1939"/>
      <c r="E562" s="1939"/>
      <c r="F562" s="1424"/>
      <c r="G562" s="1424"/>
      <c r="H562" s="1409">
        <v>1</v>
      </c>
      <c r="I562" s="1469">
        <v>33.5</v>
      </c>
      <c r="J562" s="1940">
        <f>J542</f>
        <v>4.5</v>
      </c>
      <c r="K562" s="1941">
        <f t="shared" si="11"/>
        <v>22</v>
      </c>
      <c r="L562" s="1413">
        <f>(K542/M542)*M562</f>
        <v>21.5472</v>
      </c>
      <c r="M562" s="1942">
        <f t="shared" si="12"/>
        <v>881.41308887278637</v>
      </c>
      <c r="N562" s="1943">
        <f t="shared" si="13"/>
        <v>180.28904090579724</v>
      </c>
    </row>
    <row r="563" spans="1:14" s="1014" customFormat="1" ht="15.75" customHeight="1" x14ac:dyDescent="0.2">
      <c r="A563" s="2875"/>
      <c r="B563" s="1944"/>
      <c r="C563" s="1945"/>
      <c r="D563" s="1946"/>
      <c r="E563" s="1946"/>
      <c r="F563" s="1675"/>
      <c r="G563" s="1675"/>
      <c r="H563" s="1947"/>
      <c r="I563" s="1948"/>
      <c r="J563" s="1514"/>
      <c r="K563" s="1949"/>
      <c r="L563" s="1516"/>
      <c r="M563" s="1950"/>
      <c r="N563" s="1951"/>
    </row>
    <row r="564" spans="1:14" s="1014" customFormat="1" ht="15.75" customHeight="1" x14ac:dyDescent="0.2">
      <c r="A564" s="2875"/>
      <c r="B564" s="1952" t="s">
        <v>924</v>
      </c>
      <c r="C564" s="1715"/>
      <c r="D564" s="1953"/>
      <c r="E564" s="1953"/>
      <c r="F564" s="1953"/>
      <c r="G564" s="3036" t="s">
        <v>893</v>
      </c>
      <c r="H564" s="3036"/>
      <c r="I564" s="3036"/>
      <c r="J564" s="3036"/>
      <c r="K564" s="3036"/>
      <c r="L564" s="3036"/>
      <c r="M564" s="3036"/>
      <c r="N564" s="3037"/>
    </row>
    <row r="565" spans="1:14" s="1014" customFormat="1" ht="15.75" customHeight="1" x14ac:dyDescent="0.2">
      <c r="A565" s="2875"/>
      <c r="B565" s="3237" t="s">
        <v>19</v>
      </c>
      <c r="C565" s="3238" t="s">
        <v>1104</v>
      </c>
      <c r="D565" s="3238"/>
      <c r="E565" s="3238"/>
      <c r="F565" s="3238"/>
      <c r="G565" s="3238"/>
      <c r="H565" s="3238"/>
      <c r="I565" s="3238"/>
      <c r="J565" s="3238"/>
      <c r="K565" s="3238"/>
      <c r="L565" s="3238"/>
      <c r="M565" s="3238"/>
      <c r="N565" s="3239"/>
    </row>
    <row r="566" spans="1:14" s="1014" customFormat="1" ht="15.75" customHeight="1" x14ac:dyDescent="0.2">
      <c r="A566" s="2875"/>
      <c r="B566" s="3237"/>
      <c r="C566" s="3238"/>
      <c r="D566" s="3238"/>
      <c r="E566" s="3238"/>
      <c r="F566" s="3238"/>
      <c r="G566" s="3238"/>
      <c r="H566" s="3238"/>
      <c r="I566" s="3238"/>
      <c r="J566" s="3238"/>
      <c r="K566" s="3238"/>
      <c r="L566" s="3238"/>
      <c r="M566" s="3238"/>
      <c r="N566" s="3239"/>
    </row>
    <row r="567" spans="1:14" s="1014" customFormat="1" ht="15.75" customHeight="1" x14ac:dyDescent="0.2">
      <c r="A567" s="2875"/>
      <c r="B567" s="1917" t="s">
        <v>24</v>
      </c>
      <c r="C567" s="1660" t="s">
        <v>1105</v>
      </c>
      <c r="D567" s="1939"/>
      <c r="E567" s="1939"/>
      <c r="F567" s="1132"/>
      <c r="G567" s="1132"/>
      <c r="H567" s="1954"/>
      <c r="I567" s="1955"/>
      <c r="J567" s="1470"/>
      <c r="K567" s="1482"/>
      <c r="L567" s="1472"/>
      <c r="M567" s="1604"/>
      <c r="N567" s="1324"/>
    </row>
    <row r="568" spans="1:14" s="1014" customFormat="1" ht="15.75" customHeight="1" x14ac:dyDescent="0.2">
      <c r="A568" s="2875"/>
      <c r="B568" s="1917"/>
      <c r="C568" s="1848"/>
      <c r="D568" s="1939"/>
      <c r="E568" s="1939"/>
      <c r="F568" s="1132"/>
      <c r="G568" s="1132"/>
      <c r="H568" s="1954"/>
      <c r="I568" s="1955"/>
      <c r="J568" s="1470"/>
      <c r="K568" s="1482"/>
      <c r="L568" s="1472"/>
      <c r="M568" s="1604"/>
      <c r="N568" s="1324"/>
    </row>
    <row r="569" spans="1:14" s="1014" customFormat="1" ht="15.75" customHeight="1" x14ac:dyDescent="0.2">
      <c r="A569" s="2875"/>
      <c r="B569" s="3240" t="s">
        <v>1106</v>
      </c>
      <c r="C569" s="3241"/>
      <c r="D569" s="3241"/>
      <c r="E569" s="3241"/>
      <c r="F569" s="3241"/>
      <c r="G569" s="3241"/>
      <c r="H569" s="3241"/>
      <c r="I569" s="3241"/>
      <c r="J569" s="3241"/>
      <c r="K569" s="3241"/>
      <c r="L569" s="3241"/>
      <c r="M569" s="3241"/>
      <c r="N569" s="3242"/>
    </row>
    <row r="570" spans="1:14" s="1014" customFormat="1" ht="15.75" customHeight="1" x14ac:dyDescent="0.2">
      <c r="A570" s="2875"/>
      <c r="B570" s="3220" t="s">
        <v>1028</v>
      </c>
      <c r="C570" s="3221"/>
      <c r="D570" s="3221"/>
      <c r="E570" s="3221"/>
      <c r="F570" s="3221"/>
      <c r="G570" s="3221"/>
      <c r="H570" s="3221"/>
      <c r="I570" s="3221"/>
      <c r="J570" s="3221"/>
      <c r="K570" s="3221"/>
      <c r="L570" s="3221"/>
      <c r="M570" s="3221"/>
      <c r="N570" s="3222"/>
    </row>
    <row r="571" spans="1:14" s="1014" customFormat="1" ht="15.75" customHeight="1" thickBot="1" x14ac:dyDescent="0.3">
      <c r="A571" s="2875"/>
      <c r="B571" s="1956"/>
      <c r="C571" s="1957"/>
      <c r="D571" s="1435"/>
      <c r="E571" s="1435"/>
      <c r="F571" s="1435"/>
      <c r="G571" s="1958" t="s">
        <v>950</v>
      </c>
      <c r="H571" s="1959" t="s">
        <v>951</v>
      </c>
      <c r="I571" s="1436"/>
      <c r="J571" s="1957"/>
      <c r="K571" s="1957"/>
      <c r="L571" s="1957"/>
      <c r="M571" s="1957"/>
      <c r="N571" s="1960"/>
    </row>
    <row r="572" spans="1:14" s="1014" customFormat="1" ht="15.75" customHeight="1" x14ac:dyDescent="0.2"/>
    <row r="573" spans="1:14" s="1014" customFormat="1" ht="15.75" customHeight="1" x14ac:dyDescent="0.2"/>
    <row r="574" spans="1:14" s="1014" customFormat="1" ht="15.75" customHeight="1" thickBot="1" x14ac:dyDescent="0.25"/>
    <row r="575" spans="1:14" s="1014" customFormat="1" ht="15.75" customHeight="1" x14ac:dyDescent="0.2">
      <c r="A575" s="538" t="s">
        <v>16</v>
      </c>
      <c r="B575" s="3223" t="s">
        <v>1016</v>
      </c>
      <c r="C575" s="3224"/>
      <c r="D575" s="3224"/>
      <c r="E575" s="3224"/>
      <c r="F575" s="3224"/>
      <c r="G575" s="3224"/>
      <c r="H575" s="3224"/>
      <c r="I575" s="3224"/>
      <c r="J575" s="3224"/>
      <c r="K575" s="3224"/>
      <c r="L575" s="3225"/>
    </row>
    <row r="576" spans="1:14" s="1014" customFormat="1" ht="15.75" customHeight="1" x14ac:dyDescent="0.2">
      <c r="A576" s="3229" t="s">
        <v>1016</v>
      </c>
      <c r="B576" s="3226"/>
      <c r="C576" s="3227"/>
      <c r="D576" s="3227"/>
      <c r="E576" s="3227"/>
      <c r="F576" s="3227"/>
      <c r="G576" s="3227"/>
      <c r="H576" s="3227"/>
      <c r="I576" s="3227"/>
      <c r="J576" s="3227"/>
      <c r="K576" s="3227"/>
      <c r="L576" s="3228"/>
    </row>
    <row r="577" spans="1:31" s="1014" customFormat="1" ht="15.75" customHeight="1" x14ac:dyDescent="0.2">
      <c r="A577" s="3229"/>
      <c r="B577" s="3230" t="s">
        <v>1083</v>
      </c>
      <c r="C577" s="3231"/>
      <c r="D577" s="3231"/>
      <c r="E577" s="3231"/>
      <c r="F577" s="3231"/>
      <c r="G577" s="3231"/>
      <c r="H577" s="3231"/>
      <c r="I577" s="3231"/>
      <c r="J577" s="3231"/>
      <c r="K577" s="3231"/>
      <c r="L577" s="3232"/>
    </row>
    <row r="578" spans="1:31" s="1014" customFormat="1" ht="15.75" customHeight="1" x14ac:dyDescent="0.2">
      <c r="A578" s="3229"/>
      <c r="B578" s="3233"/>
      <c r="C578" s="3234"/>
      <c r="D578" s="3234"/>
      <c r="E578" s="3234"/>
      <c r="F578" s="3234"/>
      <c r="G578" s="3234"/>
      <c r="H578" s="3234"/>
      <c r="I578" s="3234"/>
      <c r="J578" s="3234"/>
      <c r="K578" s="3234"/>
      <c r="L578" s="3235"/>
    </row>
    <row r="579" spans="1:31" s="1014" customFormat="1" ht="15.75" customHeight="1" x14ac:dyDescent="0.2">
      <c r="A579" s="3229"/>
      <c r="B579" s="1832"/>
      <c r="C579" s="1132"/>
      <c r="D579" s="1132"/>
      <c r="E579" s="1132"/>
      <c r="F579" s="1132"/>
      <c r="G579" s="1132"/>
      <c r="H579" s="1132"/>
      <c r="I579" s="2889"/>
      <c r="J579" s="2889"/>
      <c r="K579" s="2889"/>
      <c r="L579" s="2890"/>
    </row>
    <row r="580" spans="1:31" s="1014" customFormat="1" ht="15.75" customHeight="1" x14ac:dyDescent="0.2">
      <c r="A580" s="3229"/>
      <c r="B580" s="3236" t="s">
        <v>850</v>
      </c>
      <c r="C580" s="2724"/>
      <c r="D580" s="2998" t="s">
        <v>849</v>
      </c>
      <c r="E580" s="2998"/>
      <c r="F580" s="1445" t="s">
        <v>851</v>
      </c>
      <c r="G580" s="3019" t="s">
        <v>911</v>
      </c>
      <c r="H580" s="3019"/>
      <c r="I580" s="3180" t="s">
        <v>1004</v>
      </c>
      <c r="J580" s="3180" t="s">
        <v>1017</v>
      </c>
      <c r="K580" s="1447"/>
      <c r="L580" s="1961"/>
    </row>
    <row r="581" spans="1:31" s="1014" customFormat="1" ht="15.75" customHeight="1" x14ac:dyDescent="0.2">
      <c r="A581" s="3229"/>
      <c r="B581" s="1962"/>
      <c r="C581" s="1631"/>
      <c r="D581" s="1444"/>
      <c r="E581" s="1444"/>
      <c r="F581" s="1445"/>
      <c r="G581" s="1632"/>
      <c r="H581" s="1632"/>
      <c r="I581" s="3180"/>
      <c r="J581" s="3180"/>
      <c r="K581" s="1447"/>
      <c r="L581" s="1961"/>
    </row>
    <row r="582" spans="1:31" s="1014" customFormat="1" ht="15.75" customHeight="1" x14ac:dyDescent="0.2">
      <c r="A582" s="3229"/>
      <c r="B582" s="1963" t="s">
        <v>19</v>
      </c>
      <c r="C582" s="1964">
        <v>1</v>
      </c>
      <c r="D582" s="3213">
        <v>12.5</v>
      </c>
      <c r="E582" s="3213"/>
      <c r="F582" s="1965">
        <v>4.5</v>
      </c>
      <c r="G582" s="1966">
        <v>3</v>
      </c>
      <c r="H582" s="1451"/>
      <c r="I582" s="1451">
        <f>(((D582/2)*(D582/2)*PI()*C582))</f>
        <v>122.7184630308513</v>
      </c>
      <c r="J582" s="1452">
        <f>(((D582/2)*(D582/2)*PI()*F582)*C582)</f>
        <v>552.23308363883086</v>
      </c>
      <c r="K582" s="1451"/>
      <c r="L582" s="1967"/>
    </row>
    <row r="583" spans="1:31" s="1014" customFormat="1" ht="15.75" customHeight="1" x14ac:dyDescent="0.2">
      <c r="A583" s="3229"/>
      <c r="B583" s="1968"/>
      <c r="C583" s="1455" t="s">
        <v>1054</v>
      </c>
      <c r="D583" s="1132"/>
      <c r="E583" s="1132"/>
      <c r="F583" s="1132"/>
      <c r="G583" s="1132"/>
      <c r="H583" s="1132"/>
      <c r="I583" s="1132"/>
      <c r="J583" s="1132"/>
      <c r="K583" s="1424"/>
      <c r="L583" s="1969"/>
    </row>
    <row r="584" spans="1:31" s="1014" customFormat="1" ht="15.75" customHeight="1" x14ac:dyDescent="0.2">
      <c r="A584" s="3229"/>
      <c r="B584" s="1970" t="s">
        <v>1088</v>
      </c>
      <c r="C584" s="1931"/>
      <c r="D584" s="1458"/>
      <c r="E584" s="1458"/>
      <c r="F584" s="1455"/>
      <c r="G584" s="1455"/>
      <c r="H584" s="1132"/>
      <c r="I584" s="1971"/>
      <c r="J584" s="1971"/>
      <c r="K584" s="1971"/>
      <c r="L584" s="1972"/>
    </row>
    <row r="585" spans="1:31" s="1014" customFormat="1" ht="15.75" customHeight="1" x14ac:dyDescent="0.2">
      <c r="A585" s="3229"/>
      <c r="B585" s="3214" t="s">
        <v>850</v>
      </c>
      <c r="C585" s="3215"/>
      <c r="D585" s="3218" t="s">
        <v>849</v>
      </c>
      <c r="E585" s="3165"/>
      <c r="F585" s="3167" t="s">
        <v>851</v>
      </c>
      <c r="G585" s="3169" t="s">
        <v>911</v>
      </c>
      <c r="H585" s="3170"/>
      <c r="I585" s="3173" t="s">
        <v>986</v>
      </c>
      <c r="J585" s="3208" t="s">
        <v>987</v>
      </c>
      <c r="K585" s="3209" t="s">
        <v>922</v>
      </c>
      <c r="L585" s="3211" t="s">
        <v>923</v>
      </c>
    </row>
    <row r="586" spans="1:31" s="1014" customFormat="1" ht="15.75" customHeight="1" x14ac:dyDescent="0.2">
      <c r="A586" s="3229"/>
      <c r="B586" s="3216"/>
      <c r="C586" s="3217"/>
      <c r="D586" s="3219"/>
      <c r="E586" s="3166"/>
      <c r="F586" s="3168"/>
      <c r="G586" s="3171"/>
      <c r="H586" s="3172"/>
      <c r="I586" s="3174"/>
      <c r="J586" s="2865"/>
      <c r="K586" s="3210"/>
      <c r="L586" s="3212"/>
    </row>
    <row r="587" spans="1:31" s="1014" customFormat="1" ht="15.75" customHeight="1" x14ac:dyDescent="0.2">
      <c r="A587" s="3229"/>
      <c r="B587" s="3205">
        <v>1</v>
      </c>
      <c r="C587" s="3206"/>
      <c r="D587" s="3207">
        <v>12.5</v>
      </c>
      <c r="E587" s="3207"/>
      <c r="F587" s="1470">
        <f>F582</f>
        <v>4.5</v>
      </c>
      <c r="G587" s="1941">
        <f t="shared" ref="G587:G600" si="14">MROUND(H587,1)</f>
        <v>3</v>
      </c>
      <c r="H587" s="1472">
        <f>(G582/I582)*I587</f>
        <v>3</v>
      </c>
      <c r="I587" s="1973">
        <f t="shared" ref="I587:I600" si="15">(((D587/2)*(D587/2)*PI()*B587))</f>
        <v>122.7184630308513</v>
      </c>
      <c r="J587" s="1474">
        <f t="shared" ref="J587:J600" si="16">(((D587/2)*(D587/2)*PI()*F587)*B587)</f>
        <v>552.23308363883086</v>
      </c>
      <c r="K587" s="1475">
        <f t="shared" ref="K587:K600" si="17">(((D587/2)*(D587/2)*PI()*F587)*B587)/G587</f>
        <v>184.07769454627694</v>
      </c>
      <c r="L587" s="1974">
        <f t="shared" ref="L587:L600" si="18">I587/G587</f>
        <v>40.906154343617096</v>
      </c>
    </row>
    <row r="588" spans="1:31" s="1014" customFormat="1" ht="15.75" customHeight="1" x14ac:dyDescent="0.2">
      <c r="A588" s="3229"/>
      <c r="B588" s="3205">
        <v>1</v>
      </c>
      <c r="C588" s="3206"/>
      <c r="D588" s="3207">
        <v>14.5</v>
      </c>
      <c r="E588" s="3207"/>
      <c r="F588" s="1470">
        <f>F582</f>
        <v>4.5</v>
      </c>
      <c r="G588" s="1941">
        <f t="shared" si="14"/>
        <v>4</v>
      </c>
      <c r="H588" s="1472">
        <f>(G582/I582)*I588</f>
        <v>4.0367999999999995</v>
      </c>
      <c r="I588" s="1973">
        <f t="shared" si="15"/>
        <v>165.1299638543135</v>
      </c>
      <c r="J588" s="1474">
        <f t="shared" si="16"/>
        <v>743.08483734441074</v>
      </c>
      <c r="K588" s="1475">
        <f t="shared" si="17"/>
        <v>185.77120933610269</v>
      </c>
      <c r="L588" s="1974">
        <f t="shared" si="18"/>
        <v>41.282490963578375</v>
      </c>
      <c r="Y588" s="1098"/>
      <c r="Z588" s="1098"/>
      <c r="AA588" s="1098"/>
      <c r="AB588" s="1098"/>
      <c r="AC588" s="1098"/>
      <c r="AD588" s="1098"/>
      <c r="AE588" s="1098"/>
    </row>
    <row r="589" spans="1:31" s="1014" customFormat="1" ht="15.75" customHeight="1" x14ac:dyDescent="0.2">
      <c r="A589" s="3229"/>
      <c r="B589" s="3205">
        <v>1</v>
      </c>
      <c r="C589" s="3206"/>
      <c r="D589" s="3207">
        <v>16</v>
      </c>
      <c r="E589" s="3207"/>
      <c r="F589" s="1470">
        <f>F582</f>
        <v>4.5</v>
      </c>
      <c r="G589" s="1941">
        <f t="shared" si="14"/>
        <v>5</v>
      </c>
      <c r="H589" s="1472">
        <f>(G582/I582)*I589</f>
        <v>4.9151999999999996</v>
      </c>
      <c r="I589" s="1973">
        <f t="shared" si="15"/>
        <v>201.06192982974676</v>
      </c>
      <c r="J589" s="1474">
        <f t="shared" si="16"/>
        <v>904.77868423386042</v>
      </c>
      <c r="K589" s="1475">
        <f t="shared" si="17"/>
        <v>180.95573684677208</v>
      </c>
      <c r="L589" s="1974">
        <f t="shared" si="18"/>
        <v>40.212385965949352</v>
      </c>
      <c r="Y589" s="1098"/>
      <c r="Z589" s="1098"/>
      <c r="AA589" s="1098"/>
      <c r="AB589" s="1098"/>
      <c r="AC589" s="1098"/>
      <c r="AD589" s="1098"/>
      <c r="AE589" s="1098"/>
    </row>
    <row r="590" spans="1:31" s="1014" customFormat="1" ht="15.75" customHeight="1" x14ac:dyDescent="0.2">
      <c r="A590" s="3229"/>
      <c r="B590" s="3205">
        <v>1</v>
      </c>
      <c r="C590" s="3206"/>
      <c r="D590" s="3207">
        <v>17.5</v>
      </c>
      <c r="E590" s="3207"/>
      <c r="F590" s="1470">
        <f>F582</f>
        <v>4.5</v>
      </c>
      <c r="G590" s="1941">
        <f t="shared" si="14"/>
        <v>6</v>
      </c>
      <c r="H590" s="1472">
        <f>(G582/I582)*I590</f>
        <v>5.88</v>
      </c>
      <c r="I590" s="1973">
        <f t="shared" si="15"/>
        <v>240.52818754046854</v>
      </c>
      <c r="J590" s="1474">
        <f t="shared" si="16"/>
        <v>1082.3768439321084</v>
      </c>
      <c r="K590" s="1475">
        <f t="shared" si="17"/>
        <v>180.39614065535139</v>
      </c>
      <c r="L590" s="1974">
        <f t="shared" si="18"/>
        <v>40.088031256744756</v>
      </c>
    </row>
    <row r="591" spans="1:31" s="1014" customFormat="1" ht="15.75" customHeight="1" x14ac:dyDescent="0.2">
      <c r="A591" s="3229"/>
      <c r="B591" s="3205">
        <v>1</v>
      </c>
      <c r="C591" s="3206"/>
      <c r="D591" s="3207">
        <v>19</v>
      </c>
      <c r="E591" s="3207"/>
      <c r="F591" s="1470">
        <f>F582</f>
        <v>4.5</v>
      </c>
      <c r="G591" s="1941">
        <f t="shared" si="14"/>
        <v>7</v>
      </c>
      <c r="H591" s="1472">
        <f>(G582/I582)*I591</f>
        <v>6.9311999999999996</v>
      </c>
      <c r="I591" s="1973">
        <f t="shared" si="15"/>
        <v>283.5287369864788</v>
      </c>
      <c r="J591" s="1474">
        <f t="shared" si="16"/>
        <v>1275.8793164391545</v>
      </c>
      <c r="K591" s="1475">
        <f t="shared" si="17"/>
        <v>182.26847377702208</v>
      </c>
      <c r="L591" s="1974">
        <f t="shared" si="18"/>
        <v>40.504105283782685</v>
      </c>
    </row>
    <row r="592" spans="1:31" s="1014" customFormat="1" ht="15.75" customHeight="1" x14ac:dyDescent="0.2">
      <c r="A592" s="3229"/>
      <c r="B592" s="3205">
        <v>1</v>
      </c>
      <c r="C592" s="3206"/>
      <c r="D592" s="3207">
        <v>20.5</v>
      </c>
      <c r="E592" s="3207"/>
      <c r="F592" s="1470">
        <f>F582</f>
        <v>4.5</v>
      </c>
      <c r="G592" s="1941">
        <f t="shared" si="14"/>
        <v>8</v>
      </c>
      <c r="H592" s="1472">
        <f>(G582/I582)*I592</f>
        <v>8.0687999999999995</v>
      </c>
      <c r="I592" s="1973">
        <f t="shared" si="15"/>
        <v>330.06357816777762</v>
      </c>
      <c r="J592" s="1474">
        <f t="shared" si="16"/>
        <v>1485.2861017549992</v>
      </c>
      <c r="K592" s="1475">
        <f t="shared" si="17"/>
        <v>185.6607627193749</v>
      </c>
      <c r="L592" s="1974">
        <f t="shared" si="18"/>
        <v>41.257947270972203</v>
      </c>
    </row>
    <row r="593" spans="1:12" s="1014" customFormat="1" ht="15.75" customHeight="1" x14ac:dyDescent="0.2">
      <c r="A593" s="3229"/>
      <c r="B593" s="3205">
        <v>1</v>
      </c>
      <c r="C593" s="3206"/>
      <c r="D593" s="3207">
        <v>21.5</v>
      </c>
      <c r="E593" s="3207"/>
      <c r="F593" s="1470">
        <f>F582</f>
        <v>4.5</v>
      </c>
      <c r="G593" s="1941">
        <f t="shared" si="14"/>
        <v>9</v>
      </c>
      <c r="H593" s="1472">
        <f>(G582/I582)*I593</f>
        <v>8.8751999999999995</v>
      </c>
      <c r="I593" s="1973">
        <f t="shared" si="15"/>
        <v>363.05030103047045</v>
      </c>
      <c r="J593" s="1474">
        <f t="shared" si="16"/>
        <v>1633.7263546371171</v>
      </c>
      <c r="K593" s="1475">
        <f t="shared" si="17"/>
        <v>181.52515051523523</v>
      </c>
      <c r="L593" s="1974">
        <f t="shared" si="18"/>
        <v>40.338922336718937</v>
      </c>
    </row>
    <row r="594" spans="1:12" s="1014" customFormat="1" ht="15.75" customHeight="1" x14ac:dyDescent="0.2">
      <c r="A594" s="3229"/>
      <c r="B594" s="3205">
        <v>1</v>
      </c>
      <c r="C594" s="3206"/>
      <c r="D594" s="3207">
        <v>23</v>
      </c>
      <c r="E594" s="3207"/>
      <c r="F594" s="1470">
        <f>F582</f>
        <v>4.5</v>
      </c>
      <c r="G594" s="1941">
        <f t="shared" si="14"/>
        <v>10</v>
      </c>
      <c r="H594" s="1472">
        <f>(G582/I582)*I594</f>
        <v>10.156799999999999</v>
      </c>
      <c r="I594" s="1973">
        <f t="shared" si="15"/>
        <v>415.47562843725012</v>
      </c>
      <c r="J594" s="1474">
        <f t="shared" si="16"/>
        <v>1869.6403279676256</v>
      </c>
      <c r="K594" s="1475">
        <f t="shared" si="17"/>
        <v>186.96403279676255</v>
      </c>
      <c r="L594" s="1974">
        <f t="shared" si="18"/>
        <v>41.547562843725011</v>
      </c>
    </row>
    <row r="595" spans="1:12" s="1014" customFormat="1" ht="15.75" customHeight="1" x14ac:dyDescent="0.2">
      <c r="A595" s="3229"/>
      <c r="B595" s="3205">
        <v>1</v>
      </c>
      <c r="C595" s="3206"/>
      <c r="D595" s="3207">
        <v>25</v>
      </c>
      <c r="E595" s="3207"/>
      <c r="F595" s="1470">
        <f>F582</f>
        <v>4.5</v>
      </c>
      <c r="G595" s="1941">
        <f t="shared" si="14"/>
        <v>12</v>
      </c>
      <c r="H595" s="1472">
        <f>(G582/I582)*I595</f>
        <v>12</v>
      </c>
      <c r="I595" s="1973">
        <f t="shared" si="15"/>
        <v>490.87385212340519</v>
      </c>
      <c r="J595" s="1474">
        <f t="shared" si="16"/>
        <v>2208.9323345553235</v>
      </c>
      <c r="K595" s="1475">
        <f t="shared" si="17"/>
        <v>184.07769454627694</v>
      </c>
      <c r="L595" s="1974">
        <f t="shared" si="18"/>
        <v>40.906154343617096</v>
      </c>
    </row>
    <row r="596" spans="1:12" s="1014" customFormat="1" ht="15.75" customHeight="1" x14ac:dyDescent="0.2">
      <c r="A596" s="3229"/>
      <c r="B596" s="3205">
        <v>1</v>
      </c>
      <c r="C596" s="3206"/>
      <c r="D596" s="3207">
        <v>27</v>
      </c>
      <c r="E596" s="3207"/>
      <c r="F596" s="1470">
        <f>F582</f>
        <v>4.5</v>
      </c>
      <c r="G596" s="1941">
        <f t="shared" si="14"/>
        <v>14</v>
      </c>
      <c r="H596" s="1472">
        <f>(G582/I582)*I596</f>
        <v>13.996799999999999</v>
      </c>
      <c r="I596" s="1973">
        <f t="shared" si="15"/>
        <v>572.55526111673976</v>
      </c>
      <c r="J596" s="1474">
        <f t="shared" si="16"/>
        <v>2576.4986750253288</v>
      </c>
      <c r="K596" s="1475">
        <f t="shared" si="17"/>
        <v>184.03561964466635</v>
      </c>
      <c r="L596" s="1974">
        <f t="shared" si="18"/>
        <v>40.896804365481408</v>
      </c>
    </row>
    <row r="597" spans="1:12" s="1014" customFormat="1" ht="15.75" customHeight="1" x14ac:dyDescent="0.2">
      <c r="A597" s="3229"/>
      <c r="B597" s="3205">
        <v>1</v>
      </c>
      <c r="C597" s="3206"/>
      <c r="D597" s="3207">
        <v>29</v>
      </c>
      <c r="E597" s="3207"/>
      <c r="F597" s="1470">
        <f>F582</f>
        <v>4.5</v>
      </c>
      <c r="G597" s="1941">
        <f t="shared" si="14"/>
        <v>16</v>
      </c>
      <c r="H597" s="1472">
        <f>(G582/I582)*I597</f>
        <v>16.147199999999998</v>
      </c>
      <c r="I597" s="1973">
        <f t="shared" si="15"/>
        <v>660.51985541725401</v>
      </c>
      <c r="J597" s="1474">
        <f t="shared" si="16"/>
        <v>2972.339349377643</v>
      </c>
      <c r="K597" s="1475">
        <f t="shared" si="17"/>
        <v>185.77120933610269</v>
      </c>
      <c r="L597" s="1974">
        <f t="shared" si="18"/>
        <v>41.282490963578375</v>
      </c>
    </row>
    <row r="598" spans="1:12" s="1014" customFormat="1" ht="15.75" customHeight="1" x14ac:dyDescent="0.2">
      <c r="A598" s="3229"/>
      <c r="B598" s="3205">
        <v>1</v>
      </c>
      <c r="C598" s="3206"/>
      <c r="D598" s="3207">
        <v>30.5</v>
      </c>
      <c r="E598" s="3207"/>
      <c r="F598" s="1470">
        <f>F582</f>
        <v>4.5</v>
      </c>
      <c r="G598" s="1941">
        <f t="shared" si="14"/>
        <v>18</v>
      </c>
      <c r="H598" s="1472">
        <f>(G582/I582)*I598</f>
        <v>17.860799999999998</v>
      </c>
      <c r="I598" s="1973">
        <f t="shared" si="15"/>
        <v>730.61664150047625</v>
      </c>
      <c r="J598" s="1474">
        <f t="shared" si="16"/>
        <v>3287.7748867521432</v>
      </c>
      <c r="K598" s="1475">
        <f t="shared" si="17"/>
        <v>182.65416037511906</v>
      </c>
      <c r="L598" s="1974">
        <f t="shared" si="18"/>
        <v>40.589813416693126</v>
      </c>
    </row>
    <row r="599" spans="1:12" s="1014" customFormat="1" ht="15.75" customHeight="1" x14ac:dyDescent="0.2">
      <c r="A599" s="3229"/>
      <c r="B599" s="3205">
        <v>1</v>
      </c>
      <c r="C599" s="3206"/>
      <c r="D599" s="3207">
        <v>32</v>
      </c>
      <c r="E599" s="3207"/>
      <c r="F599" s="1470">
        <f>F582</f>
        <v>4.5</v>
      </c>
      <c r="G599" s="1941">
        <f t="shared" si="14"/>
        <v>20</v>
      </c>
      <c r="H599" s="1472">
        <f>(G582/I582)*I599</f>
        <v>19.660799999999998</v>
      </c>
      <c r="I599" s="1973">
        <f t="shared" si="15"/>
        <v>804.24771931898704</v>
      </c>
      <c r="J599" s="1474">
        <f t="shared" si="16"/>
        <v>3619.1147369354417</v>
      </c>
      <c r="K599" s="1475">
        <f t="shared" si="17"/>
        <v>180.95573684677208</v>
      </c>
      <c r="L599" s="1974">
        <f t="shared" si="18"/>
        <v>40.212385965949352</v>
      </c>
    </row>
    <row r="600" spans="1:12" s="1014" customFormat="1" ht="15.75" customHeight="1" x14ac:dyDescent="0.2">
      <c r="A600" s="3229"/>
      <c r="B600" s="3205">
        <v>1</v>
      </c>
      <c r="C600" s="3206"/>
      <c r="D600" s="3207">
        <v>33.5</v>
      </c>
      <c r="E600" s="3207"/>
      <c r="F600" s="1470">
        <f>F582</f>
        <v>4.5</v>
      </c>
      <c r="G600" s="1941">
        <f t="shared" si="14"/>
        <v>22</v>
      </c>
      <c r="H600" s="1472">
        <f>(G582/I582)*I600</f>
        <v>21.5472</v>
      </c>
      <c r="I600" s="1973">
        <f t="shared" si="15"/>
        <v>881.41308887278637</v>
      </c>
      <c r="J600" s="1474">
        <f t="shared" si="16"/>
        <v>3966.3588999275389</v>
      </c>
      <c r="K600" s="1475">
        <f t="shared" si="17"/>
        <v>180.28904090579724</v>
      </c>
      <c r="L600" s="1974">
        <f t="shared" si="18"/>
        <v>40.064231312399379</v>
      </c>
    </row>
    <row r="601" spans="1:12" s="1014" customFormat="1" ht="15.75" customHeight="1" x14ac:dyDescent="0.2">
      <c r="A601" s="3229"/>
      <c r="B601" s="1975"/>
      <c r="C601" s="1675"/>
      <c r="D601" s="1675"/>
      <c r="E601" s="1675"/>
      <c r="F601" s="1675"/>
      <c r="G601" s="1976" t="s">
        <v>924</v>
      </c>
      <c r="H601" s="1977"/>
      <c r="I601" s="1675"/>
      <c r="J601" s="1675"/>
      <c r="K601" s="1675"/>
      <c r="L601" s="1676"/>
    </row>
    <row r="602" spans="1:12" s="1014" customFormat="1" ht="15.75" customHeight="1" x14ac:dyDescent="0.2">
      <c r="A602" s="3229"/>
      <c r="B602" s="3187" t="s">
        <v>19</v>
      </c>
      <c r="C602" s="3189" t="s">
        <v>1107</v>
      </c>
      <c r="D602" s="3189"/>
      <c r="E602" s="3189"/>
      <c r="F602" s="3189"/>
      <c r="G602" s="3189"/>
      <c r="H602" s="3189"/>
      <c r="I602" s="3189"/>
      <c r="J602" s="3189"/>
      <c r="K602" s="3189"/>
      <c r="L602" s="3190"/>
    </row>
    <row r="603" spans="1:12" s="1014" customFormat="1" ht="12.75" customHeight="1" thickBot="1" x14ac:dyDescent="0.25">
      <c r="A603" s="3229"/>
      <c r="B603" s="3188"/>
      <c r="C603" s="3191"/>
      <c r="D603" s="3191"/>
      <c r="E603" s="3191"/>
      <c r="F603" s="3191"/>
      <c r="G603" s="3191"/>
      <c r="H603" s="3191"/>
      <c r="I603" s="3191"/>
      <c r="J603" s="3191"/>
      <c r="K603" s="3191"/>
      <c r="L603" s="3192"/>
    </row>
    <row r="604" spans="1:12" s="1014" customFormat="1" ht="12.75" x14ac:dyDescent="0.2"/>
    <row r="605" spans="1:12" s="1014" customFormat="1" ht="13.5" thickBot="1" x14ac:dyDescent="0.25"/>
    <row r="606" spans="1:12" s="1014" customFormat="1" ht="15.75" customHeight="1" x14ac:dyDescent="0.2">
      <c r="A606" s="538" t="s">
        <v>16</v>
      </c>
      <c r="B606" s="3193" t="s">
        <v>1016</v>
      </c>
      <c r="C606" s="3194"/>
      <c r="D606" s="3194"/>
      <c r="E606" s="3194"/>
      <c r="F606" s="3194"/>
      <c r="G606" s="3194"/>
      <c r="H606" s="3195"/>
    </row>
    <row r="607" spans="1:12" s="1014" customFormat="1" ht="15.75" customHeight="1" x14ac:dyDescent="0.2">
      <c r="A607" s="2875" t="s">
        <v>1016</v>
      </c>
      <c r="B607" s="3196"/>
      <c r="C607" s="3197"/>
      <c r="D607" s="3197"/>
      <c r="E607" s="3197"/>
      <c r="F607" s="3197"/>
      <c r="G607" s="3197"/>
      <c r="H607" s="3198"/>
    </row>
    <row r="608" spans="1:12" s="1014" customFormat="1" ht="15.75" customHeight="1" x14ac:dyDescent="0.2">
      <c r="A608" s="2875"/>
      <c r="B608" s="3199" t="s">
        <v>1083</v>
      </c>
      <c r="C608" s="3200"/>
      <c r="D608" s="3200"/>
      <c r="E608" s="3200"/>
      <c r="F608" s="3200"/>
      <c r="G608" s="3200"/>
      <c r="H608" s="3201"/>
    </row>
    <row r="609" spans="1:8" s="1014" customFormat="1" ht="15.75" customHeight="1" x14ac:dyDescent="0.2">
      <c r="A609" s="2875"/>
      <c r="B609" s="3199"/>
      <c r="C609" s="3200"/>
      <c r="D609" s="3200"/>
      <c r="E609" s="3200"/>
      <c r="F609" s="3200"/>
      <c r="G609" s="3200"/>
      <c r="H609" s="3201"/>
    </row>
    <row r="610" spans="1:8" s="1014" customFormat="1" ht="15.75" customHeight="1" x14ac:dyDescent="0.2">
      <c r="A610" s="2875"/>
      <c r="B610" s="1978" t="s">
        <v>1084</v>
      </c>
      <c r="C610" s="1979"/>
      <c r="D610" s="1979"/>
      <c r="E610" s="1979"/>
      <c r="F610" s="1979"/>
      <c r="G610" s="1979"/>
      <c r="H610" s="1980"/>
    </row>
    <row r="611" spans="1:8" s="1014" customFormat="1" ht="15.75" customHeight="1" x14ac:dyDescent="0.2">
      <c r="A611" s="2875"/>
      <c r="B611" s="3202" t="s">
        <v>19</v>
      </c>
      <c r="C611" s="3203"/>
      <c r="D611" s="3203"/>
      <c r="E611" s="3203"/>
      <c r="F611" s="3203"/>
      <c r="G611" s="3203"/>
      <c r="H611" s="3204"/>
    </row>
    <row r="612" spans="1:8" s="1014" customFormat="1" ht="15.75" customHeight="1" x14ac:dyDescent="0.2">
      <c r="A612" s="2875"/>
      <c r="B612" s="3164" t="s">
        <v>850</v>
      </c>
      <c r="C612" s="2998" t="s">
        <v>849</v>
      </c>
      <c r="D612" s="2999" t="s">
        <v>851</v>
      </c>
      <c r="E612" s="3019" t="s">
        <v>911</v>
      </c>
      <c r="F612" s="3019"/>
      <c r="G612" s="3180" t="s">
        <v>1004</v>
      </c>
      <c r="H612" s="3181" t="s">
        <v>1017</v>
      </c>
    </row>
    <row r="613" spans="1:8" s="1014" customFormat="1" ht="15.75" customHeight="1" x14ac:dyDescent="0.2">
      <c r="A613" s="2875"/>
      <c r="B613" s="3164"/>
      <c r="C613" s="2998"/>
      <c r="D613" s="2999"/>
      <c r="E613" s="3019"/>
      <c r="F613" s="3019"/>
      <c r="G613" s="3180"/>
      <c r="H613" s="3181"/>
    </row>
    <row r="614" spans="1:8" s="1014" customFormat="1" ht="15.75" customHeight="1" x14ac:dyDescent="0.2">
      <c r="A614" s="2875"/>
      <c r="B614" s="3182">
        <v>1</v>
      </c>
      <c r="C614" s="3183">
        <v>12.5</v>
      </c>
      <c r="D614" s="3183">
        <v>4.5</v>
      </c>
      <c r="E614" s="3184">
        <v>3</v>
      </c>
      <c r="F614" s="1981"/>
      <c r="G614" s="3185">
        <f>(((C614/2)*(C614/2)*PI()*B614))</f>
        <v>122.7184630308513</v>
      </c>
      <c r="H614" s="3186">
        <f>(((C614/2)*(C614/2)*PI()*D614)*B614)</f>
        <v>552.23308363883086</v>
      </c>
    </row>
    <row r="615" spans="1:8" s="1014" customFormat="1" ht="15.75" customHeight="1" x14ac:dyDescent="0.2">
      <c r="A615" s="2875"/>
      <c r="B615" s="3182"/>
      <c r="C615" s="3183"/>
      <c r="D615" s="3183"/>
      <c r="E615" s="3184"/>
      <c r="F615" s="1981"/>
      <c r="G615" s="3185"/>
      <c r="H615" s="3186"/>
    </row>
    <row r="616" spans="1:8" s="1014" customFormat="1" ht="15.75" customHeight="1" x14ac:dyDescent="0.2">
      <c r="A616" s="2875"/>
      <c r="B616" s="1982"/>
      <c r="C616" s="1593"/>
      <c r="D616" s="1445"/>
      <c r="E616" s="3019"/>
      <c r="F616" s="3019"/>
      <c r="G616" s="1132"/>
      <c r="H616" s="1983" t="s">
        <v>1108</v>
      </c>
    </row>
    <row r="617" spans="1:8" s="1014" customFormat="1" ht="15.75" customHeight="1" x14ac:dyDescent="0.2">
      <c r="A617" s="2875"/>
      <c r="B617" s="1982"/>
      <c r="C617" s="1593"/>
      <c r="D617" s="1445"/>
      <c r="E617" s="1632"/>
      <c r="F617" s="1632"/>
      <c r="G617" s="1132"/>
      <c r="H617" s="1983"/>
    </row>
    <row r="618" spans="1:8" s="1014" customFormat="1" ht="15.75" customHeight="1" x14ac:dyDescent="0.2">
      <c r="A618" s="2875"/>
      <c r="B618" s="3177">
        <v>1</v>
      </c>
      <c r="C618" s="2617">
        <v>32.5</v>
      </c>
      <c r="D618" s="2618">
        <v>8</v>
      </c>
      <c r="E618" s="3178">
        <f>MROUND(F618,1)</f>
        <v>20</v>
      </c>
      <c r="F618" s="3179">
        <f>(E614/G614)*G618</f>
        <v>20.28</v>
      </c>
      <c r="G618" s="3158">
        <f>(((C618/2)*(C618/2)*PI()*B618))</f>
        <v>829.57681008855479</v>
      </c>
      <c r="H618" s="3159">
        <f>(((C618/2)*(C618/2)*PI()*D618)*B618)/E618</f>
        <v>331.83072403542189</v>
      </c>
    </row>
    <row r="619" spans="1:8" s="1014" customFormat="1" ht="15.75" customHeight="1" x14ac:dyDescent="0.2">
      <c r="A619" s="2875"/>
      <c r="B619" s="3177"/>
      <c r="C619" s="2617"/>
      <c r="D619" s="2618"/>
      <c r="E619" s="3178"/>
      <c r="F619" s="3179"/>
      <c r="G619" s="3158"/>
      <c r="H619" s="3159"/>
    </row>
    <row r="620" spans="1:8" s="1014" customFormat="1" ht="15.75" customHeight="1" x14ac:dyDescent="0.2">
      <c r="A620" s="2875"/>
      <c r="B620" s="3160" t="s">
        <v>1109</v>
      </c>
      <c r="C620" s="3161"/>
      <c r="D620" s="3161"/>
      <c r="E620" s="3161"/>
      <c r="F620" s="3161"/>
      <c r="G620" s="3161"/>
      <c r="H620" s="3162"/>
    </row>
    <row r="621" spans="1:8" s="1014" customFormat="1" ht="15.75" customHeight="1" x14ac:dyDescent="0.2">
      <c r="A621" s="2875"/>
      <c r="B621" s="3160"/>
      <c r="C621" s="3161"/>
      <c r="D621" s="3161"/>
      <c r="E621" s="3161"/>
      <c r="F621" s="3161"/>
      <c r="G621" s="3161"/>
      <c r="H621" s="3162"/>
    </row>
    <row r="622" spans="1:8" s="1014" customFormat="1" ht="15.75" customHeight="1" x14ac:dyDescent="0.2">
      <c r="A622" s="2875"/>
      <c r="B622" s="1984" t="s">
        <v>1088</v>
      </c>
      <c r="C622" s="1931"/>
      <c r="D622" s="1932"/>
      <c r="E622" s="1455"/>
      <c r="F622" s="1132"/>
      <c r="G622" s="1459"/>
      <c r="H622" s="1933"/>
    </row>
    <row r="623" spans="1:8" s="1014" customFormat="1" ht="15.75" customHeight="1" x14ac:dyDescent="0.2">
      <c r="A623" s="2875"/>
      <c r="B623" s="3163" t="s">
        <v>850</v>
      </c>
      <c r="C623" s="3165" t="s">
        <v>849</v>
      </c>
      <c r="D623" s="3167" t="s">
        <v>851</v>
      </c>
      <c r="E623" s="3169" t="s">
        <v>911</v>
      </c>
      <c r="F623" s="3170"/>
      <c r="G623" s="3173" t="s">
        <v>986</v>
      </c>
      <c r="H623" s="3175" t="s">
        <v>922</v>
      </c>
    </row>
    <row r="624" spans="1:8" s="1014" customFormat="1" ht="15.75" customHeight="1" x14ac:dyDescent="0.2">
      <c r="A624" s="2875"/>
      <c r="B624" s="3164"/>
      <c r="C624" s="3166"/>
      <c r="D624" s="3168"/>
      <c r="E624" s="3171"/>
      <c r="F624" s="3172"/>
      <c r="G624" s="3174"/>
      <c r="H624" s="3176"/>
    </row>
    <row r="625" spans="1:8" s="1014" customFormat="1" ht="15.75" customHeight="1" x14ac:dyDescent="0.2">
      <c r="A625" s="2875"/>
      <c r="B625" s="1877">
        <v>1</v>
      </c>
      <c r="C625" s="1469">
        <v>12.5</v>
      </c>
      <c r="D625" s="1940">
        <f>D614</f>
        <v>4.5</v>
      </c>
      <c r="E625" s="1471">
        <f t="shared" ref="E625:E638" si="19">MROUND(F625,1)</f>
        <v>3</v>
      </c>
      <c r="F625" s="1472">
        <f>(E614/G614)*G625</f>
        <v>3</v>
      </c>
      <c r="G625" s="1973">
        <f t="shared" ref="G625:G638" si="20">(((C625/2)*(C625/2)*PI()*B625))</f>
        <v>122.7184630308513</v>
      </c>
      <c r="H625" s="1985">
        <f t="shared" ref="H625:H638" si="21">(((C625/2)*(C625/2)*PI()*D625)*B625)/E625</f>
        <v>184.07769454627694</v>
      </c>
    </row>
    <row r="626" spans="1:8" s="1014" customFormat="1" ht="15.75" customHeight="1" x14ac:dyDescent="0.2">
      <c r="A626" s="2875"/>
      <c r="B626" s="1877">
        <v>1</v>
      </c>
      <c r="C626" s="1469">
        <v>14.5</v>
      </c>
      <c r="D626" s="1940">
        <f>D614</f>
        <v>4.5</v>
      </c>
      <c r="E626" s="1471">
        <f t="shared" si="19"/>
        <v>4</v>
      </c>
      <c r="F626" s="1472">
        <f>(E614/G614)*G626</f>
        <v>4.0367999999999995</v>
      </c>
      <c r="G626" s="1973">
        <f t="shared" si="20"/>
        <v>165.1299638543135</v>
      </c>
      <c r="H626" s="1985">
        <f t="shared" si="21"/>
        <v>185.77120933610269</v>
      </c>
    </row>
    <row r="627" spans="1:8" s="1014" customFormat="1" ht="15.75" customHeight="1" x14ac:dyDescent="0.2">
      <c r="A627" s="2875"/>
      <c r="B627" s="1877">
        <v>1</v>
      </c>
      <c r="C627" s="1469">
        <v>16</v>
      </c>
      <c r="D627" s="1940">
        <f>D614</f>
        <v>4.5</v>
      </c>
      <c r="E627" s="1471">
        <f t="shared" si="19"/>
        <v>5</v>
      </c>
      <c r="F627" s="1472">
        <f>(E614/G614)*G627</f>
        <v>4.9151999999999996</v>
      </c>
      <c r="G627" s="1973">
        <f t="shared" si="20"/>
        <v>201.06192982974676</v>
      </c>
      <c r="H627" s="1985">
        <f t="shared" si="21"/>
        <v>180.95573684677208</v>
      </c>
    </row>
    <row r="628" spans="1:8" s="1014" customFormat="1" ht="15.75" customHeight="1" x14ac:dyDescent="0.2">
      <c r="A628" s="2875"/>
      <c r="B628" s="1877">
        <v>1</v>
      </c>
      <c r="C628" s="1469">
        <v>17.5</v>
      </c>
      <c r="D628" s="1940">
        <f>D614</f>
        <v>4.5</v>
      </c>
      <c r="E628" s="1471">
        <f t="shared" si="19"/>
        <v>6</v>
      </c>
      <c r="F628" s="1472">
        <f>(E614/G614)*G628</f>
        <v>5.88</v>
      </c>
      <c r="G628" s="1973">
        <f t="shared" si="20"/>
        <v>240.52818754046854</v>
      </c>
      <c r="H628" s="1985">
        <f t="shared" si="21"/>
        <v>180.39614065535139</v>
      </c>
    </row>
    <row r="629" spans="1:8" s="1014" customFormat="1" ht="15.75" customHeight="1" x14ac:dyDescent="0.2">
      <c r="A629" s="2875"/>
      <c r="B629" s="1877">
        <v>1</v>
      </c>
      <c r="C629" s="1469">
        <v>19</v>
      </c>
      <c r="D629" s="1940">
        <f>D614</f>
        <v>4.5</v>
      </c>
      <c r="E629" s="1471">
        <f t="shared" si="19"/>
        <v>7</v>
      </c>
      <c r="F629" s="1472">
        <f>(E614/G614)*G629</f>
        <v>6.9311999999999996</v>
      </c>
      <c r="G629" s="1973">
        <f t="shared" si="20"/>
        <v>283.5287369864788</v>
      </c>
      <c r="H629" s="1985">
        <f t="shared" si="21"/>
        <v>182.26847377702208</v>
      </c>
    </row>
    <row r="630" spans="1:8" s="1014" customFormat="1" ht="15.75" customHeight="1" x14ac:dyDescent="0.2">
      <c r="A630" s="2875"/>
      <c r="B630" s="1877">
        <v>1</v>
      </c>
      <c r="C630" s="1469">
        <v>20.5</v>
      </c>
      <c r="D630" s="1940">
        <f>D614</f>
        <v>4.5</v>
      </c>
      <c r="E630" s="1471">
        <f t="shared" si="19"/>
        <v>8</v>
      </c>
      <c r="F630" s="1472">
        <f>(E614/G614)*G630</f>
        <v>8.0687999999999995</v>
      </c>
      <c r="G630" s="1973">
        <f t="shared" si="20"/>
        <v>330.06357816777762</v>
      </c>
      <c r="H630" s="1985">
        <f t="shared" si="21"/>
        <v>185.6607627193749</v>
      </c>
    </row>
    <row r="631" spans="1:8" s="1014" customFormat="1" ht="15.75" customHeight="1" x14ac:dyDescent="0.2">
      <c r="A631" s="2875"/>
      <c r="B631" s="1877">
        <v>1</v>
      </c>
      <c r="C631" s="1469">
        <v>21.5</v>
      </c>
      <c r="D631" s="1940">
        <f>D614</f>
        <v>4.5</v>
      </c>
      <c r="E631" s="1471">
        <f t="shared" si="19"/>
        <v>9</v>
      </c>
      <c r="F631" s="1472">
        <f>(E614/G614)*G631</f>
        <v>8.8751999999999995</v>
      </c>
      <c r="G631" s="1973">
        <f t="shared" si="20"/>
        <v>363.05030103047045</v>
      </c>
      <c r="H631" s="1985">
        <f t="shared" si="21"/>
        <v>181.52515051523523</v>
      </c>
    </row>
    <row r="632" spans="1:8" s="1014" customFormat="1" ht="15.75" customHeight="1" x14ac:dyDescent="0.2">
      <c r="A632" s="2875"/>
      <c r="B632" s="1877">
        <v>1</v>
      </c>
      <c r="C632" s="1469">
        <v>23</v>
      </c>
      <c r="D632" s="1940">
        <f>D614</f>
        <v>4.5</v>
      </c>
      <c r="E632" s="1471">
        <f t="shared" si="19"/>
        <v>10</v>
      </c>
      <c r="F632" s="1472">
        <f>(E614/G614)*G632</f>
        <v>10.156799999999999</v>
      </c>
      <c r="G632" s="1973">
        <f t="shared" si="20"/>
        <v>415.47562843725012</v>
      </c>
      <c r="H632" s="1985">
        <f t="shared" si="21"/>
        <v>186.96403279676255</v>
      </c>
    </row>
    <row r="633" spans="1:8" s="1014" customFormat="1" ht="15.75" customHeight="1" x14ac:dyDescent="0.2">
      <c r="A633" s="2875"/>
      <c r="B633" s="1877">
        <v>1</v>
      </c>
      <c r="C633" s="1469">
        <v>25</v>
      </c>
      <c r="D633" s="1940">
        <f>D614</f>
        <v>4.5</v>
      </c>
      <c r="E633" s="1471">
        <f t="shared" si="19"/>
        <v>12</v>
      </c>
      <c r="F633" s="1472">
        <f>(E614/G614)*G633</f>
        <v>12</v>
      </c>
      <c r="G633" s="1973">
        <f t="shared" si="20"/>
        <v>490.87385212340519</v>
      </c>
      <c r="H633" s="1985">
        <f t="shared" si="21"/>
        <v>184.07769454627694</v>
      </c>
    </row>
    <row r="634" spans="1:8" s="1014" customFormat="1" ht="15.75" customHeight="1" x14ac:dyDescent="0.2">
      <c r="A634" s="2875"/>
      <c r="B634" s="1877">
        <v>1</v>
      </c>
      <c r="C634" s="1469">
        <v>27</v>
      </c>
      <c r="D634" s="1940">
        <f>D614</f>
        <v>4.5</v>
      </c>
      <c r="E634" s="1471">
        <f t="shared" si="19"/>
        <v>14</v>
      </c>
      <c r="F634" s="1472">
        <f>(E614/G614)*G634</f>
        <v>13.996799999999999</v>
      </c>
      <c r="G634" s="1973">
        <f t="shared" si="20"/>
        <v>572.55526111673976</v>
      </c>
      <c r="H634" s="1985">
        <f t="shared" si="21"/>
        <v>184.03561964466635</v>
      </c>
    </row>
    <row r="635" spans="1:8" s="1014" customFormat="1" ht="15.75" customHeight="1" x14ac:dyDescent="0.2">
      <c r="A635" s="2875"/>
      <c r="B635" s="1877">
        <v>1</v>
      </c>
      <c r="C635" s="1469">
        <v>29</v>
      </c>
      <c r="D635" s="1940">
        <f>D614</f>
        <v>4.5</v>
      </c>
      <c r="E635" s="1471">
        <f t="shared" si="19"/>
        <v>16</v>
      </c>
      <c r="F635" s="1472">
        <f>(E614/G614)*G635</f>
        <v>16.147199999999998</v>
      </c>
      <c r="G635" s="1973">
        <f t="shared" si="20"/>
        <v>660.51985541725401</v>
      </c>
      <c r="H635" s="1985">
        <f t="shared" si="21"/>
        <v>185.77120933610269</v>
      </c>
    </row>
    <row r="636" spans="1:8" s="1014" customFormat="1" ht="15.75" customHeight="1" x14ac:dyDescent="0.2">
      <c r="A636" s="2875"/>
      <c r="B636" s="1877">
        <v>1</v>
      </c>
      <c r="C636" s="1469">
        <v>30.5</v>
      </c>
      <c r="D636" s="1940">
        <f>D614</f>
        <v>4.5</v>
      </c>
      <c r="E636" s="1471">
        <f t="shared" si="19"/>
        <v>18</v>
      </c>
      <c r="F636" s="1472">
        <f>(E614/G614)*G636</f>
        <v>17.860799999999998</v>
      </c>
      <c r="G636" s="1973">
        <f t="shared" si="20"/>
        <v>730.61664150047625</v>
      </c>
      <c r="H636" s="1985">
        <f t="shared" si="21"/>
        <v>182.65416037511906</v>
      </c>
    </row>
    <row r="637" spans="1:8" s="1014" customFormat="1" ht="15.75" customHeight="1" x14ac:dyDescent="0.2">
      <c r="A637" s="2875"/>
      <c r="B637" s="1877">
        <v>1</v>
      </c>
      <c r="C637" s="1469">
        <v>32</v>
      </c>
      <c r="D637" s="1940">
        <f>D614</f>
        <v>4.5</v>
      </c>
      <c r="E637" s="1471">
        <f t="shared" si="19"/>
        <v>20</v>
      </c>
      <c r="F637" s="1472">
        <f>(E614/G614)*G637</f>
        <v>19.660799999999998</v>
      </c>
      <c r="G637" s="1973">
        <f t="shared" si="20"/>
        <v>804.24771931898704</v>
      </c>
      <c r="H637" s="1985">
        <f t="shared" si="21"/>
        <v>180.95573684677208</v>
      </c>
    </row>
    <row r="638" spans="1:8" s="1014" customFormat="1" ht="15.75" customHeight="1" x14ac:dyDescent="0.2">
      <c r="A638" s="2875"/>
      <c r="B638" s="1877">
        <v>1</v>
      </c>
      <c r="C638" s="1469">
        <v>33.5</v>
      </c>
      <c r="D638" s="1940">
        <f>D614</f>
        <v>4.5</v>
      </c>
      <c r="E638" s="1471">
        <f t="shared" si="19"/>
        <v>22</v>
      </c>
      <c r="F638" s="1472">
        <f>(E614/G614)*G638</f>
        <v>21.5472</v>
      </c>
      <c r="G638" s="1973">
        <f t="shared" si="20"/>
        <v>881.41308887278637</v>
      </c>
      <c r="H638" s="1985">
        <f t="shared" si="21"/>
        <v>180.28904090579724</v>
      </c>
    </row>
    <row r="639" spans="1:8" s="1014" customFormat="1" ht="15.75" customHeight="1" x14ac:dyDescent="0.2">
      <c r="A639" s="2875"/>
      <c r="B639" s="3145" t="s">
        <v>893</v>
      </c>
      <c r="C639" s="3146"/>
      <c r="D639" s="3146"/>
      <c r="E639" s="3146"/>
      <c r="F639" s="3146"/>
      <c r="G639" s="3146"/>
      <c r="H639" s="3147"/>
    </row>
    <row r="640" spans="1:8" s="1014" customFormat="1" ht="15.75" customHeight="1" x14ac:dyDescent="0.2">
      <c r="A640" s="2875"/>
      <c r="B640" s="1986" t="s">
        <v>924</v>
      </c>
      <c r="C640" s="1987"/>
      <c r="D640" s="1987"/>
      <c r="E640" s="1987"/>
      <c r="F640" s="1987"/>
      <c r="G640" s="1987"/>
      <c r="H640" s="1988"/>
    </row>
    <row r="641" spans="1:8" s="1014" customFormat="1" ht="15.75" customHeight="1" x14ac:dyDescent="0.2">
      <c r="A641" s="2875"/>
      <c r="B641" s="3148" t="s">
        <v>19</v>
      </c>
      <c r="C641" s="2906" t="s">
        <v>1107</v>
      </c>
      <c r="D641" s="2906"/>
      <c r="E641" s="2906"/>
      <c r="F641" s="2906"/>
      <c r="G641" s="2906"/>
      <c r="H641" s="2907"/>
    </row>
    <row r="642" spans="1:8" s="1014" customFormat="1" ht="15.75" customHeight="1" x14ac:dyDescent="0.2">
      <c r="A642" s="2875"/>
      <c r="B642" s="3148"/>
      <c r="C642" s="2906"/>
      <c r="D642" s="2906"/>
      <c r="E642" s="2906"/>
      <c r="F642" s="2906"/>
      <c r="G642" s="2906"/>
      <c r="H642" s="2907"/>
    </row>
    <row r="643" spans="1:8" s="1014" customFormat="1" ht="15.75" customHeight="1" x14ac:dyDescent="0.2">
      <c r="A643" s="2875"/>
      <c r="B643" s="3148"/>
      <c r="C643" s="2906"/>
      <c r="D643" s="2906"/>
      <c r="E643" s="2906"/>
      <c r="F643" s="2906"/>
      <c r="G643" s="2906"/>
      <c r="H643" s="2907"/>
    </row>
    <row r="644" spans="1:8" s="1014" customFormat="1" ht="15.75" customHeight="1" x14ac:dyDescent="0.2">
      <c r="A644" s="2875"/>
      <c r="B644" s="3149" t="s">
        <v>1106</v>
      </c>
      <c r="C644" s="3150"/>
      <c r="D644" s="3150"/>
      <c r="E644" s="3150"/>
      <c r="F644" s="3150"/>
      <c r="G644" s="3150"/>
      <c r="H644" s="3151"/>
    </row>
    <row r="645" spans="1:8" s="1014" customFormat="1" ht="15.75" customHeight="1" x14ac:dyDescent="0.2">
      <c r="A645" s="2875"/>
      <c r="B645" s="3149"/>
      <c r="C645" s="3150"/>
      <c r="D645" s="3150"/>
      <c r="E645" s="3150"/>
      <c r="F645" s="3150"/>
      <c r="G645" s="3150"/>
      <c r="H645" s="3151"/>
    </row>
    <row r="646" spans="1:8" s="1014" customFormat="1" ht="15.75" customHeight="1" x14ac:dyDescent="0.2">
      <c r="A646" s="2875"/>
      <c r="B646" s="1989"/>
      <c r="C646" s="1990"/>
      <c r="D646" s="1990"/>
      <c r="E646" s="1990"/>
      <c r="F646" s="1990"/>
      <c r="G646" s="1990"/>
      <c r="H646" s="1991"/>
    </row>
    <row r="647" spans="1:8" s="1014" customFormat="1" ht="15.75" customHeight="1" x14ac:dyDescent="0.2">
      <c r="A647" s="2875"/>
      <c r="B647" s="3152" t="s">
        <v>1028</v>
      </c>
      <c r="C647" s="3153"/>
      <c r="D647" s="3153"/>
      <c r="E647" s="3153"/>
      <c r="F647" s="3153"/>
      <c r="G647" s="3153"/>
      <c r="H647" s="3154"/>
    </row>
    <row r="648" spans="1:8" s="1014" customFormat="1" ht="15.75" customHeight="1" x14ac:dyDescent="0.2">
      <c r="A648" s="2875"/>
      <c r="B648" s="3152"/>
      <c r="C648" s="3153"/>
      <c r="D648" s="3153"/>
      <c r="E648" s="3153"/>
      <c r="F648" s="3153"/>
      <c r="G648" s="3153"/>
      <c r="H648" s="3154"/>
    </row>
    <row r="649" spans="1:8" s="1014" customFormat="1" ht="15.75" customHeight="1" x14ac:dyDescent="0.2">
      <c r="A649" s="2875"/>
      <c r="B649" s="3155" t="s">
        <v>950</v>
      </c>
      <c r="C649" s="3156"/>
      <c r="D649" s="3156"/>
      <c r="E649" s="3156"/>
      <c r="F649" s="3156"/>
      <c r="G649" s="3156"/>
      <c r="H649" s="3157"/>
    </row>
    <row r="650" spans="1:8" s="1014" customFormat="1" ht="15.75" customHeight="1" x14ac:dyDescent="0.2">
      <c r="A650" s="2875"/>
      <c r="B650" s="3123" t="s">
        <v>951</v>
      </c>
      <c r="C650" s="3124"/>
      <c r="D650" s="3124"/>
      <c r="E650" s="3124"/>
      <c r="F650" s="3124"/>
      <c r="G650" s="3124"/>
      <c r="H650" s="3125"/>
    </row>
    <row r="651" spans="1:8" s="1014" customFormat="1" ht="15.75" customHeight="1" thickBot="1" x14ac:dyDescent="0.25">
      <c r="A651" s="2875"/>
      <c r="B651" s="3126"/>
      <c r="C651" s="3127"/>
      <c r="D651" s="3127"/>
      <c r="E651" s="3127"/>
      <c r="F651" s="3127"/>
      <c r="G651" s="3127"/>
      <c r="H651" s="3128"/>
    </row>
    <row r="652" spans="1:8" s="1014" customFormat="1" ht="12.75" x14ac:dyDescent="0.2"/>
    <row r="653" spans="1:8" s="1014" customFormat="1" ht="12.75" x14ac:dyDescent="0.2"/>
    <row r="654" spans="1:8" s="1014" customFormat="1" ht="12.75" x14ac:dyDescent="0.2">
      <c r="A654" s="538" t="s">
        <v>16</v>
      </c>
      <c r="B654" s="3129" t="s">
        <v>1110</v>
      </c>
      <c r="C654" s="3130"/>
      <c r="D654" s="3130"/>
      <c r="E654" s="3130"/>
      <c r="F654" s="3130"/>
      <c r="G654" s="3130"/>
      <c r="H654" s="3131"/>
    </row>
    <row r="655" spans="1:8" s="1014" customFormat="1" ht="12.75" customHeight="1" x14ac:dyDescent="0.2">
      <c r="A655" s="3135" t="s">
        <v>1110</v>
      </c>
      <c r="B655" s="3132"/>
      <c r="C655" s="3133"/>
      <c r="D655" s="3133"/>
      <c r="E655" s="3133"/>
      <c r="F655" s="3133"/>
      <c r="G655" s="3133"/>
      <c r="H655" s="3134"/>
    </row>
    <row r="656" spans="1:8" s="1014" customFormat="1" ht="12.75" x14ac:dyDescent="0.2">
      <c r="A656" s="3135"/>
      <c r="B656" s="3136" t="s">
        <v>1084</v>
      </c>
      <c r="C656" s="3137"/>
      <c r="D656" s="3137"/>
      <c r="E656" s="3137"/>
      <c r="F656" s="3137"/>
      <c r="G656" s="3137"/>
      <c r="H656" s="3138"/>
    </row>
    <row r="657" spans="1:8" s="1014" customFormat="1" x14ac:dyDescent="0.2">
      <c r="A657" s="3135"/>
      <c r="B657" s="1992"/>
      <c r="C657" s="1993" t="s">
        <v>1089</v>
      </c>
      <c r="D657" s="1993"/>
      <c r="E657" s="1132"/>
      <c r="F657" s="1132"/>
      <c r="G657" s="1132"/>
      <c r="H657" s="1994"/>
    </row>
    <row r="658" spans="1:8" s="1014" customFormat="1" ht="16.5" x14ac:dyDescent="0.2">
      <c r="A658" s="3135"/>
      <c r="B658" s="1995"/>
      <c r="C658" s="1407" t="s">
        <v>1090</v>
      </c>
      <c r="D658" s="1407"/>
      <c r="E658" s="1407"/>
      <c r="F658" s="1407"/>
      <c r="G658" s="1407"/>
      <c r="H658" s="1408"/>
    </row>
    <row r="659" spans="1:8" s="1014" customFormat="1" ht="16.5" x14ac:dyDescent="0.2">
      <c r="A659" s="3135"/>
      <c r="B659" s="1995"/>
      <c r="C659" s="1407" t="s">
        <v>1091</v>
      </c>
      <c r="D659" s="1407"/>
      <c r="E659" s="1407"/>
      <c r="F659" s="1407"/>
      <c r="G659" s="1407"/>
      <c r="H659" s="1408"/>
    </row>
    <row r="660" spans="1:8" s="1014" customFormat="1" ht="16.5" x14ac:dyDescent="0.2">
      <c r="A660" s="3135"/>
      <c r="B660" s="1995"/>
      <c r="C660" s="1407" t="s">
        <v>1092</v>
      </c>
      <c r="D660" s="1407"/>
      <c r="E660" s="1407"/>
      <c r="F660" s="1407"/>
      <c r="G660" s="1407"/>
      <c r="H660" s="1408"/>
    </row>
    <row r="661" spans="1:8" s="1014" customFormat="1" ht="16.5" x14ac:dyDescent="0.2">
      <c r="A661" s="3135"/>
      <c r="B661" s="1995"/>
      <c r="C661" s="1407" t="s">
        <v>1093</v>
      </c>
      <c r="D661" s="1407"/>
      <c r="E661" s="1407"/>
      <c r="F661" s="1407"/>
      <c r="G661" s="1407"/>
      <c r="H661" s="1408"/>
    </row>
    <row r="662" spans="1:8" s="1014" customFormat="1" ht="16.5" x14ac:dyDescent="0.2">
      <c r="A662" s="3135"/>
      <c r="B662" s="1995"/>
      <c r="C662" s="1407" t="s">
        <v>1094</v>
      </c>
      <c r="D662" s="1407"/>
      <c r="E662" s="1407"/>
      <c r="F662" s="1407"/>
      <c r="G662" s="1407"/>
      <c r="H662" s="1408"/>
    </row>
    <row r="663" spans="1:8" s="1014" customFormat="1" ht="16.5" x14ac:dyDescent="0.2">
      <c r="A663" s="3135"/>
      <c r="B663" s="1995"/>
      <c r="C663" s="1407" t="s">
        <v>1095</v>
      </c>
      <c r="D663" s="1407"/>
      <c r="E663" s="1407"/>
      <c r="F663" s="1407"/>
      <c r="G663" s="1407"/>
      <c r="H663" s="1408"/>
    </row>
    <row r="664" spans="1:8" s="1014" customFormat="1" ht="16.5" x14ac:dyDescent="0.2">
      <c r="A664" s="3135"/>
      <c r="B664" s="1995"/>
      <c r="C664" s="1407" t="s">
        <v>1096</v>
      </c>
      <c r="D664" s="1407"/>
      <c r="E664" s="1407"/>
      <c r="F664" s="1407"/>
      <c r="G664" s="1407"/>
      <c r="H664" s="1408"/>
    </row>
    <row r="665" spans="1:8" s="1014" customFormat="1" ht="16.5" x14ac:dyDescent="0.2">
      <c r="A665" s="3135"/>
      <c r="B665" s="1995"/>
      <c r="C665" s="1407" t="s">
        <v>1097</v>
      </c>
      <c r="D665" s="1407"/>
      <c r="E665" s="1407"/>
      <c r="F665" s="1407"/>
      <c r="G665" s="1407"/>
      <c r="H665" s="1408"/>
    </row>
    <row r="666" spans="1:8" s="1014" customFormat="1" ht="16.5" x14ac:dyDescent="0.2">
      <c r="A666" s="3135"/>
      <c r="B666" s="1995"/>
      <c r="C666" s="1407" t="s">
        <v>1098</v>
      </c>
      <c r="D666" s="1407"/>
      <c r="E666" s="1407"/>
      <c r="F666" s="1407"/>
      <c r="G666" s="1407"/>
      <c r="H666" s="1408"/>
    </row>
    <row r="667" spans="1:8" s="1014" customFormat="1" ht="16.5" x14ac:dyDescent="0.2">
      <c r="A667" s="3135"/>
      <c r="B667" s="1995"/>
      <c r="C667" s="1407" t="s">
        <v>1099</v>
      </c>
      <c r="D667" s="1407"/>
      <c r="E667" s="1407"/>
      <c r="F667" s="1407"/>
      <c r="G667" s="1407"/>
      <c r="H667" s="1408"/>
    </row>
    <row r="668" spans="1:8" s="1014" customFormat="1" ht="16.5" x14ac:dyDescent="0.2">
      <c r="A668" s="3135"/>
      <c r="B668" s="1995"/>
      <c r="C668" s="1407" t="s">
        <v>1100</v>
      </c>
      <c r="D668" s="1407"/>
      <c r="E668" s="1407"/>
      <c r="F668" s="1407"/>
      <c r="G668" s="1407"/>
      <c r="H668" s="1408"/>
    </row>
    <row r="669" spans="1:8" s="1014" customFormat="1" ht="16.5" x14ac:dyDescent="0.2">
      <c r="A669" s="3135"/>
      <c r="B669" s="1995"/>
      <c r="C669" s="1407" t="s">
        <v>1101</v>
      </c>
      <c r="D669" s="1407"/>
      <c r="E669" s="1407"/>
      <c r="F669" s="1407"/>
      <c r="G669" s="1407"/>
      <c r="H669" s="1408"/>
    </row>
    <row r="670" spans="1:8" s="1014" customFormat="1" ht="16.5" x14ac:dyDescent="0.2">
      <c r="A670" s="3135"/>
      <c r="B670" s="1995"/>
      <c r="C670" s="1407" t="s">
        <v>1102</v>
      </c>
      <c r="D670" s="1407"/>
      <c r="E670" s="1407"/>
      <c r="F670" s="1407"/>
      <c r="G670" s="1407"/>
      <c r="H670" s="1408"/>
    </row>
    <row r="671" spans="1:8" s="1014" customFormat="1" ht="16.5" x14ac:dyDescent="0.2">
      <c r="A671" s="3135"/>
      <c r="B671" s="1995"/>
      <c r="C671" s="1407" t="s">
        <v>1103</v>
      </c>
      <c r="D671" s="1407"/>
      <c r="E671" s="1407"/>
      <c r="F671" s="1407"/>
      <c r="G671" s="1407"/>
      <c r="H671" s="1408"/>
    </row>
    <row r="672" spans="1:8" s="1014" customFormat="1" ht="12.75" x14ac:dyDescent="0.2">
      <c r="A672" s="3135"/>
      <c r="B672" s="1996" t="s">
        <v>950</v>
      </c>
      <c r="C672" s="1997"/>
      <c r="D672" s="1997"/>
      <c r="E672" s="1998"/>
      <c r="F672" s="1998"/>
      <c r="G672" s="1998"/>
      <c r="H672" s="1999"/>
    </row>
    <row r="673" spans="1:20" s="1014" customFormat="1" ht="24.75" customHeight="1" x14ac:dyDescent="0.2">
      <c r="A673" s="3135"/>
      <c r="B673" s="3139" t="s">
        <v>951</v>
      </c>
      <c r="C673" s="3140"/>
      <c r="D673" s="3140"/>
      <c r="E673" s="3140"/>
      <c r="F673" s="3140"/>
      <c r="G673" s="3140"/>
      <c r="H673" s="3141"/>
    </row>
    <row r="674" spans="1:20" s="1014" customFormat="1" ht="12.75" x14ac:dyDescent="0.2">
      <c r="A674" s="3135"/>
      <c r="B674" s="3142"/>
      <c r="C674" s="3143"/>
      <c r="D674" s="3143"/>
      <c r="E674" s="3143"/>
      <c r="F674" s="3143"/>
      <c r="G674" s="3143"/>
      <c r="H674" s="3144"/>
    </row>
    <row r="675" spans="1:20" s="1014" customFormat="1" ht="12.75" x14ac:dyDescent="0.2"/>
    <row r="676" spans="1:20" x14ac:dyDescent="0.25">
      <c r="T676" s="1014"/>
    </row>
    <row r="677" spans="1:20" x14ac:dyDescent="0.25">
      <c r="T677" s="1014"/>
    </row>
    <row r="678" spans="1:20" x14ac:dyDescent="0.25">
      <c r="T678" s="1014"/>
    </row>
    <row r="679" spans="1:20" x14ac:dyDescent="0.25">
      <c r="T679" s="1014"/>
    </row>
    <row r="680" spans="1:20" x14ac:dyDescent="0.25">
      <c r="T680" s="1014"/>
    </row>
    <row r="681" spans="1:20" x14ac:dyDescent="0.25">
      <c r="T681" s="1014"/>
    </row>
    <row r="682" spans="1:20" x14ac:dyDescent="0.25">
      <c r="T682" s="1014"/>
    </row>
    <row r="683" spans="1:20" x14ac:dyDescent="0.25">
      <c r="T683" s="1014"/>
    </row>
    <row r="684" spans="1:20" x14ac:dyDescent="0.25">
      <c r="T684" s="1014"/>
    </row>
    <row r="685" spans="1:20" x14ac:dyDescent="0.25">
      <c r="T685" s="1014"/>
    </row>
    <row r="686" spans="1:20" x14ac:dyDescent="0.25">
      <c r="T686" s="1014"/>
    </row>
    <row r="687" spans="1:20" x14ac:dyDescent="0.25">
      <c r="T687" s="1014"/>
    </row>
    <row r="688" spans="1:20" x14ac:dyDescent="0.25">
      <c r="T688" s="1014"/>
    </row>
    <row r="689" spans="20:20" x14ac:dyDescent="0.25">
      <c r="T689" s="1014"/>
    </row>
    <row r="690" spans="20:20" x14ac:dyDescent="0.25">
      <c r="T690" s="1014"/>
    </row>
    <row r="691" spans="20:20" x14ac:dyDescent="0.25">
      <c r="T691" s="1014"/>
    </row>
    <row r="692" spans="20:20" x14ac:dyDescent="0.25">
      <c r="T692" s="1014"/>
    </row>
    <row r="693" spans="20:20" x14ac:dyDescent="0.25">
      <c r="T693" s="1014"/>
    </row>
    <row r="694" spans="20:20" x14ac:dyDescent="0.25">
      <c r="T694" s="1014"/>
    </row>
    <row r="695" spans="20:20" x14ac:dyDescent="0.25">
      <c r="T695" s="1014"/>
    </row>
    <row r="696" spans="20:20" x14ac:dyDescent="0.25">
      <c r="T696" s="1014"/>
    </row>
    <row r="697" spans="20:20" x14ac:dyDescent="0.25">
      <c r="T697" s="1014"/>
    </row>
    <row r="698" spans="20:20" x14ac:dyDescent="0.25">
      <c r="T698" s="1014"/>
    </row>
    <row r="699" spans="20:20" x14ac:dyDescent="0.25">
      <c r="T699" s="1014"/>
    </row>
    <row r="700" spans="20:20" x14ac:dyDescent="0.25">
      <c r="T700" s="1014"/>
    </row>
    <row r="701" spans="20:20" x14ac:dyDescent="0.25">
      <c r="T701" s="1014"/>
    </row>
    <row r="702" spans="20:20" x14ac:dyDescent="0.25">
      <c r="T702" s="1014"/>
    </row>
    <row r="703" spans="20:20" x14ac:dyDescent="0.25">
      <c r="T703" s="1014"/>
    </row>
    <row r="704" spans="20:20" x14ac:dyDescent="0.25">
      <c r="T704" s="1014"/>
    </row>
    <row r="705" spans="20:20" x14ac:dyDescent="0.25">
      <c r="T705" s="1014"/>
    </row>
    <row r="706" spans="20:20" x14ac:dyDescent="0.25">
      <c r="T706" s="1014"/>
    </row>
    <row r="707" spans="20:20" x14ac:dyDescent="0.25">
      <c r="T707" s="1014"/>
    </row>
    <row r="708" spans="20:20" x14ac:dyDescent="0.25">
      <c r="T708" s="1014"/>
    </row>
    <row r="709" spans="20:20" x14ac:dyDescent="0.25">
      <c r="T709" s="1014"/>
    </row>
    <row r="710" spans="20:20" x14ac:dyDescent="0.25">
      <c r="T710" s="1014"/>
    </row>
    <row r="711" spans="20:20" x14ac:dyDescent="0.25">
      <c r="T711" s="1014"/>
    </row>
    <row r="712" spans="20:20" x14ac:dyDescent="0.25">
      <c r="T712" s="1014"/>
    </row>
    <row r="713" spans="20:20" x14ac:dyDescent="0.25">
      <c r="T713" s="1014"/>
    </row>
    <row r="714" spans="20:20" x14ac:dyDescent="0.25">
      <c r="T714" s="1014"/>
    </row>
    <row r="715" spans="20:20" x14ac:dyDescent="0.25">
      <c r="T715" s="1014"/>
    </row>
    <row r="716" spans="20:20" x14ac:dyDescent="0.25">
      <c r="T716" s="1014"/>
    </row>
    <row r="717" spans="20:20" x14ac:dyDescent="0.25">
      <c r="T717" s="1014"/>
    </row>
    <row r="718" spans="20:20" x14ac:dyDescent="0.25">
      <c r="T718" s="1014"/>
    </row>
    <row r="719" spans="20:20" x14ac:dyDescent="0.25">
      <c r="T719" s="1014"/>
    </row>
    <row r="720" spans="20:20" x14ac:dyDescent="0.25">
      <c r="T720" s="1014"/>
    </row>
    <row r="721" spans="20:20" x14ac:dyDescent="0.25">
      <c r="T721" s="1014"/>
    </row>
    <row r="722" spans="20:20" x14ac:dyDescent="0.25">
      <c r="T722" s="1014"/>
    </row>
    <row r="723" spans="20:20" x14ac:dyDescent="0.25">
      <c r="T723" s="1014"/>
    </row>
    <row r="724" spans="20:20" x14ac:dyDescent="0.25">
      <c r="T724" s="1014"/>
    </row>
    <row r="725" spans="20:20" x14ac:dyDescent="0.25">
      <c r="T725" s="1014"/>
    </row>
  </sheetData>
  <mergeCells count="910">
    <mergeCell ref="D9:E9"/>
    <mergeCell ref="H9:I9"/>
    <mergeCell ref="L9:M9"/>
    <mergeCell ref="P9:Q9"/>
    <mergeCell ref="D10:E10"/>
    <mergeCell ref="H10:I10"/>
    <mergeCell ref="L10:M10"/>
    <mergeCell ref="P10:Q10"/>
    <mergeCell ref="C2:R3"/>
    <mergeCell ref="D5:E5"/>
    <mergeCell ref="J5:L5"/>
    <mergeCell ref="P5:Q5"/>
    <mergeCell ref="D6:E7"/>
    <mergeCell ref="J6:L7"/>
    <mergeCell ref="P6:Q7"/>
    <mergeCell ref="H16:I17"/>
    <mergeCell ref="L16:M17"/>
    <mergeCell ref="H18:I19"/>
    <mergeCell ref="L18:M19"/>
    <mergeCell ref="L22:S22"/>
    <mergeCell ref="B27:D31"/>
    <mergeCell ref="D11:E12"/>
    <mergeCell ref="H11:I12"/>
    <mergeCell ref="L11:M12"/>
    <mergeCell ref="P11:Q12"/>
    <mergeCell ref="H15:I15"/>
    <mergeCell ref="L15:M15"/>
    <mergeCell ref="A39:O39"/>
    <mergeCell ref="B40:O41"/>
    <mergeCell ref="B42:O42"/>
    <mergeCell ref="H43:I43"/>
    <mergeCell ref="J43:K43"/>
    <mergeCell ref="B44:C44"/>
    <mergeCell ref="D44:E44"/>
    <mergeCell ref="F44:G44"/>
    <mergeCell ref="H44:I44"/>
    <mergeCell ref="J44:K44"/>
    <mergeCell ref="L44:M44"/>
    <mergeCell ref="N44:O44"/>
    <mergeCell ref="B45:C45"/>
    <mergeCell ref="D45:E45"/>
    <mergeCell ref="F45:G45"/>
    <mergeCell ref="H45:I45"/>
    <mergeCell ref="J45:K45"/>
    <mergeCell ref="L45:M45"/>
    <mergeCell ref="N45:O45"/>
    <mergeCell ref="N46:O46"/>
    <mergeCell ref="B47:C47"/>
    <mergeCell ref="D47:E47"/>
    <mergeCell ref="F47:G47"/>
    <mergeCell ref="H47:I47"/>
    <mergeCell ref="J47:K47"/>
    <mergeCell ref="L47:M47"/>
    <mergeCell ref="N47:O47"/>
    <mergeCell ref="B46:C46"/>
    <mergeCell ref="D46:E46"/>
    <mergeCell ref="F46:G46"/>
    <mergeCell ref="H46:I46"/>
    <mergeCell ref="J46:K46"/>
    <mergeCell ref="L46:M46"/>
    <mergeCell ref="N48:O48"/>
    <mergeCell ref="B49:O49"/>
    <mergeCell ref="B50:C50"/>
    <mergeCell ref="D50:E50"/>
    <mergeCell ref="H50:I50"/>
    <mergeCell ref="J50:K50"/>
    <mergeCell ref="L50:M50"/>
    <mergeCell ref="N50:O50"/>
    <mergeCell ref="B48:C48"/>
    <mergeCell ref="D48:E48"/>
    <mergeCell ref="F48:G48"/>
    <mergeCell ref="H48:I48"/>
    <mergeCell ref="J48:K48"/>
    <mergeCell ref="L48:M48"/>
    <mergeCell ref="B51:C51"/>
    <mergeCell ref="D51:E51"/>
    <mergeCell ref="H51:I51"/>
    <mergeCell ref="J51:K51"/>
    <mergeCell ref="N51:O51"/>
    <mergeCell ref="B52:C52"/>
    <mergeCell ref="D52:E52"/>
    <mergeCell ref="F52:G52"/>
    <mergeCell ref="H52:I52"/>
    <mergeCell ref="J52:K52"/>
    <mergeCell ref="L52:M52"/>
    <mergeCell ref="N52:O52"/>
    <mergeCell ref="B53:C53"/>
    <mergeCell ref="D53:E53"/>
    <mergeCell ref="F53:G53"/>
    <mergeCell ref="H53:I53"/>
    <mergeCell ref="J53:K53"/>
    <mergeCell ref="L53:M53"/>
    <mergeCell ref="N53:O53"/>
    <mergeCell ref="N54:O54"/>
    <mergeCell ref="B59:O60"/>
    <mergeCell ref="B61:O61"/>
    <mergeCell ref="B63:Q63"/>
    <mergeCell ref="B65:Q66"/>
    <mergeCell ref="B68:H68"/>
    <mergeCell ref="B54:C54"/>
    <mergeCell ref="D54:E54"/>
    <mergeCell ref="F54:G54"/>
    <mergeCell ref="H54:I54"/>
    <mergeCell ref="J54:K54"/>
    <mergeCell ref="L54:M54"/>
    <mergeCell ref="B69:B72"/>
    <mergeCell ref="C69:C72"/>
    <mergeCell ref="D69:E70"/>
    <mergeCell ref="F69:F70"/>
    <mergeCell ref="G69:G70"/>
    <mergeCell ref="H69:H70"/>
    <mergeCell ref="D71:E72"/>
    <mergeCell ref="F71:F72"/>
    <mergeCell ref="G71:G72"/>
    <mergeCell ref="H71:H72"/>
    <mergeCell ref="C76:D76"/>
    <mergeCell ref="E76:F76"/>
    <mergeCell ref="G76:H76"/>
    <mergeCell ref="I76:J76"/>
    <mergeCell ref="K76:L76"/>
    <mergeCell ref="B78:L78"/>
    <mergeCell ref="B74:L74"/>
    <mergeCell ref="C75:D75"/>
    <mergeCell ref="E75:F75"/>
    <mergeCell ref="G75:H75"/>
    <mergeCell ref="I75:J75"/>
    <mergeCell ref="K75:L75"/>
    <mergeCell ref="C79:D79"/>
    <mergeCell ref="E79:F79"/>
    <mergeCell ref="G79:H79"/>
    <mergeCell ref="I79:J79"/>
    <mergeCell ref="K79:L79"/>
    <mergeCell ref="C80:D80"/>
    <mergeCell ref="E80:F80"/>
    <mergeCell ref="G80:H80"/>
    <mergeCell ref="I80:J80"/>
    <mergeCell ref="K80:L80"/>
    <mergeCell ref="B86:O86"/>
    <mergeCell ref="B87:C87"/>
    <mergeCell ref="D87:E87"/>
    <mergeCell ref="F87:G87"/>
    <mergeCell ref="H87:I87"/>
    <mergeCell ref="J87:K87"/>
    <mergeCell ref="L87:M87"/>
    <mergeCell ref="N87:O87"/>
    <mergeCell ref="B82:L82"/>
    <mergeCell ref="B83:C83"/>
    <mergeCell ref="E83:F83"/>
    <mergeCell ref="H83:I83"/>
    <mergeCell ref="K83:L83"/>
    <mergeCell ref="C84:D84"/>
    <mergeCell ref="E84:F84"/>
    <mergeCell ref="H84:I84"/>
    <mergeCell ref="K84:L84"/>
    <mergeCell ref="Q91:Q92"/>
    <mergeCell ref="B93:C93"/>
    <mergeCell ref="D93:E93"/>
    <mergeCell ref="F93:G93"/>
    <mergeCell ref="H93:I93"/>
    <mergeCell ref="J93:K93"/>
    <mergeCell ref="L93:M93"/>
    <mergeCell ref="N88:O88"/>
    <mergeCell ref="B90:Q90"/>
    <mergeCell ref="B91:C92"/>
    <mergeCell ref="D91:E92"/>
    <mergeCell ref="F91:G92"/>
    <mergeCell ref="H91:I92"/>
    <mergeCell ref="J91:K92"/>
    <mergeCell ref="L91:M92"/>
    <mergeCell ref="N91:N92"/>
    <mergeCell ref="O91:P92"/>
    <mergeCell ref="B88:C88"/>
    <mergeCell ref="D88:E88"/>
    <mergeCell ref="F88:G88"/>
    <mergeCell ref="H88:I88"/>
    <mergeCell ref="J88:K88"/>
    <mergeCell ref="L88:M88"/>
    <mergeCell ref="B101:I101"/>
    <mergeCell ref="B102:D102"/>
    <mergeCell ref="E102:F102"/>
    <mergeCell ref="G102:H102"/>
    <mergeCell ref="C103:D103"/>
    <mergeCell ref="E103:F103"/>
    <mergeCell ref="B95:G95"/>
    <mergeCell ref="B96:B99"/>
    <mergeCell ref="C96:C99"/>
    <mergeCell ref="D96:E97"/>
    <mergeCell ref="F96:G97"/>
    <mergeCell ref="D98:D99"/>
    <mergeCell ref="E98:E99"/>
    <mergeCell ref="F98:F99"/>
    <mergeCell ref="G98:G99"/>
    <mergeCell ref="C107:D107"/>
    <mergeCell ref="E107:F107"/>
    <mergeCell ref="G107:H107"/>
    <mergeCell ref="I107:J107"/>
    <mergeCell ref="K107:L107"/>
    <mergeCell ref="B109:R109"/>
    <mergeCell ref="B105:L105"/>
    <mergeCell ref="C106:D106"/>
    <mergeCell ref="E106:F106"/>
    <mergeCell ref="G106:H106"/>
    <mergeCell ref="I106:J106"/>
    <mergeCell ref="K106:L106"/>
    <mergeCell ref="R110:R111"/>
    <mergeCell ref="B114:N114"/>
    <mergeCell ref="B115:C115"/>
    <mergeCell ref="D115:E115"/>
    <mergeCell ref="K115:L115"/>
    <mergeCell ref="J110:J111"/>
    <mergeCell ref="K110:K111"/>
    <mergeCell ref="L110:L111"/>
    <mergeCell ref="M110:M111"/>
    <mergeCell ref="N110:N111"/>
    <mergeCell ref="O110:P111"/>
    <mergeCell ref="B110:B111"/>
    <mergeCell ref="C110:C111"/>
    <mergeCell ref="D110:D111"/>
    <mergeCell ref="E110:F111"/>
    <mergeCell ref="G110:H111"/>
    <mergeCell ref="I110:I111"/>
    <mergeCell ref="D116:E116"/>
    <mergeCell ref="K116:L116"/>
    <mergeCell ref="B118:L118"/>
    <mergeCell ref="B119:C119"/>
    <mergeCell ref="D119:E119"/>
    <mergeCell ref="G119:H119"/>
    <mergeCell ref="I119:I120"/>
    <mergeCell ref="J119:J120"/>
    <mergeCell ref="Q110:Q111"/>
    <mergeCell ref="D134:E135"/>
    <mergeCell ref="F134:F135"/>
    <mergeCell ref="G134:G135"/>
    <mergeCell ref="H134:H135"/>
    <mergeCell ref="B139:H140"/>
    <mergeCell ref="B142:L143"/>
    <mergeCell ref="D121:E121"/>
    <mergeCell ref="A125:A128"/>
    <mergeCell ref="B131:H131"/>
    <mergeCell ref="A132:A140"/>
    <mergeCell ref="B132:B135"/>
    <mergeCell ref="C132:C135"/>
    <mergeCell ref="D132:E133"/>
    <mergeCell ref="F132:F133"/>
    <mergeCell ref="G132:G133"/>
    <mergeCell ref="H132:H133"/>
    <mergeCell ref="A143:A170"/>
    <mergeCell ref="B144:L145"/>
    <mergeCell ref="C146:D146"/>
    <mergeCell ref="E146:F146"/>
    <mergeCell ref="G146:H146"/>
    <mergeCell ref="I146:J146"/>
    <mergeCell ref="K146:L146"/>
    <mergeCell ref="B147:B148"/>
    <mergeCell ref="C147:D148"/>
    <mergeCell ref="E147:F148"/>
    <mergeCell ref="B154:J154"/>
    <mergeCell ref="B158:B160"/>
    <mergeCell ref="C158:L161"/>
    <mergeCell ref="B162:L163"/>
    <mergeCell ref="B169:L170"/>
    <mergeCell ref="B173:L173"/>
    <mergeCell ref="G147:H148"/>
    <mergeCell ref="I147:J148"/>
    <mergeCell ref="K147:L148"/>
    <mergeCell ref="B150:L151"/>
    <mergeCell ref="B152:B153"/>
    <mergeCell ref="C152:D153"/>
    <mergeCell ref="E152:F153"/>
    <mergeCell ref="G152:H153"/>
    <mergeCell ref="I152:J153"/>
    <mergeCell ref="K152:L153"/>
    <mergeCell ref="B174:L175"/>
    <mergeCell ref="A176:A191"/>
    <mergeCell ref="C176:D176"/>
    <mergeCell ref="E176:F176"/>
    <mergeCell ref="G176:H176"/>
    <mergeCell ref="I176:J176"/>
    <mergeCell ref="K176:L176"/>
    <mergeCell ref="B177:B178"/>
    <mergeCell ref="C177:D178"/>
    <mergeCell ref="E177:F178"/>
    <mergeCell ref="G177:H178"/>
    <mergeCell ref="I177:J178"/>
    <mergeCell ref="K177:L178"/>
    <mergeCell ref="B180:L181"/>
    <mergeCell ref="B182:B183"/>
    <mergeCell ref="C182:D183"/>
    <mergeCell ref="E182:F183"/>
    <mergeCell ref="G182:H183"/>
    <mergeCell ref="I182:J183"/>
    <mergeCell ref="K182:L183"/>
    <mergeCell ref="E199:F200"/>
    <mergeCell ref="H199:I200"/>
    <mergeCell ref="J199:J200"/>
    <mergeCell ref="K199:L200"/>
    <mergeCell ref="B202:L202"/>
    <mergeCell ref="B204:L205"/>
    <mergeCell ref="I185:J185"/>
    <mergeCell ref="B193:L194"/>
    <mergeCell ref="A194:A227"/>
    <mergeCell ref="B195:L196"/>
    <mergeCell ref="B197:C198"/>
    <mergeCell ref="E197:F198"/>
    <mergeCell ref="H197:I198"/>
    <mergeCell ref="K197:L198"/>
    <mergeCell ref="B199:B200"/>
    <mergeCell ref="C199:D200"/>
    <mergeCell ref="B209:J209"/>
    <mergeCell ref="B214:B215"/>
    <mergeCell ref="C214:L215"/>
    <mergeCell ref="B217:L217"/>
    <mergeCell ref="B218:L219"/>
    <mergeCell ref="B222:L223"/>
    <mergeCell ref="B206:L206"/>
    <mergeCell ref="B207:B208"/>
    <mergeCell ref="C207:D208"/>
    <mergeCell ref="E207:F208"/>
    <mergeCell ref="H207:I208"/>
    <mergeCell ref="K207:L208"/>
    <mergeCell ref="B226:L227"/>
    <mergeCell ref="B230:O231"/>
    <mergeCell ref="A231:A278"/>
    <mergeCell ref="B232:O232"/>
    <mergeCell ref="B233:O233"/>
    <mergeCell ref="B234:O235"/>
    <mergeCell ref="H236:I236"/>
    <mergeCell ref="J236:K236"/>
    <mergeCell ref="B237:C238"/>
    <mergeCell ref="D237:E238"/>
    <mergeCell ref="L239:M240"/>
    <mergeCell ref="N239:O240"/>
    <mergeCell ref="B241:C241"/>
    <mergeCell ref="H241:I241"/>
    <mergeCell ref="L241:M241"/>
    <mergeCell ref="N241:O241"/>
    <mergeCell ref="F237:G238"/>
    <mergeCell ref="H237:I238"/>
    <mergeCell ref="J237:K238"/>
    <mergeCell ref="L237:M238"/>
    <mergeCell ref="N237:O238"/>
    <mergeCell ref="B239:C240"/>
    <mergeCell ref="D239:E240"/>
    <mergeCell ref="F239:G240"/>
    <mergeCell ref="H239:I240"/>
    <mergeCell ref="J239:K240"/>
    <mergeCell ref="B246:O248"/>
    <mergeCell ref="B249:O250"/>
    <mergeCell ref="B251:C251"/>
    <mergeCell ref="D251:E251"/>
    <mergeCell ref="H251:I251"/>
    <mergeCell ref="J251:K251"/>
    <mergeCell ref="L251:M251"/>
    <mergeCell ref="N251:O251"/>
    <mergeCell ref="N242:O243"/>
    <mergeCell ref="B244:C245"/>
    <mergeCell ref="D244:E245"/>
    <mergeCell ref="F244:G245"/>
    <mergeCell ref="H244:I245"/>
    <mergeCell ref="J244:K245"/>
    <mergeCell ref="L244:M245"/>
    <mergeCell ref="N244:O245"/>
    <mergeCell ref="B242:C243"/>
    <mergeCell ref="D242:E243"/>
    <mergeCell ref="F242:G243"/>
    <mergeCell ref="H242:I243"/>
    <mergeCell ref="J242:K243"/>
    <mergeCell ref="L242:M243"/>
    <mergeCell ref="B252:C252"/>
    <mergeCell ref="D252:E252"/>
    <mergeCell ref="H252:I252"/>
    <mergeCell ref="J252:K252"/>
    <mergeCell ref="N252:O252"/>
    <mergeCell ref="B253:C254"/>
    <mergeCell ref="D253:E254"/>
    <mergeCell ref="F253:G253"/>
    <mergeCell ref="H253:I254"/>
    <mergeCell ref="J253:K254"/>
    <mergeCell ref="L253:M253"/>
    <mergeCell ref="N253:O254"/>
    <mergeCell ref="B255:C255"/>
    <mergeCell ref="D255:E255"/>
    <mergeCell ref="F255:G255"/>
    <mergeCell ref="H255:I255"/>
    <mergeCell ref="J255:K255"/>
    <mergeCell ref="L255:M255"/>
    <mergeCell ref="N255:O255"/>
    <mergeCell ref="N256:O256"/>
    <mergeCell ref="B263:O264"/>
    <mergeCell ref="B265:O266"/>
    <mergeCell ref="B270:O271"/>
    <mergeCell ref="B273:L274"/>
    <mergeCell ref="B277:O277"/>
    <mergeCell ref="B256:C256"/>
    <mergeCell ref="D256:E256"/>
    <mergeCell ref="F256:G256"/>
    <mergeCell ref="H256:I256"/>
    <mergeCell ref="J256:K256"/>
    <mergeCell ref="L256:M256"/>
    <mergeCell ref="B281:Q281"/>
    <mergeCell ref="A282:A285"/>
    <mergeCell ref="R282:R330"/>
    <mergeCell ref="B283:Q284"/>
    <mergeCell ref="B285:M286"/>
    <mergeCell ref="N285:Q286"/>
    <mergeCell ref="A287:A288"/>
    <mergeCell ref="B287:C287"/>
    <mergeCell ref="D287:E287"/>
    <mergeCell ref="F287:G287"/>
    <mergeCell ref="H287:I287"/>
    <mergeCell ref="L287:M287"/>
    <mergeCell ref="N287:Q287"/>
    <mergeCell ref="B288:C289"/>
    <mergeCell ref="D288:E289"/>
    <mergeCell ref="F288:G289"/>
    <mergeCell ref="H288:I289"/>
    <mergeCell ref="J288:K289"/>
    <mergeCell ref="L288:M289"/>
    <mergeCell ref="N288:N289"/>
    <mergeCell ref="O288:P289"/>
    <mergeCell ref="Q288:Q289"/>
    <mergeCell ref="B290:C291"/>
    <mergeCell ref="D290:E291"/>
    <mergeCell ref="F290:G291"/>
    <mergeCell ref="H290:I291"/>
    <mergeCell ref="J290:K291"/>
    <mergeCell ref="L290:M291"/>
    <mergeCell ref="N290:N291"/>
    <mergeCell ref="O290:O291"/>
    <mergeCell ref="P290:P291"/>
    <mergeCell ref="Q290:Q291"/>
    <mergeCell ref="A292:A319"/>
    <mergeCell ref="E294:G294"/>
    <mergeCell ref="I294:K294"/>
    <mergeCell ref="M294:O294"/>
    <mergeCell ref="E295:G295"/>
    <mergeCell ref="I295:K295"/>
    <mergeCell ref="M295:O295"/>
    <mergeCell ref="E296:G296"/>
    <mergeCell ref="C300:D302"/>
    <mergeCell ref="E300:G300"/>
    <mergeCell ref="I300:J300"/>
    <mergeCell ref="M300:O300"/>
    <mergeCell ref="P300:Q302"/>
    <mergeCell ref="E301:G302"/>
    <mergeCell ref="I301:J302"/>
    <mergeCell ref="M301:O302"/>
    <mergeCell ref="I296:K296"/>
    <mergeCell ref="M296:O296"/>
    <mergeCell ref="E297:G297"/>
    <mergeCell ref="I297:K297"/>
    <mergeCell ref="M297:O297"/>
    <mergeCell ref="E298:G298"/>
    <mergeCell ref="I298:K298"/>
    <mergeCell ref="M298:O298"/>
    <mergeCell ref="P308:Q309"/>
    <mergeCell ref="E310:G310"/>
    <mergeCell ref="I310:K310"/>
    <mergeCell ref="M310:O310"/>
    <mergeCell ref="C304:D305"/>
    <mergeCell ref="E304:G305"/>
    <mergeCell ref="I304:K305"/>
    <mergeCell ref="M304:O305"/>
    <mergeCell ref="P304:Q305"/>
    <mergeCell ref="E306:G306"/>
    <mergeCell ref="I306:K306"/>
    <mergeCell ref="M306:O306"/>
    <mergeCell ref="E311:G311"/>
    <mergeCell ref="I311:K311"/>
    <mergeCell ref="M311:O311"/>
    <mergeCell ref="E313:G313"/>
    <mergeCell ref="I313:K313"/>
    <mergeCell ref="M313:O313"/>
    <mergeCell ref="B308:D309"/>
    <mergeCell ref="E308:G309"/>
    <mergeCell ref="I308:K309"/>
    <mergeCell ref="M308:O309"/>
    <mergeCell ref="E316:G316"/>
    <mergeCell ref="I316:K316"/>
    <mergeCell ref="M316:O316"/>
    <mergeCell ref="B317:B318"/>
    <mergeCell ref="C317:G318"/>
    <mergeCell ref="B320:B321"/>
    <mergeCell ref="C320:Q321"/>
    <mergeCell ref="E314:G314"/>
    <mergeCell ref="I314:K314"/>
    <mergeCell ref="M314:O314"/>
    <mergeCell ref="E315:G315"/>
    <mergeCell ref="I315:K315"/>
    <mergeCell ref="M315:O315"/>
    <mergeCell ref="A322:A330"/>
    <mergeCell ref="I325:P325"/>
    <mergeCell ref="B329:Q329"/>
    <mergeCell ref="B332:G334"/>
    <mergeCell ref="A333:A391"/>
    <mergeCell ref="B335:B338"/>
    <mergeCell ref="C335:C338"/>
    <mergeCell ref="D335:E336"/>
    <mergeCell ref="F335:G336"/>
    <mergeCell ref="D337:D338"/>
    <mergeCell ref="B342:G342"/>
    <mergeCell ref="B343:B344"/>
    <mergeCell ref="C343:C344"/>
    <mergeCell ref="D343:D344"/>
    <mergeCell ref="E343:E344"/>
    <mergeCell ref="F343:F344"/>
    <mergeCell ref="G343:G344"/>
    <mergeCell ref="E337:E338"/>
    <mergeCell ref="F337:F338"/>
    <mergeCell ref="G337:G338"/>
    <mergeCell ref="B339:G339"/>
    <mergeCell ref="B340:B341"/>
    <mergeCell ref="C340:C341"/>
    <mergeCell ref="D340:D341"/>
    <mergeCell ref="E340:E341"/>
    <mergeCell ref="F340:F341"/>
    <mergeCell ref="G340:G341"/>
    <mergeCell ref="B347:B348"/>
    <mergeCell ref="C347:C348"/>
    <mergeCell ref="D347:D348"/>
    <mergeCell ref="E347:E348"/>
    <mergeCell ref="F347:F348"/>
    <mergeCell ref="G347:G348"/>
    <mergeCell ref="B345:B346"/>
    <mergeCell ref="C345:C346"/>
    <mergeCell ref="D345:D346"/>
    <mergeCell ref="E345:E346"/>
    <mergeCell ref="F345:F346"/>
    <mergeCell ref="G345:G346"/>
    <mergeCell ref="B351:B352"/>
    <mergeCell ref="C351:C352"/>
    <mergeCell ref="D351:D352"/>
    <mergeCell ref="E351:E352"/>
    <mergeCell ref="F351:F352"/>
    <mergeCell ref="G351:G352"/>
    <mergeCell ref="B349:B350"/>
    <mergeCell ref="C349:C350"/>
    <mergeCell ref="D349:D350"/>
    <mergeCell ref="E349:E350"/>
    <mergeCell ref="F349:F350"/>
    <mergeCell ref="G349:G350"/>
    <mergeCell ref="B355:B356"/>
    <mergeCell ref="C355:C356"/>
    <mergeCell ref="D355:D356"/>
    <mergeCell ref="E355:E356"/>
    <mergeCell ref="F355:F356"/>
    <mergeCell ref="G355:G356"/>
    <mergeCell ref="B353:B354"/>
    <mergeCell ref="C353:C354"/>
    <mergeCell ref="D353:D354"/>
    <mergeCell ref="E353:E354"/>
    <mergeCell ref="F353:F354"/>
    <mergeCell ref="G353:G354"/>
    <mergeCell ref="B359:B360"/>
    <mergeCell ref="C359:C360"/>
    <mergeCell ref="D359:D360"/>
    <mergeCell ref="E359:E360"/>
    <mergeCell ref="F359:F360"/>
    <mergeCell ref="G359:G360"/>
    <mergeCell ref="B357:B358"/>
    <mergeCell ref="C357:C358"/>
    <mergeCell ref="D357:D358"/>
    <mergeCell ref="E357:E358"/>
    <mergeCell ref="F357:F358"/>
    <mergeCell ref="G357:G358"/>
    <mergeCell ref="B363:B364"/>
    <mergeCell ref="C363:C364"/>
    <mergeCell ref="D363:D364"/>
    <mergeCell ref="E363:E364"/>
    <mergeCell ref="F363:F364"/>
    <mergeCell ref="G363:G364"/>
    <mergeCell ref="B361:B362"/>
    <mergeCell ref="C361:C362"/>
    <mergeCell ref="D361:D362"/>
    <mergeCell ref="E361:E362"/>
    <mergeCell ref="F361:F362"/>
    <mergeCell ref="G361:G362"/>
    <mergeCell ref="B367:B368"/>
    <mergeCell ref="C367:C368"/>
    <mergeCell ref="D367:D368"/>
    <mergeCell ref="E367:E368"/>
    <mergeCell ref="F367:F368"/>
    <mergeCell ref="G367:G368"/>
    <mergeCell ref="B365:B366"/>
    <mergeCell ref="C365:C366"/>
    <mergeCell ref="D365:D366"/>
    <mergeCell ref="E365:E366"/>
    <mergeCell ref="F365:F366"/>
    <mergeCell ref="G365:G366"/>
    <mergeCell ref="B371:B372"/>
    <mergeCell ref="C371:C372"/>
    <mergeCell ref="D371:D372"/>
    <mergeCell ref="E371:E372"/>
    <mergeCell ref="F371:F372"/>
    <mergeCell ref="G371:G372"/>
    <mergeCell ref="B369:B370"/>
    <mergeCell ref="C369:C370"/>
    <mergeCell ref="D369:D370"/>
    <mergeCell ref="E369:E370"/>
    <mergeCell ref="F369:F370"/>
    <mergeCell ref="G369:G370"/>
    <mergeCell ref="B376:G377"/>
    <mergeCell ref="B378:G379"/>
    <mergeCell ref="B385:G386"/>
    <mergeCell ref="B387:G388"/>
    <mergeCell ref="B389:G391"/>
    <mergeCell ref="B393:I395"/>
    <mergeCell ref="B373:B374"/>
    <mergeCell ref="C373:C374"/>
    <mergeCell ref="D373:D374"/>
    <mergeCell ref="E373:E374"/>
    <mergeCell ref="F373:F374"/>
    <mergeCell ref="G373:G374"/>
    <mergeCell ref="A395:A433"/>
    <mergeCell ref="B396:I396"/>
    <mergeCell ref="B397:D398"/>
    <mergeCell ref="E397:F398"/>
    <mergeCell ref="G397:H398"/>
    <mergeCell ref="I397:I398"/>
    <mergeCell ref="B399:B400"/>
    <mergeCell ref="C399:D400"/>
    <mergeCell ref="E399:F400"/>
    <mergeCell ref="G399:G400"/>
    <mergeCell ref="H399:H400"/>
    <mergeCell ref="I399:I400"/>
    <mergeCell ref="B401:I402"/>
    <mergeCell ref="B404:I404"/>
    <mergeCell ref="B405:I406"/>
    <mergeCell ref="B407:B408"/>
    <mergeCell ref="C407:D408"/>
    <mergeCell ref="E407:F408"/>
    <mergeCell ref="G407:G408"/>
    <mergeCell ref="I407:I408"/>
    <mergeCell ref="B420:I423"/>
    <mergeCell ref="B424:I424"/>
    <mergeCell ref="B425:I427"/>
    <mergeCell ref="B428:I429"/>
    <mergeCell ref="B430:I431"/>
    <mergeCell ref="B432:I433"/>
    <mergeCell ref="B409:I409"/>
    <mergeCell ref="B411:B412"/>
    <mergeCell ref="C411:I412"/>
    <mergeCell ref="B413:B416"/>
    <mergeCell ref="C413:I416"/>
    <mergeCell ref="B417:I419"/>
    <mergeCell ref="A436:A489"/>
    <mergeCell ref="B437:L439"/>
    <mergeCell ref="B440:L440"/>
    <mergeCell ref="C441:D442"/>
    <mergeCell ref="E441:F442"/>
    <mergeCell ref="G441:H442"/>
    <mergeCell ref="I441:J442"/>
    <mergeCell ref="K441:L442"/>
    <mergeCell ref="B443:B444"/>
    <mergeCell ref="C443:D444"/>
    <mergeCell ref="E443:F444"/>
    <mergeCell ref="G443:H444"/>
    <mergeCell ref="I443:J444"/>
    <mergeCell ref="K443:L444"/>
    <mergeCell ref="C445:D445"/>
    <mergeCell ref="E445:F445"/>
    <mergeCell ref="K445:L445"/>
    <mergeCell ref="B435:L436"/>
    <mergeCell ref="B451:L452"/>
    <mergeCell ref="B453:L453"/>
    <mergeCell ref="C454:D455"/>
    <mergeCell ref="E454:F455"/>
    <mergeCell ref="G454:H455"/>
    <mergeCell ref="I454:J455"/>
    <mergeCell ref="K454:L455"/>
    <mergeCell ref="C446:D447"/>
    <mergeCell ref="E446:F447"/>
    <mergeCell ref="G446:H447"/>
    <mergeCell ref="I446:J447"/>
    <mergeCell ref="K446:L447"/>
    <mergeCell ref="C448:D449"/>
    <mergeCell ref="E448:F449"/>
    <mergeCell ref="G448:H449"/>
    <mergeCell ref="I448:J449"/>
    <mergeCell ref="K448:L449"/>
    <mergeCell ref="C460:D461"/>
    <mergeCell ref="E460:F461"/>
    <mergeCell ref="G460:H461"/>
    <mergeCell ref="I460:J461"/>
    <mergeCell ref="K460:L461"/>
    <mergeCell ref="B463:B468"/>
    <mergeCell ref="C463:L466"/>
    <mergeCell ref="C467:L468"/>
    <mergeCell ref="E456:F456"/>
    <mergeCell ref="G456:H456"/>
    <mergeCell ref="I456:J456"/>
    <mergeCell ref="K456:L456"/>
    <mergeCell ref="B457:J457"/>
    <mergeCell ref="C458:D459"/>
    <mergeCell ref="E458:F459"/>
    <mergeCell ref="G458:H459"/>
    <mergeCell ref="I458:J459"/>
    <mergeCell ref="K458:L459"/>
    <mergeCell ref="B478:L479"/>
    <mergeCell ref="B480:L481"/>
    <mergeCell ref="B483:L484"/>
    <mergeCell ref="B485:L486"/>
    <mergeCell ref="B487:L487"/>
    <mergeCell ref="B488:L489"/>
    <mergeCell ref="B470:B471"/>
    <mergeCell ref="C470:L471"/>
    <mergeCell ref="B472:B474"/>
    <mergeCell ref="C472:L474"/>
    <mergeCell ref="B475:B477"/>
    <mergeCell ref="C475:L477"/>
    <mergeCell ref="B492:R493"/>
    <mergeCell ref="A493:A529"/>
    <mergeCell ref="B495:M496"/>
    <mergeCell ref="N495:N496"/>
    <mergeCell ref="O495:Q496"/>
    <mergeCell ref="R495:R496"/>
    <mergeCell ref="C498:R498"/>
    <mergeCell ref="B499:B500"/>
    <mergeCell ref="C499:C500"/>
    <mergeCell ref="D499:D500"/>
    <mergeCell ref="M499:M500"/>
    <mergeCell ref="N499:N500"/>
    <mergeCell ref="O499:P500"/>
    <mergeCell ref="Q499:Q500"/>
    <mergeCell ref="R499:R500"/>
    <mergeCell ref="B501:B502"/>
    <mergeCell ref="C501:C502"/>
    <mergeCell ref="D501:D502"/>
    <mergeCell ref="E501:E502"/>
    <mergeCell ref="F501:F502"/>
    <mergeCell ref="E499:F500"/>
    <mergeCell ref="G499:H500"/>
    <mergeCell ref="I499:I500"/>
    <mergeCell ref="J499:J500"/>
    <mergeCell ref="K499:K500"/>
    <mergeCell ref="L499:L500"/>
    <mergeCell ref="O501:O502"/>
    <mergeCell ref="P501:P502"/>
    <mergeCell ref="Q501:Q502"/>
    <mergeCell ref="R501:R502"/>
    <mergeCell ref="K503:R505"/>
    <mergeCell ref="B504:G505"/>
    <mergeCell ref="I501:I502"/>
    <mergeCell ref="J501:J502"/>
    <mergeCell ref="K501:K502"/>
    <mergeCell ref="L501:L502"/>
    <mergeCell ref="M501:M502"/>
    <mergeCell ref="N501:N502"/>
    <mergeCell ref="J506:J507"/>
    <mergeCell ref="K506:K507"/>
    <mergeCell ref="L506:L507"/>
    <mergeCell ref="M506:M507"/>
    <mergeCell ref="O506:P506"/>
    <mergeCell ref="C526:R526"/>
    <mergeCell ref="B506:B507"/>
    <mergeCell ref="C506:C507"/>
    <mergeCell ref="D506:D507"/>
    <mergeCell ref="E506:F507"/>
    <mergeCell ref="G506:H507"/>
    <mergeCell ref="I506:I507"/>
    <mergeCell ref="P527:P528"/>
    <mergeCell ref="Q527:Q528"/>
    <mergeCell ref="R527:R528"/>
    <mergeCell ref="B533:N534"/>
    <mergeCell ref="A534:A571"/>
    <mergeCell ref="B535:N535"/>
    <mergeCell ref="B537:N537"/>
    <mergeCell ref="B538:G539"/>
    <mergeCell ref="H538:N538"/>
    <mergeCell ref="H539:N539"/>
    <mergeCell ref="J527:J528"/>
    <mergeCell ref="K527:K528"/>
    <mergeCell ref="L527:L528"/>
    <mergeCell ref="M527:M528"/>
    <mergeCell ref="N527:N528"/>
    <mergeCell ref="O527:O528"/>
    <mergeCell ref="B527:B528"/>
    <mergeCell ref="C527:C528"/>
    <mergeCell ref="D527:D528"/>
    <mergeCell ref="E527:E528"/>
    <mergeCell ref="F527:F528"/>
    <mergeCell ref="I527:I528"/>
    <mergeCell ref="J540:J541"/>
    <mergeCell ref="K540:L541"/>
    <mergeCell ref="M540:M541"/>
    <mergeCell ref="N540:N541"/>
    <mergeCell ref="C542:C543"/>
    <mergeCell ref="D542:E543"/>
    <mergeCell ref="F542:F543"/>
    <mergeCell ref="G542:G543"/>
    <mergeCell ref="H542:H543"/>
    <mergeCell ref="I542:I543"/>
    <mergeCell ref="B540:C541"/>
    <mergeCell ref="D540:E541"/>
    <mergeCell ref="F540:F541"/>
    <mergeCell ref="G540:G541"/>
    <mergeCell ref="H540:H541"/>
    <mergeCell ref="I540:I541"/>
    <mergeCell ref="J542:J543"/>
    <mergeCell ref="K542:L543"/>
    <mergeCell ref="M542:M543"/>
    <mergeCell ref="N542:N543"/>
    <mergeCell ref="B544:C545"/>
    <mergeCell ref="D544:E545"/>
    <mergeCell ref="F544:F545"/>
    <mergeCell ref="G544:G545"/>
    <mergeCell ref="H544:N544"/>
    <mergeCell ref="M547:M548"/>
    <mergeCell ref="N547:N548"/>
    <mergeCell ref="G564:N564"/>
    <mergeCell ref="B565:B566"/>
    <mergeCell ref="C565:N566"/>
    <mergeCell ref="B569:N569"/>
    <mergeCell ref="B546:C546"/>
    <mergeCell ref="D546:E546"/>
    <mergeCell ref="H547:H548"/>
    <mergeCell ref="I547:I548"/>
    <mergeCell ref="J547:J548"/>
    <mergeCell ref="K547:L548"/>
    <mergeCell ref="B570:N570"/>
    <mergeCell ref="B575:L576"/>
    <mergeCell ref="A576:A603"/>
    <mergeCell ref="B577:L578"/>
    <mergeCell ref="I579:L579"/>
    <mergeCell ref="B580:C580"/>
    <mergeCell ref="D580:E580"/>
    <mergeCell ref="G580:H580"/>
    <mergeCell ref="I580:I581"/>
    <mergeCell ref="J580:J581"/>
    <mergeCell ref="J585:J586"/>
    <mergeCell ref="K585:K586"/>
    <mergeCell ref="L585:L586"/>
    <mergeCell ref="B587:C587"/>
    <mergeCell ref="D587:E587"/>
    <mergeCell ref="B588:C588"/>
    <mergeCell ref="D588:E588"/>
    <mergeCell ref="D582:E582"/>
    <mergeCell ref="B585:C586"/>
    <mergeCell ref="D585:E586"/>
    <mergeCell ref="F585:F586"/>
    <mergeCell ref="G585:H586"/>
    <mergeCell ref="I585:I586"/>
    <mergeCell ref="B592:C592"/>
    <mergeCell ref="D592:E592"/>
    <mergeCell ref="B593:C593"/>
    <mergeCell ref="D593:E593"/>
    <mergeCell ref="B594:C594"/>
    <mergeCell ref="D594:E594"/>
    <mergeCell ref="B589:C589"/>
    <mergeCell ref="D589:E589"/>
    <mergeCell ref="B590:C590"/>
    <mergeCell ref="D590:E590"/>
    <mergeCell ref="B591:C591"/>
    <mergeCell ref="D591:E591"/>
    <mergeCell ref="B598:C598"/>
    <mergeCell ref="D598:E598"/>
    <mergeCell ref="B599:C599"/>
    <mergeCell ref="D599:E599"/>
    <mergeCell ref="B600:C600"/>
    <mergeCell ref="D600:E600"/>
    <mergeCell ref="B595:C595"/>
    <mergeCell ref="D595:E595"/>
    <mergeCell ref="B596:C596"/>
    <mergeCell ref="D596:E596"/>
    <mergeCell ref="B597:C597"/>
    <mergeCell ref="D597:E597"/>
    <mergeCell ref="B602:B603"/>
    <mergeCell ref="C602:L603"/>
    <mergeCell ref="B606:H607"/>
    <mergeCell ref="A607:A651"/>
    <mergeCell ref="B608:H609"/>
    <mergeCell ref="B611:H611"/>
    <mergeCell ref="B612:B613"/>
    <mergeCell ref="C612:C613"/>
    <mergeCell ref="D612:D613"/>
    <mergeCell ref="E612:F613"/>
    <mergeCell ref="E616:F616"/>
    <mergeCell ref="B618:B619"/>
    <mergeCell ref="C618:C619"/>
    <mergeCell ref="D618:D619"/>
    <mergeCell ref="E618:E619"/>
    <mergeCell ref="F618:F619"/>
    <mergeCell ref="G612:G613"/>
    <mergeCell ref="H612:H613"/>
    <mergeCell ref="B614:B615"/>
    <mergeCell ref="C614:C615"/>
    <mergeCell ref="D614:D615"/>
    <mergeCell ref="E614:E615"/>
    <mergeCell ref="G614:G615"/>
    <mergeCell ref="H614:H615"/>
    <mergeCell ref="G618:G619"/>
    <mergeCell ref="H618:H619"/>
    <mergeCell ref="B620:H621"/>
    <mergeCell ref="B623:B624"/>
    <mergeCell ref="C623:C624"/>
    <mergeCell ref="D623:D624"/>
    <mergeCell ref="E623:F624"/>
    <mergeCell ref="G623:G624"/>
    <mergeCell ref="H623:H624"/>
    <mergeCell ref="B650:H651"/>
    <mergeCell ref="B654:H655"/>
    <mergeCell ref="A655:A674"/>
    <mergeCell ref="B656:H656"/>
    <mergeCell ref="B673:H674"/>
    <mergeCell ref="B639:H639"/>
    <mergeCell ref="B641:B643"/>
    <mergeCell ref="C641:H643"/>
    <mergeCell ref="B644:H645"/>
    <mergeCell ref="B647:H648"/>
    <mergeCell ref="B649:H649"/>
  </mergeCells>
  <conditionalFormatting sqref="B23">
    <cfRule type="cellIs" dxfId="176" priority="113" operator="greaterThan">
      <formula>1</formula>
    </cfRule>
  </conditionalFormatting>
  <conditionalFormatting sqref="D11">
    <cfRule type="cellIs" dxfId="175" priority="112" operator="greaterThan">
      <formula>1</formula>
    </cfRule>
  </conditionalFormatting>
  <conditionalFormatting sqref="B52">
    <cfRule type="cellIs" dxfId="174" priority="111" operator="greaterThan">
      <formula>1</formula>
    </cfRule>
  </conditionalFormatting>
  <conditionalFormatting sqref="B45">
    <cfRule type="cellIs" dxfId="173" priority="110" operator="greaterThan">
      <formula>1</formula>
    </cfRule>
  </conditionalFormatting>
  <conditionalFormatting sqref="C199">
    <cfRule type="cellIs" dxfId="172" priority="109" operator="greaterThan">
      <formula>1</formula>
    </cfRule>
  </conditionalFormatting>
  <conditionalFormatting sqref="C207">
    <cfRule type="cellIs" dxfId="171" priority="108" operator="greaterThan">
      <formula>1</formula>
    </cfRule>
  </conditionalFormatting>
  <conditionalFormatting sqref="A142">
    <cfRule type="expression" dxfId="170" priority="107" stopIfTrue="1">
      <formula>OR(ROW()=CELL("ligne"),COLUMN()=CELL("colonne"))</formula>
    </cfRule>
  </conditionalFormatting>
  <conditionalFormatting sqref="A193">
    <cfRule type="expression" dxfId="169" priority="106" stopIfTrue="1">
      <formula>OR(ROW()=CELL("ligne"),COLUMN()=CELL("colonne"))</formula>
    </cfRule>
  </conditionalFormatting>
  <conditionalFormatting sqref="A173:A175">
    <cfRule type="expression" dxfId="168" priority="105" stopIfTrue="1">
      <formula>OR(ROW()=CELL("ligne"),COLUMN()=CELL("colonne"))</formula>
    </cfRule>
  </conditionalFormatting>
  <conditionalFormatting sqref="A131">
    <cfRule type="expression" dxfId="167" priority="104" stopIfTrue="1">
      <formula>OR(ROW()=CELL("ligne"),COLUMN()=CELL("colonne"))</formula>
    </cfRule>
  </conditionalFormatting>
  <conditionalFormatting sqref="C147">
    <cfRule type="cellIs" dxfId="166" priority="103" operator="greaterThan">
      <formula>1</formula>
    </cfRule>
  </conditionalFormatting>
  <conditionalFormatting sqref="J46">
    <cfRule type="expression" dxfId="165" priority="114">
      <formula>#REF!&gt;1</formula>
    </cfRule>
  </conditionalFormatting>
  <conditionalFormatting sqref="B253">
    <cfRule type="cellIs" dxfId="164" priority="102" operator="greaterThan">
      <formula>1</formula>
    </cfRule>
  </conditionalFormatting>
  <conditionalFormatting sqref="B239">
    <cfRule type="cellIs" dxfId="163" priority="101" operator="greaterThan">
      <formula>1</formula>
    </cfRule>
  </conditionalFormatting>
  <conditionalFormatting sqref="A230">
    <cfRule type="expression" dxfId="162" priority="100" stopIfTrue="1">
      <formula>OR(ROW()=CELL("ligne"),COLUMN()=CELL("colonne"))</formula>
    </cfRule>
  </conditionalFormatting>
  <conditionalFormatting sqref="F241">
    <cfRule type="cellIs" dxfId="161" priority="99" operator="greaterThan">
      <formula>1</formula>
    </cfRule>
  </conditionalFormatting>
  <conditionalFormatting sqref="H241">
    <cfRule type="cellIs" dxfId="160" priority="97" operator="greaterThan">
      <formula>1</formula>
    </cfRule>
  </conditionalFormatting>
  <conditionalFormatting sqref="G241">
    <cfRule type="cellIs" dxfId="159" priority="98" operator="greaterThan">
      <formula>1</formula>
    </cfRule>
  </conditionalFormatting>
  <conditionalFormatting sqref="B290">
    <cfRule type="cellIs" dxfId="158" priority="94" operator="greaterThan">
      <formula>1</formula>
    </cfRule>
  </conditionalFormatting>
  <conditionalFormatting sqref="I296:K296">
    <cfRule type="cellIs" dxfId="157" priority="96" operator="greaterThan">
      <formula>1</formula>
    </cfRule>
  </conditionalFormatting>
  <conditionalFormatting sqref="M296">
    <cfRule type="cellIs" dxfId="156" priority="95" operator="greaterThan">
      <formula>1</formula>
    </cfRule>
  </conditionalFormatting>
  <conditionalFormatting sqref="B343">
    <cfRule type="cellIs" dxfId="155" priority="93" operator="greaterThan">
      <formula>1</formula>
    </cfRule>
  </conditionalFormatting>
  <conditionalFormatting sqref="B340">
    <cfRule type="cellIs" dxfId="154" priority="92" operator="greaterThan">
      <formula>1</formula>
    </cfRule>
  </conditionalFormatting>
  <conditionalFormatting sqref="B345">
    <cfRule type="cellIs" dxfId="153" priority="91" operator="greaterThan">
      <formula>1</formula>
    </cfRule>
  </conditionalFormatting>
  <conditionalFormatting sqref="B347">
    <cfRule type="cellIs" dxfId="152" priority="90" operator="greaterThan">
      <formula>1</formula>
    </cfRule>
  </conditionalFormatting>
  <conditionalFormatting sqref="B349">
    <cfRule type="cellIs" dxfId="151" priority="89" operator="greaterThan">
      <formula>1</formula>
    </cfRule>
  </conditionalFormatting>
  <conditionalFormatting sqref="B351">
    <cfRule type="cellIs" dxfId="150" priority="88" operator="greaterThan">
      <formula>1</formula>
    </cfRule>
  </conditionalFormatting>
  <conditionalFormatting sqref="B353">
    <cfRule type="cellIs" dxfId="149" priority="87" operator="greaterThan">
      <formula>1</formula>
    </cfRule>
  </conditionalFormatting>
  <conditionalFormatting sqref="B355">
    <cfRule type="cellIs" dxfId="148" priority="86" operator="greaterThan">
      <formula>1</formula>
    </cfRule>
  </conditionalFormatting>
  <conditionalFormatting sqref="B357">
    <cfRule type="cellIs" dxfId="147" priority="85" operator="greaterThan">
      <formula>1</formula>
    </cfRule>
  </conditionalFormatting>
  <conditionalFormatting sqref="B359">
    <cfRule type="cellIs" dxfId="146" priority="84" operator="greaterThan">
      <formula>1</formula>
    </cfRule>
  </conditionalFormatting>
  <conditionalFormatting sqref="B361">
    <cfRule type="cellIs" dxfId="145" priority="83" operator="greaterThan">
      <formula>1</formula>
    </cfRule>
  </conditionalFormatting>
  <conditionalFormatting sqref="A332">
    <cfRule type="expression" dxfId="144" priority="82" stopIfTrue="1">
      <formula>OR(ROW()=CELL("ligne"),COLUMN()=CELL("colonne"))</formula>
    </cfRule>
  </conditionalFormatting>
  <conditionalFormatting sqref="B373">
    <cfRule type="cellIs" dxfId="143" priority="76" operator="greaterThan">
      <formula>1</formula>
    </cfRule>
  </conditionalFormatting>
  <conditionalFormatting sqref="B363">
    <cfRule type="cellIs" dxfId="142" priority="81" operator="greaterThan">
      <formula>1</formula>
    </cfRule>
  </conditionalFormatting>
  <conditionalFormatting sqref="B365">
    <cfRule type="cellIs" dxfId="141" priority="80" operator="greaterThan">
      <formula>1</formula>
    </cfRule>
  </conditionalFormatting>
  <conditionalFormatting sqref="B367">
    <cfRule type="cellIs" dxfId="140" priority="79" operator="greaterThan">
      <formula>1</formula>
    </cfRule>
  </conditionalFormatting>
  <conditionalFormatting sqref="B369">
    <cfRule type="cellIs" dxfId="139" priority="78" operator="greaterThan">
      <formula>1</formula>
    </cfRule>
  </conditionalFormatting>
  <conditionalFormatting sqref="B371">
    <cfRule type="cellIs" dxfId="138" priority="77" operator="greaterThan">
      <formula>1</formula>
    </cfRule>
  </conditionalFormatting>
  <conditionalFormatting sqref="C76">
    <cfRule type="cellIs" dxfId="137" priority="75" operator="greaterThan">
      <formula>1</formula>
    </cfRule>
  </conditionalFormatting>
  <conditionalFormatting sqref="C84">
    <cfRule type="cellIs" dxfId="136" priority="74" operator="greaterThan">
      <formula>1</formula>
    </cfRule>
  </conditionalFormatting>
  <conditionalFormatting sqref="B88">
    <cfRule type="cellIs" dxfId="135" priority="73" operator="greaterThan">
      <formula>1</formula>
    </cfRule>
  </conditionalFormatting>
  <conditionalFormatting sqref="B93">
    <cfRule type="cellIs" dxfId="134" priority="72" operator="greaterThan">
      <formula>1</formula>
    </cfRule>
  </conditionalFormatting>
  <conditionalFormatting sqref="C103">
    <cfRule type="cellIs" dxfId="133" priority="71" operator="greaterThan">
      <formula>1</formula>
    </cfRule>
  </conditionalFormatting>
  <conditionalFormatting sqref="C107">
    <cfRule type="cellIs" dxfId="132" priority="70" operator="greaterThan">
      <formula>1</formula>
    </cfRule>
  </conditionalFormatting>
  <conditionalFormatting sqref="C399">
    <cfRule type="cellIs" dxfId="131" priority="69" operator="greaterThan">
      <formula>1</formula>
    </cfRule>
  </conditionalFormatting>
  <conditionalFormatting sqref="C407">
    <cfRule type="cellIs" dxfId="130" priority="68" operator="greaterThan">
      <formula>1</formula>
    </cfRule>
  </conditionalFormatting>
  <conditionalFormatting sqref="A393:A394">
    <cfRule type="expression" dxfId="129" priority="67" stopIfTrue="1">
      <formula>OR(ROW()=CELL("ligne"),COLUMN()=CELL("colonne"))</formula>
    </cfRule>
  </conditionalFormatting>
  <conditionalFormatting sqref="C456">
    <cfRule type="cellIs" dxfId="128" priority="65" operator="greaterThan">
      <formula>1</formula>
    </cfRule>
  </conditionalFormatting>
  <conditionalFormatting sqref="C443">
    <cfRule type="cellIs" dxfId="127" priority="66" operator="greaterThan">
      <formula>1</formula>
    </cfRule>
  </conditionalFormatting>
  <conditionalFormatting sqref="A435">
    <cfRule type="expression" dxfId="126" priority="64" stopIfTrue="1">
      <formula>OR(ROW()=CELL("ligne"),COLUMN()=CELL("colonne"))</formula>
    </cfRule>
  </conditionalFormatting>
  <conditionalFormatting sqref="B587">
    <cfRule type="cellIs" dxfId="125" priority="49" operator="greaterThan">
      <formula>1</formula>
    </cfRule>
  </conditionalFormatting>
  <conditionalFormatting sqref="B590">
    <cfRule type="cellIs" dxfId="124" priority="61" operator="greaterThan">
      <formula>1</formula>
    </cfRule>
  </conditionalFormatting>
  <conditionalFormatting sqref="B599">
    <cfRule type="cellIs" dxfId="123" priority="52" operator="greaterThan">
      <formula>1</formula>
    </cfRule>
  </conditionalFormatting>
  <conditionalFormatting sqref="B589">
    <cfRule type="cellIs" dxfId="122" priority="62" operator="greaterThan">
      <formula>1</formula>
    </cfRule>
  </conditionalFormatting>
  <conditionalFormatting sqref="B588">
    <cfRule type="cellIs" dxfId="121" priority="63" operator="greaterThan">
      <formula>1</formula>
    </cfRule>
  </conditionalFormatting>
  <conditionalFormatting sqref="B593">
    <cfRule type="cellIs" dxfId="120" priority="58" operator="greaterThan">
      <formula>1</formula>
    </cfRule>
  </conditionalFormatting>
  <conditionalFormatting sqref="B591">
    <cfRule type="cellIs" dxfId="119" priority="60" operator="greaterThan">
      <formula>1</formula>
    </cfRule>
  </conditionalFormatting>
  <conditionalFormatting sqref="B592">
    <cfRule type="cellIs" dxfId="118" priority="59" operator="greaterThan">
      <formula>1</formula>
    </cfRule>
  </conditionalFormatting>
  <conditionalFormatting sqref="B596">
    <cfRule type="cellIs" dxfId="117" priority="55" operator="greaterThan">
      <formula>1</formula>
    </cfRule>
  </conditionalFormatting>
  <conditionalFormatting sqref="B594">
    <cfRule type="cellIs" dxfId="116" priority="57" operator="greaterThan">
      <formula>1</formula>
    </cfRule>
  </conditionalFormatting>
  <conditionalFormatting sqref="B595">
    <cfRule type="cellIs" dxfId="115" priority="56" operator="greaterThan">
      <formula>1</formula>
    </cfRule>
  </conditionalFormatting>
  <conditionalFormatting sqref="B597">
    <cfRule type="cellIs" dxfId="114" priority="54" operator="greaterThan">
      <formula>1</formula>
    </cfRule>
  </conditionalFormatting>
  <conditionalFormatting sqref="B598">
    <cfRule type="cellIs" dxfId="113" priority="53" operator="greaterThan">
      <formula>1</formula>
    </cfRule>
  </conditionalFormatting>
  <conditionalFormatting sqref="B600">
    <cfRule type="cellIs" dxfId="112" priority="51" operator="greaterThan">
      <formula>1</formula>
    </cfRule>
  </conditionalFormatting>
  <conditionalFormatting sqref="C582">
    <cfRule type="cellIs" dxfId="111" priority="50" operator="greaterThan">
      <formula>1</formula>
    </cfRule>
  </conditionalFormatting>
  <conditionalFormatting sqref="B628 B618">
    <cfRule type="cellIs" dxfId="110" priority="46" operator="greaterThan">
      <formula>1</formula>
    </cfRule>
  </conditionalFormatting>
  <conditionalFormatting sqref="B630">
    <cfRule type="cellIs" dxfId="109" priority="44" operator="greaterThan">
      <formula>1</formula>
    </cfRule>
  </conditionalFormatting>
  <conditionalFormatting sqref="B629">
    <cfRule type="cellIs" dxfId="108" priority="45" operator="greaterThan">
      <formula>1</formula>
    </cfRule>
  </conditionalFormatting>
  <conditionalFormatting sqref="B631">
    <cfRule type="cellIs" dxfId="107" priority="43" operator="greaterThan">
      <formula>1</formula>
    </cfRule>
  </conditionalFormatting>
  <conditionalFormatting sqref="B632">
    <cfRule type="cellIs" dxfId="106" priority="42" operator="greaterThan">
      <formula>1</formula>
    </cfRule>
  </conditionalFormatting>
  <conditionalFormatting sqref="B633">
    <cfRule type="cellIs" dxfId="105" priority="41" operator="greaterThan">
      <formula>1</formula>
    </cfRule>
  </conditionalFormatting>
  <conditionalFormatting sqref="B634">
    <cfRule type="cellIs" dxfId="104" priority="40" operator="greaterThan">
      <formula>1</formula>
    </cfRule>
  </conditionalFormatting>
  <conditionalFormatting sqref="B635">
    <cfRule type="cellIs" dxfId="103" priority="39" operator="greaterThan">
      <formula>1</formula>
    </cfRule>
  </conditionalFormatting>
  <conditionalFormatting sqref="B636">
    <cfRule type="cellIs" dxfId="102" priority="38" operator="greaterThan">
      <formula>1</formula>
    </cfRule>
  </conditionalFormatting>
  <conditionalFormatting sqref="B637">
    <cfRule type="cellIs" dxfId="101" priority="37" operator="greaterThan">
      <formula>1</formula>
    </cfRule>
  </conditionalFormatting>
  <conditionalFormatting sqref="B638">
    <cfRule type="cellIs" dxfId="100" priority="36" operator="greaterThan">
      <formula>1</formula>
    </cfRule>
  </conditionalFormatting>
  <conditionalFormatting sqref="B625">
    <cfRule type="cellIs" dxfId="99" priority="34" operator="greaterThan">
      <formula>1</formula>
    </cfRule>
  </conditionalFormatting>
  <conditionalFormatting sqref="B627">
    <cfRule type="cellIs" dxfId="98" priority="47" operator="greaterThan">
      <formula>1</formula>
    </cfRule>
  </conditionalFormatting>
  <conditionalFormatting sqref="B626">
    <cfRule type="cellIs" dxfId="97" priority="48" operator="greaterThan">
      <formula>1</formula>
    </cfRule>
  </conditionalFormatting>
  <conditionalFormatting sqref="B614">
    <cfRule type="cellIs" dxfId="96" priority="35" operator="greaterThan">
      <formula>1</formula>
    </cfRule>
  </conditionalFormatting>
  <conditionalFormatting sqref="H550">
    <cfRule type="cellIs" dxfId="95" priority="33" operator="greaterThan">
      <formula>1</formula>
    </cfRule>
  </conditionalFormatting>
  <conditionalFormatting sqref="H562:H563 H567:H568">
    <cfRule type="cellIs" dxfId="94" priority="21" operator="greaterThan">
      <formula>1</formula>
    </cfRule>
  </conditionalFormatting>
  <conditionalFormatting sqref="H552">
    <cfRule type="cellIs" dxfId="93" priority="31" operator="greaterThan">
      <formula>1</formula>
    </cfRule>
  </conditionalFormatting>
  <conditionalFormatting sqref="H551">
    <cfRule type="cellIs" dxfId="92" priority="32" operator="greaterThan">
      <formula>1</formula>
    </cfRule>
  </conditionalFormatting>
  <conditionalFormatting sqref="H553">
    <cfRule type="cellIs" dxfId="91" priority="30" operator="greaterThan">
      <formula>1</formula>
    </cfRule>
  </conditionalFormatting>
  <conditionalFormatting sqref="H554">
    <cfRule type="cellIs" dxfId="90" priority="29" operator="greaterThan">
      <formula>1</formula>
    </cfRule>
  </conditionalFormatting>
  <conditionalFormatting sqref="H555">
    <cfRule type="cellIs" dxfId="89" priority="28" operator="greaterThan">
      <formula>1</formula>
    </cfRule>
  </conditionalFormatting>
  <conditionalFormatting sqref="H556">
    <cfRule type="cellIs" dxfId="88" priority="27" operator="greaterThan">
      <formula>1</formula>
    </cfRule>
  </conditionalFormatting>
  <conditionalFormatting sqref="H557">
    <cfRule type="cellIs" dxfId="87" priority="26" operator="greaterThan">
      <formula>1</formula>
    </cfRule>
  </conditionalFormatting>
  <conditionalFormatting sqref="H558">
    <cfRule type="cellIs" dxfId="86" priority="25" operator="greaterThan">
      <formula>1</formula>
    </cfRule>
  </conditionalFormatting>
  <conditionalFormatting sqref="H559">
    <cfRule type="cellIs" dxfId="85" priority="24" operator="greaterThan">
      <formula>1</formula>
    </cfRule>
  </conditionalFormatting>
  <conditionalFormatting sqref="H560">
    <cfRule type="cellIs" dxfId="84" priority="23" operator="greaterThan">
      <formula>1</formula>
    </cfRule>
  </conditionalFormatting>
  <conditionalFormatting sqref="H561">
    <cfRule type="cellIs" dxfId="83" priority="22" operator="greaterThan">
      <formula>1</formula>
    </cfRule>
  </conditionalFormatting>
  <conditionalFormatting sqref="C542">
    <cfRule type="cellIs" dxfId="82" priority="18" operator="greaterThan">
      <formula>1</formula>
    </cfRule>
  </conditionalFormatting>
  <conditionalFormatting sqref="H549">
    <cfRule type="cellIs" dxfId="81" priority="19" operator="greaterThan">
      <formula>1</formula>
    </cfRule>
  </conditionalFormatting>
  <conditionalFormatting sqref="H542">
    <cfRule type="cellIs" dxfId="80" priority="20" operator="greaterThan">
      <formula>1</formula>
    </cfRule>
  </conditionalFormatting>
  <conditionalFormatting sqref="F499:F500 F503">
    <cfRule type="cellIs" dxfId="79" priority="13" operator="greaterThan">
      <formula>1</formula>
    </cfRule>
  </conditionalFormatting>
  <conditionalFormatting sqref="A654">
    <cfRule type="expression" dxfId="78" priority="14" stopIfTrue="1">
      <formula>OR(ROW()=CELL("ligne"),COLUMN()=CELL("colonne"))</formula>
    </cfRule>
  </conditionalFormatting>
  <conditionalFormatting sqref="A533">
    <cfRule type="expression" dxfId="77" priority="17" stopIfTrue="1">
      <formula>OR(ROW()=CELL("ligne"),COLUMN()=CELL("colonne"))</formula>
    </cfRule>
  </conditionalFormatting>
  <conditionalFormatting sqref="A575">
    <cfRule type="expression" dxfId="76" priority="16" stopIfTrue="1">
      <formula>OR(ROW()=CELL("ligne"),COLUMN()=CELL("colonne"))</formula>
    </cfRule>
  </conditionalFormatting>
  <conditionalFormatting sqref="A606">
    <cfRule type="expression" dxfId="75" priority="15" stopIfTrue="1">
      <formula>OR(ROW()=CELL("ligne"),COLUMN()=CELL("colonne"))</formula>
    </cfRule>
  </conditionalFormatting>
  <conditionalFormatting sqref="A491">
    <cfRule type="expression" dxfId="74" priority="12" stopIfTrue="1">
      <formula>OR(ROW()=CELL("ligne"),COLUMN()=CELL("colonne"))</formula>
    </cfRule>
  </conditionalFormatting>
  <conditionalFormatting sqref="B508">
    <cfRule type="cellIs" dxfId="73" priority="11" operator="greaterThan">
      <formula>1</formula>
    </cfRule>
  </conditionalFormatting>
  <conditionalFormatting sqref="B509:B522">
    <cfRule type="cellIs" dxfId="72" priority="10" operator="greaterThan">
      <formula>1</formula>
    </cfRule>
  </conditionalFormatting>
  <conditionalFormatting sqref="B527">
    <cfRule type="cellIs" dxfId="71" priority="9" operator="greaterThan">
      <formula>1</formula>
    </cfRule>
  </conditionalFormatting>
  <conditionalFormatting sqref="F506:F507">
    <cfRule type="cellIs" dxfId="70" priority="8" operator="greaterThan">
      <formula>1</formula>
    </cfRule>
  </conditionalFormatting>
  <conditionalFormatting sqref="I503">
    <cfRule type="expression" dxfId="69" priority="7">
      <formula>"$C$19&gt;1"</formula>
    </cfRule>
  </conditionalFormatting>
  <conditionalFormatting sqref="B501">
    <cfRule type="cellIs" dxfId="68" priority="6" operator="greaterThan">
      <formula>1</formula>
    </cfRule>
  </conditionalFormatting>
  <conditionalFormatting sqref="F110:F111">
    <cfRule type="cellIs" dxfId="67" priority="5" operator="greaterThan">
      <formula>1</formula>
    </cfRule>
  </conditionalFormatting>
  <conditionalFormatting sqref="B112">
    <cfRule type="cellIs" dxfId="66" priority="4" operator="greaterThan">
      <formula>1</formula>
    </cfRule>
  </conditionalFormatting>
  <conditionalFormatting sqref="C121">
    <cfRule type="cellIs" dxfId="65" priority="1" operator="greaterThan">
      <formula>1</formula>
    </cfRule>
  </conditionalFormatting>
  <conditionalFormatting sqref="C116">
    <cfRule type="cellIs" dxfId="64" priority="2" operator="greaterThan">
      <formula>1</formula>
    </cfRule>
  </conditionalFormatting>
  <conditionalFormatting sqref="H116">
    <cfRule type="cellIs" dxfId="63" priority="3" operator="greaterThan">
      <formula>1</formula>
    </cfRule>
  </conditionalFormatting>
  <hyperlinks>
    <hyperlink ref="B222" r:id="rId1"/>
    <hyperlink ref="C322" r:id="rId2"/>
    <hyperlink ref="B425" r:id="rId3"/>
    <hyperlink ref="B650" r:id="rId4"/>
    <hyperlink ref="E27" r:id="rId5"/>
    <hyperlink ref="E29" r:id="rId6"/>
    <hyperlink ref="E33" r:id="rId7"/>
  </hyperlinks>
  <pageMargins left="0.7" right="0.7" top="0.75" bottom="0.75" header="0.3" footer="0.3"/>
  <pageSetup paperSize="9" orientation="portrait"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I608"/>
  <sheetViews>
    <sheetView topLeftCell="A10" workbookViewId="0">
      <selection activeCell="N24" sqref="N24"/>
    </sheetView>
  </sheetViews>
  <sheetFormatPr baseColWidth="10" defaultRowHeight="12.75" x14ac:dyDescent="0.2"/>
  <cols>
    <col min="1" max="1" width="3.42578125" style="1014" customWidth="1"/>
    <col min="2" max="2" width="9.7109375" style="1014" customWidth="1"/>
    <col min="3" max="3" width="9.85546875" style="1014" customWidth="1"/>
    <col min="4" max="16" width="9.7109375" style="1014" customWidth="1"/>
    <col min="17" max="17" width="11.7109375" style="1014" customWidth="1"/>
    <col min="18" max="18" width="4.5703125" style="1014" customWidth="1"/>
    <col min="19" max="16384" width="11.42578125" style="1014"/>
  </cols>
  <sheetData>
    <row r="1" spans="1:1328" x14ac:dyDescent="0.2">
      <c r="A1" s="1010">
        <v>2.71</v>
      </c>
      <c r="B1" s="1385">
        <v>9</v>
      </c>
      <c r="C1" s="1386">
        <v>9</v>
      </c>
      <c r="D1" s="1386">
        <v>9</v>
      </c>
      <c r="E1" s="1386">
        <v>9</v>
      </c>
      <c r="F1" s="1386">
        <v>9</v>
      </c>
      <c r="G1" s="1386">
        <v>9</v>
      </c>
      <c r="H1" s="1386">
        <v>9</v>
      </c>
      <c r="I1" s="1386">
        <v>9</v>
      </c>
      <c r="J1" s="1386">
        <v>9</v>
      </c>
      <c r="K1" s="1386">
        <v>9</v>
      </c>
      <c r="L1" s="1386">
        <v>9</v>
      </c>
      <c r="M1" s="1386">
        <v>9</v>
      </c>
      <c r="N1" s="1386">
        <v>9</v>
      </c>
      <c r="O1" s="1386">
        <v>9</v>
      </c>
      <c r="P1" s="1386">
        <v>9</v>
      </c>
      <c r="Q1" s="1386">
        <v>11</v>
      </c>
      <c r="R1" s="1387">
        <v>2.71</v>
      </c>
      <c r="S1" s="1389"/>
      <c r="T1" s="1389"/>
      <c r="U1" s="1389"/>
    </row>
    <row r="2" spans="1:1328" s="1100" customFormat="1" ht="23.25" customHeight="1" x14ac:dyDescent="0.2">
      <c r="A2" s="1096">
        <v>1</v>
      </c>
      <c r="B2" s="2648" t="s">
        <v>1111</v>
      </c>
      <c r="C2" s="2648"/>
      <c r="D2" s="2648"/>
      <c r="E2" s="2648"/>
      <c r="F2" s="2648"/>
      <c r="G2" s="2648"/>
      <c r="H2" s="2648"/>
      <c r="I2" s="2648"/>
      <c r="J2" s="2648"/>
      <c r="K2" s="2648"/>
      <c r="L2" s="2648"/>
      <c r="M2" s="2648"/>
      <c r="N2" s="2648"/>
      <c r="O2" s="2648"/>
      <c r="P2" s="2648"/>
      <c r="Q2" s="2648"/>
      <c r="R2" s="1096">
        <v>1</v>
      </c>
      <c r="S2" s="1588"/>
      <c r="T2" s="1588"/>
      <c r="U2" s="1588"/>
      <c r="V2" s="1014"/>
      <c r="W2" s="1014"/>
      <c r="X2" s="1014"/>
      <c r="Y2" s="1014"/>
      <c r="Z2" s="1014"/>
      <c r="AA2" s="1014"/>
      <c r="AB2" s="1014"/>
      <c r="AC2" s="1014"/>
      <c r="AD2" s="1014"/>
      <c r="AE2" s="1014"/>
      <c r="AF2" s="1014"/>
      <c r="AG2" s="1014"/>
      <c r="AH2" s="1014"/>
      <c r="AI2" s="1014"/>
      <c r="AJ2" s="1014"/>
      <c r="AK2" s="1014"/>
      <c r="AL2" s="1014"/>
      <c r="AM2" s="1014"/>
      <c r="AN2" s="1014"/>
      <c r="AO2" s="1014"/>
      <c r="AP2" s="1014"/>
      <c r="AQ2" s="1014"/>
      <c r="AR2" s="1014"/>
      <c r="AS2" s="1014"/>
      <c r="AT2" s="1014"/>
      <c r="AU2" s="1014"/>
      <c r="AV2" s="1098"/>
      <c r="AW2" s="1098"/>
      <c r="AX2" s="1098"/>
      <c r="AY2" s="1098"/>
      <c r="AZ2" s="1098"/>
      <c r="BA2" s="1098"/>
      <c r="BB2" s="1098"/>
      <c r="BC2" s="1098"/>
      <c r="BD2" s="1098"/>
      <c r="BE2" s="1098"/>
      <c r="BF2" s="1098"/>
      <c r="BG2" s="1098"/>
      <c r="BH2" s="1098"/>
      <c r="BI2" s="1098"/>
      <c r="BJ2" s="1098"/>
      <c r="BK2" s="1098"/>
      <c r="BL2" s="1098"/>
      <c r="BM2" s="1098"/>
      <c r="BN2" s="1099"/>
      <c r="BO2" s="1099"/>
      <c r="BP2" s="1099"/>
      <c r="BQ2" s="1099"/>
      <c r="BR2" s="1099"/>
      <c r="BS2" s="1099"/>
      <c r="BT2" s="1099"/>
      <c r="BU2" s="1099"/>
      <c r="BV2" s="1099"/>
      <c r="BW2" s="1099"/>
      <c r="BX2" s="1099"/>
      <c r="BY2" s="1099"/>
      <c r="BZ2" s="1099"/>
      <c r="CA2" s="1099"/>
      <c r="CB2" s="1099"/>
      <c r="CC2" s="1099"/>
      <c r="CD2" s="1099"/>
      <c r="CE2" s="1099"/>
      <c r="CF2" s="1099"/>
      <c r="CG2" s="1099"/>
      <c r="CH2" s="1099"/>
      <c r="CI2" s="1099"/>
      <c r="CJ2" s="1099"/>
      <c r="CK2" s="1099"/>
      <c r="CL2" s="1099"/>
      <c r="CM2" s="1099"/>
      <c r="CN2" s="1099"/>
      <c r="CO2" s="1099"/>
      <c r="CP2" s="1099"/>
      <c r="CQ2" s="1099"/>
      <c r="CR2" s="1099"/>
      <c r="CS2" s="1099"/>
      <c r="CT2" s="1099"/>
      <c r="CU2" s="1099"/>
      <c r="CV2" s="1099"/>
      <c r="CW2" s="1099"/>
      <c r="CX2" s="1099"/>
      <c r="CY2" s="1099"/>
      <c r="CZ2" s="1099"/>
      <c r="DA2" s="1099"/>
      <c r="DB2" s="1099"/>
      <c r="DC2" s="1099"/>
      <c r="DD2" s="1099"/>
      <c r="DE2" s="1099"/>
      <c r="DF2" s="1099"/>
      <c r="DG2" s="1099"/>
      <c r="DH2" s="1099"/>
      <c r="DI2" s="1099"/>
      <c r="DJ2" s="1099"/>
      <c r="DK2" s="1099"/>
      <c r="DL2" s="1099"/>
      <c r="DM2" s="1099"/>
      <c r="DN2" s="1099"/>
      <c r="DO2" s="1099"/>
      <c r="DP2" s="1099"/>
      <c r="DQ2" s="1099"/>
      <c r="DR2" s="1099"/>
      <c r="DS2" s="1099"/>
      <c r="DT2" s="1099"/>
      <c r="DU2" s="1099"/>
      <c r="DV2" s="1099"/>
      <c r="DW2" s="1099"/>
      <c r="DX2" s="1099"/>
      <c r="DY2" s="1099"/>
      <c r="DZ2" s="1099"/>
      <c r="EA2" s="1099"/>
      <c r="EB2" s="1099"/>
      <c r="EC2" s="1099"/>
      <c r="ED2" s="1099"/>
      <c r="EE2" s="1099"/>
      <c r="EF2" s="1099"/>
      <c r="EG2" s="1099"/>
      <c r="EH2" s="1099"/>
      <c r="EI2" s="1099"/>
      <c r="EJ2" s="1099"/>
      <c r="EK2" s="1099"/>
      <c r="EL2" s="1099"/>
      <c r="EM2" s="1099"/>
      <c r="EN2" s="1099"/>
      <c r="EO2" s="1099"/>
      <c r="EP2" s="1099"/>
      <c r="EQ2" s="1099"/>
      <c r="ER2" s="1099"/>
      <c r="ES2" s="1099"/>
      <c r="ET2" s="1099"/>
      <c r="EU2" s="1099"/>
      <c r="EV2" s="1099"/>
      <c r="EW2" s="1099"/>
      <c r="EX2" s="1099"/>
      <c r="EY2" s="1099"/>
      <c r="EZ2" s="1099"/>
      <c r="FA2" s="1099"/>
      <c r="FB2" s="1099"/>
      <c r="FC2" s="1099"/>
      <c r="FD2" s="1099"/>
      <c r="FE2" s="1099"/>
      <c r="FF2" s="1099"/>
      <c r="FG2" s="1099"/>
      <c r="FH2" s="1099"/>
      <c r="FI2" s="1099"/>
      <c r="FJ2" s="1099"/>
      <c r="FK2" s="1099"/>
      <c r="FL2" s="1099"/>
      <c r="FM2" s="1099"/>
      <c r="FN2" s="1099"/>
      <c r="FO2" s="1099"/>
      <c r="FP2" s="1099"/>
      <c r="FQ2" s="1099"/>
      <c r="FR2" s="1099"/>
      <c r="FS2" s="1099"/>
      <c r="FT2" s="1099"/>
      <c r="FU2" s="1099"/>
      <c r="FV2" s="1099"/>
      <c r="FW2" s="1099"/>
      <c r="FX2" s="1099"/>
      <c r="FY2" s="1099"/>
      <c r="FZ2" s="1099"/>
      <c r="GA2" s="1099"/>
      <c r="GB2" s="1099"/>
      <c r="GC2" s="1099"/>
      <c r="GD2" s="1099"/>
      <c r="GE2" s="1099"/>
      <c r="GF2" s="1099"/>
      <c r="GG2" s="1099"/>
      <c r="GH2" s="1099"/>
      <c r="GI2" s="1099"/>
      <c r="GJ2" s="1099"/>
      <c r="GK2" s="1099"/>
      <c r="GL2" s="1099"/>
      <c r="GM2" s="1099"/>
      <c r="GN2" s="1099"/>
      <c r="GO2" s="1099"/>
      <c r="GP2" s="1099"/>
      <c r="GQ2" s="1099"/>
      <c r="GR2" s="1099"/>
      <c r="GS2" s="1099"/>
      <c r="GT2" s="1099"/>
      <c r="GU2" s="1099"/>
      <c r="GV2" s="1099"/>
      <c r="GW2" s="1099"/>
      <c r="GX2" s="1099"/>
      <c r="GY2" s="1099"/>
      <c r="GZ2" s="1099"/>
      <c r="HA2" s="1099"/>
      <c r="HB2" s="1099"/>
      <c r="HC2" s="1099"/>
      <c r="HD2" s="1099"/>
      <c r="HE2" s="1099"/>
      <c r="HF2" s="1099"/>
      <c r="HG2" s="1099"/>
      <c r="HH2" s="1099"/>
      <c r="HI2" s="1099"/>
      <c r="HJ2" s="1099"/>
      <c r="HK2" s="1099"/>
      <c r="HL2" s="1099"/>
      <c r="HM2" s="1099"/>
      <c r="HN2" s="1099"/>
      <c r="HO2" s="1099"/>
      <c r="HP2" s="1099"/>
      <c r="HQ2" s="1099"/>
      <c r="HR2" s="1099"/>
      <c r="HS2" s="1099"/>
      <c r="HT2" s="1099"/>
      <c r="HU2" s="1099"/>
      <c r="HV2" s="1099"/>
      <c r="HW2" s="1099"/>
      <c r="HX2" s="1099"/>
      <c r="HY2" s="1099"/>
      <c r="HZ2" s="1099"/>
      <c r="IA2" s="1099"/>
      <c r="IB2" s="1099"/>
      <c r="IC2" s="1099"/>
      <c r="ID2" s="1099"/>
      <c r="IE2" s="1099"/>
      <c r="IF2" s="1099"/>
      <c r="IG2" s="1099"/>
      <c r="IH2" s="1099"/>
      <c r="II2" s="1099"/>
      <c r="IJ2" s="1099"/>
      <c r="IK2" s="1099"/>
      <c r="IL2" s="1099"/>
      <c r="IM2" s="1099"/>
      <c r="IN2" s="1099"/>
      <c r="IO2" s="1099"/>
      <c r="IP2" s="1099"/>
      <c r="IQ2" s="1099"/>
      <c r="IR2" s="1099"/>
      <c r="IS2" s="1099"/>
      <c r="IT2" s="1099"/>
      <c r="IU2" s="1099"/>
      <c r="IV2" s="1099"/>
      <c r="IW2" s="1099"/>
      <c r="IX2" s="1099"/>
      <c r="IY2" s="1099"/>
      <c r="IZ2" s="1099"/>
      <c r="JA2" s="1099"/>
      <c r="JB2" s="1099"/>
      <c r="JC2" s="1099"/>
      <c r="JD2" s="1099"/>
      <c r="JE2" s="1099"/>
      <c r="JF2" s="1099"/>
      <c r="JG2" s="1099"/>
      <c r="JH2" s="1099"/>
      <c r="JI2" s="1099"/>
      <c r="JJ2" s="1099"/>
      <c r="JK2" s="1099"/>
      <c r="JL2" s="1099"/>
      <c r="JM2" s="1099"/>
      <c r="JN2" s="1099"/>
      <c r="JO2" s="1099"/>
      <c r="JP2" s="1099"/>
      <c r="JQ2" s="1099"/>
      <c r="JR2" s="1099"/>
      <c r="JS2" s="1099"/>
      <c r="JT2" s="1099"/>
      <c r="JU2" s="1099"/>
      <c r="JV2" s="1099"/>
      <c r="JW2" s="1099"/>
      <c r="JX2" s="1099"/>
      <c r="JY2" s="1099"/>
      <c r="JZ2" s="1099"/>
      <c r="KA2" s="1099"/>
      <c r="KB2" s="1099"/>
      <c r="KC2" s="1099"/>
      <c r="KD2" s="1099"/>
      <c r="KE2" s="1099"/>
      <c r="KF2" s="1099"/>
      <c r="KG2" s="1099"/>
      <c r="KH2" s="1099"/>
      <c r="KI2" s="1099"/>
      <c r="KJ2" s="1099"/>
      <c r="KK2" s="1099"/>
      <c r="KL2" s="1099"/>
      <c r="KM2" s="1099"/>
      <c r="KN2" s="1099"/>
      <c r="KO2" s="1099"/>
      <c r="KP2" s="1099"/>
      <c r="KQ2" s="1099"/>
      <c r="KR2" s="1099"/>
      <c r="KS2" s="1099"/>
      <c r="KT2" s="1099"/>
      <c r="KU2" s="1099"/>
      <c r="KV2" s="1099"/>
      <c r="KW2" s="1099"/>
      <c r="KX2" s="1099"/>
      <c r="KY2" s="1099"/>
      <c r="KZ2" s="1099"/>
      <c r="LA2" s="1099"/>
      <c r="LB2" s="1099"/>
      <c r="LC2" s="1099"/>
      <c r="LD2" s="1099"/>
      <c r="LE2" s="1099"/>
      <c r="LF2" s="1099"/>
      <c r="LG2" s="1099"/>
      <c r="LH2" s="1099"/>
      <c r="LI2" s="1099"/>
      <c r="LJ2" s="1099"/>
      <c r="LK2" s="1099"/>
      <c r="LL2" s="1099"/>
      <c r="LM2" s="1099"/>
      <c r="LN2" s="1099"/>
      <c r="LO2" s="1099"/>
      <c r="LP2" s="1099"/>
      <c r="LQ2" s="1099"/>
      <c r="LR2" s="1099"/>
      <c r="LS2" s="1099"/>
      <c r="LT2" s="1099"/>
      <c r="LU2" s="1099"/>
      <c r="LV2" s="1099"/>
      <c r="LW2" s="1099"/>
      <c r="LX2" s="1099"/>
      <c r="LY2" s="1099"/>
      <c r="LZ2" s="1099"/>
      <c r="MA2" s="1099"/>
      <c r="MB2" s="1099"/>
      <c r="MC2" s="1099"/>
      <c r="MD2" s="1099"/>
      <c r="ME2" s="1099"/>
      <c r="MF2" s="1099"/>
      <c r="MG2" s="1099"/>
      <c r="MH2" s="1099"/>
      <c r="MI2" s="1099"/>
      <c r="MJ2" s="1099"/>
      <c r="MK2" s="1099"/>
      <c r="ML2" s="1099"/>
      <c r="MM2" s="1099"/>
      <c r="MN2" s="1099"/>
      <c r="MO2" s="1099"/>
      <c r="MP2" s="1099"/>
      <c r="MQ2" s="1099"/>
      <c r="MR2" s="1099"/>
      <c r="MS2" s="1099"/>
      <c r="MT2" s="1099"/>
      <c r="MU2" s="1099"/>
      <c r="MV2" s="1099"/>
      <c r="MW2" s="1099"/>
      <c r="MX2" s="1099"/>
      <c r="MY2" s="1099"/>
      <c r="MZ2" s="1099"/>
      <c r="NA2" s="1099"/>
      <c r="NB2" s="1099"/>
      <c r="NC2" s="1099"/>
      <c r="ND2" s="1099"/>
      <c r="NE2" s="1099"/>
      <c r="NF2" s="1099"/>
      <c r="NG2" s="1099"/>
      <c r="NH2" s="1099"/>
      <c r="NI2" s="1099"/>
      <c r="NJ2" s="1099"/>
      <c r="NK2" s="1099"/>
      <c r="NL2" s="1099"/>
      <c r="NM2" s="1099"/>
      <c r="NN2" s="1099"/>
      <c r="NO2" s="1099"/>
      <c r="NP2" s="1099"/>
      <c r="NQ2" s="1099"/>
      <c r="NR2" s="1099"/>
      <c r="NS2" s="1099"/>
      <c r="NT2" s="1099"/>
      <c r="NU2" s="1099"/>
      <c r="NV2" s="1099"/>
      <c r="NW2" s="1099"/>
      <c r="NX2" s="1099"/>
      <c r="NY2" s="1099"/>
      <c r="NZ2" s="1099"/>
      <c r="OA2" s="1099"/>
      <c r="OB2" s="1099"/>
      <c r="OC2" s="1099"/>
      <c r="OD2" s="1099"/>
      <c r="OE2" s="1099"/>
      <c r="OF2" s="1099"/>
      <c r="OG2" s="1099"/>
      <c r="OH2" s="1099"/>
      <c r="OI2" s="1099"/>
      <c r="OJ2" s="1099"/>
      <c r="OK2" s="1099"/>
      <c r="OL2" s="1099"/>
      <c r="OM2" s="1099"/>
      <c r="ON2" s="1099"/>
      <c r="OO2" s="1099"/>
      <c r="OP2" s="1099"/>
      <c r="OQ2" s="1099"/>
      <c r="OR2" s="1099"/>
      <c r="OS2" s="1099"/>
      <c r="OT2" s="1099"/>
      <c r="OU2" s="1099"/>
      <c r="OV2" s="1099"/>
      <c r="OW2" s="1099"/>
      <c r="OX2" s="1099"/>
      <c r="OY2" s="1099"/>
      <c r="OZ2" s="1099"/>
      <c r="PA2" s="1099"/>
      <c r="PB2" s="1099"/>
      <c r="PC2" s="1099"/>
      <c r="PD2" s="1099"/>
      <c r="PE2" s="1099"/>
      <c r="PF2" s="1099"/>
      <c r="PG2" s="1099"/>
      <c r="PH2" s="1099"/>
      <c r="PI2" s="1099"/>
      <c r="PJ2" s="1099"/>
      <c r="PK2" s="1099"/>
      <c r="PL2" s="1099"/>
      <c r="PM2" s="1099"/>
      <c r="PN2" s="1099"/>
      <c r="PO2" s="1099"/>
      <c r="PP2" s="1099"/>
      <c r="PQ2" s="1099"/>
      <c r="PR2" s="1099"/>
      <c r="PS2" s="1099"/>
      <c r="PT2" s="1099"/>
      <c r="PU2" s="1099"/>
      <c r="PV2" s="1099"/>
      <c r="PW2" s="1099"/>
      <c r="PX2" s="1099"/>
      <c r="PY2" s="1099"/>
      <c r="PZ2" s="1099"/>
      <c r="QA2" s="1099"/>
      <c r="QB2" s="1099"/>
      <c r="QC2" s="1099"/>
      <c r="QD2" s="1099"/>
      <c r="QE2" s="1099"/>
      <c r="QF2" s="1099"/>
      <c r="QG2" s="1099"/>
      <c r="QH2" s="1099"/>
      <c r="QI2" s="1099"/>
      <c r="QJ2" s="1099"/>
      <c r="QK2" s="1099"/>
      <c r="QL2" s="1099"/>
      <c r="QM2" s="1099"/>
      <c r="QN2" s="1099"/>
      <c r="QO2" s="1099"/>
      <c r="QP2" s="1099"/>
      <c r="QQ2" s="1099"/>
      <c r="QR2" s="1099"/>
      <c r="QS2" s="1099"/>
      <c r="QT2" s="1099"/>
      <c r="QU2" s="1099"/>
      <c r="QV2" s="1099"/>
      <c r="QW2" s="1099"/>
      <c r="QX2" s="1099"/>
      <c r="QY2" s="1099"/>
      <c r="QZ2" s="1099"/>
      <c r="RA2" s="1099"/>
      <c r="RB2" s="1099"/>
      <c r="RC2" s="1099"/>
      <c r="RD2" s="1099"/>
      <c r="RE2" s="1099"/>
      <c r="RF2" s="1099"/>
      <c r="RG2" s="1099"/>
      <c r="RH2" s="1099"/>
      <c r="RI2" s="1099"/>
      <c r="RJ2" s="1099"/>
      <c r="RK2" s="1099"/>
      <c r="RL2" s="1099"/>
      <c r="RM2" s="1099"/>
      <c r="RN2" s="1099"/>
      <c r="RO2" s="1099"/>
      <c r="RP2" s="1099"/>
      <c r="RQ2" s="1099"/>
      <c r="RR2" s="1099"/>
      <c r="RS2" s="1099"/>
      <c r="RT2" s="1099"/>
      <c r="RU2" s="1099"/>
      <c r="RV2" s="1099"/>
      <c r="RW2" s="1099"/>
      <c r="RX2" s="1099"/>
      <c r="RY2" s="1099"/>
      <c r="RZ2" s="1099"/>
      <c r="SA2" s="1099"/>
      <c r="SB2" s="1099"/>
      <c r="SC2" s="1099"/>
      <c r="SD2" s="1099"/>
      <c r="SE2" s="1099"/>
      <c r="SF2" s="1099"/>
      <c r="SG2" s="1099"/>
      <c r="SH2" s="1099"/>
      <c r="SI2" s="1099"/>
      <c r="SJ2" s="1099"/>
      <c r="SK2" s="1099"/>
      <c r="SL2" s="1099"/>
      <c r="SM2" s="1099"/>
      <c r="SN2" s="1099"/>
      <c r="SO2" s="1099"/>
      <c r="SP2" s="1099"/>
      <c r="SQ2" s="1099"/>
      <c r="SR2" s="1099"/>
      <c r="SS2" s="1099"/>
      <c r="ST2" s="1099"/>
      <c r="SU2" s="1099"/>
      <c r="SV2" s="1099"/>
      <c r="SW2" s="1099"/>
      <c r="SX2" s="1099"/>
      <c r="SY2" s="1099"/>
      <c r="SZ2" s="1099"/>
      <c r="TA2" s="1099"/>
      <c r="TB2" s="1099"/>
      <c r="TC2" s="1099"/>
      <c r="TD2" s="1099"/>
      <c r="TE2" s="1099"/>
      <c r="TF2" s="1099"/>
      <c r="TG2" s="1099"/>
      <c r="TH2" s="1099"/>
      <c r="TI2" s="1099"/>
      <c r="TJ2" s="1099"/>
      <c r="TK2" s="1099"/>
      <c r="TL2" s="1099"/>
      <c r="TM2" s="1099"/>
      <c r="TN2" s="1099"/>
      <c r="TO2" s="1099"/>
      <c r="TP2" s="1099"/>
      <c r="TQ2" s="1099"/>
      <c r="TR2" s="1099"/>
      <c r="TS2" s="1099"/>
      <c r="TT2" s="1099"/>
      <c r="TU2" s="1099"/>
      <c r="TV2" s="1099"/>
      <c r="TW2" s="1099"/>
      <c r="TX2" s="1099"/>
      <c r="TY2" s="1099"/>
      <c r="TZ2" s="1099"/>
      <c r="UA2" s="1099"/>
      <c r="UB2" s="1099"/>
      <c r="UC2" s="1099"/>
      <c r="UD2" s="1099"/>
      <c r="UE2" s="1099"/>
      <c r="UF2" s="1099"/>
      <c r="UG2" s="1099"/>
      <c r="UH2" s="1099"/>
      <c r="UI2" s="1099"/>
      <c r="UJ2" s="1099"/>
      <c r="UK2" s="1099"/>
      <c r="UL2" s="1099"/>
      <c r="UM2" s="1099"/>
      <c r="UN2" s="1099"/>
      <c r="UO2" s="1099"/>
      <c r="UP2" s="1099"/>
      <c r="UQ2" s="1099"/>
      <c r="UR2" s="1099"/>
      <c r="US2" s="1099"/>
      <c r="UT2" s="1099"/>
      <c r="UU2" s="1099"/>
      <c r="UV2" s="1099"/>
      <c r="UW2" s="1099"/>
      <c r="UX2" s="1099"/>
      <c r="UY2" s="1099"/>
      <c r="UZ2" s="1099"/>
      <c r="VA2" s="1099"/>
      <c r="VB2" s="1099"/>
      <c r="VC2" s="1099"/>
      <c r="VD2" s="1099"/>
      <c r="VE2" s="1099"/>
      <c r="VF2" s="1099"/>
      <c r="VG2" s="1099"/>
      <c r="VH2" s="1099"/>
      <c r="VI2" s="1099"/>
      <c r="VJ2" s="1099"/>
      <c r="VK2" s="1099"/>
      <c r="VL2" s="1099"/>
      <c r="VM2" s="1099"/>
      <c r="VN2" s="1099"/>
      <c r="VO2" s="1099"/>
      <c r="VP2" s="1099"/>
      <c r="VQ2" s="1099"/>
      <c r="VR2" s="1099"/>
      <c r="VS2" s="1099"/>
      <c r="VT2" s="1099"/>
      <c r="VU2" s="1099"/>
      <c r="VV2" s="1099"/>
      <c r="VW2" s="1099"/>
      <c r="VX2" s="1099"/>
      <c r="VY2" s="1099"/>
      <c r="VZ2" s="1099"/>
      <c r="WA2" s="1099"/>
      <c r="WB2" s="1099"/>
      <c r="WC2" s="1099"/>
      <c r="WD2" s="1099"/>
      <c r="WE2" s="1099"/>
      <c r="WF2" s="1099"/>
      <c r="WG2" s="1099"/>
      <c r="WH2" s="1099"/>
      <c r="WI2" s="1099"/>
      <c r="WJ2" s="1099"/>
      <c r="WK2" s="1099"/>
      <c r="WL2" s="1099"/>
      <c r="WM2" s="1099"/>
      <c r="WN2" s="1099"/>
      <c r="WO2" s="1099"/>
      <c r="WP2" s="1099"/>
      <c r="WQ2" s="1099"/>
      <c r="WR2" s="1099"/>
      <c r="WS2" s="1099"/>
      <c r="WT2" s="1099"/>
      <c r="WU2" s="1099"/>
      <c r="WV2" s="1099"/>
      <c r="WW2" s="1099"/>
      <c r="WX2" s="1099"/>
      <c r="WY2" s="1099"/>
      <c r="WZ2" s="1099"/>
      <c r="XA2" s="1099"/>
      <c r="XB2" s="1099"/>
      <c r="XC2" s="1099"/>
      <c r="XD2" s="1099"/>
      <c r="XE2" s="1099"/>
      <c r="XF2" s="1099"/>
      <c r="XG2" s="1099"/>
      <c r="XH2" s="1099"/>
      <c r="XI2" s="1099"/>
      <c r="XJ2" s="1099"/>
      <c r="XK2" s="1099"/>
      <c r="XL2" s="1099"/>
      <c r="XM2" s="1099"/>
      <c r="XN2" s="1099"/>
      <c r="XO2" s="1099"/>
      <c r="XP2" s="1099"/>
      <c r="XQ2" s="1099"/>
      <c r="XR2" s="1099"/>
      <c r="XS2" s="1099"/>
      <c r="XT2" s="1099"/>
      <c r="XU2" s="1099"/>
      <c r="XV2" s="1099"/>
      <c r="XW2" s="1099"/>
      <c r="XX2" s="1099"/>
      <c r="XY2" s="1099"/>
      <c r="XZ2" s="1099"/>
      <c r="YA2" s="1099"/>
      <c r="YB2" s="1099"/>
      <c r="YC2" s="1099"/>
      <c r="YD2" s="1099"/>
      <c r="YE2" s="1099"/>
      <c r="YF2" s="1099"/>
      <c r="YG2" s="1099"/>
      <c r="YH2" s="1099"/>
      <c r="YI2" s="1099"/>
      <c r="YJ2" s="1099"/>
      <c r="YK2" s="1099"/>
      <c r="YL2" s="1099"/>
      <c r="YM2" s="1099"/>
      <c r="YN2" s="1099"/>
      <c r="YO2" s="1099"/>
      <c r="YP2" s="1099"/>
      <c r="YQ2" s="1099"/>
      <c r="YR2" s="1099"/>
      <c r="YS2" s="1099"/>
      <c r="YT2" s="1099"/>
      <c r="YU2" s="1099"/>
      <c r="YV2" s="1099"/>
      <c r="YW2" s="1099"/>
      <c r="YX2" s="1099"/>
      <c r="YY2" s="1099"/>
      <c r="YZ2" s="1099"/>
      <c r="ZA2" s="1099"/>
      <c r="ZB2" s="1099"/>
      <c r="ZC2" s="1099"/>
      <c r="ZD2" s="1099"/>
      <c r="ZE2" s="1099"/>
      <c r="ZF2" s="1099"/>
      <c r="ZG2" s="1099"/>
      <c r="ZH2" s="1099"/>
      <c r="ZI2" s="1099"/>
      <c r="ZJ2" s="1099"/>
      <c r="ZK2" s="1099"/>
      <c r="ZL2" s="1099"/>
      <c r="ZM2" s="1099"/>
      <c r="ZN2" s="1099"/>
      <c r="ZO2" s="1099"/>
      <c r="ZP2" s="1099"/>
      <c r="ZQ2" s="1099"/>
      <c r="ZR2" s="1099"/>
      <c r="ZS2" s="1099"/>
      <c r="ZT2" s="1099"/>
      <c r="ZU2" s="1099"/>
      <c r="ZV2" s="1099"/>
      <c r="ZW2" s="1099"/>
      <c r="ZX2" s="1099"/>
      <c r="ZY2" s="1099"/>
      <c r="ZZ2" s="1099"/>
      <c r="AAA2" s="1099"/>
      <c r="AAB2" s="1099"/>
      <c r="AAC2" s="1099"/>
      <c r="AAD2" s="1099"/>
      <c r="AAE2" s="1099"/>
      <c r="AAF2" s="1099"/>
      <c r="AAG2" s="1099"/>
      <c r="AAH2" s="1099"/>
      <c r="AAI2" s="1099"/>
      <c r="AAJ2" s="1099"/>
      <c r="AAK2" s="1099"/>
      <c r="AAL2" s="1099"/>
      <c r="AAM2" s="1099"/>
      <c r="AAN2" s="1099"/>
      <c r="AAO2" s="1099"/>
      <c r="AAP2" s="1099"/>
      <c r="AAQ2" s="1099"/>
      <c r="AAR2" s="1099"/>
      <c r="AAS2" s="1099"/>
      <c r="AAT2" s="1099"/>
      <c r="AAU2" s="1099"/>
      <c r="AAV2" s="1099"/>
      <c r="AAW2" s="1099"/>
      <c r="AAX2" s="1099"/>
      <c r="AAY2" s="1099"/>
      <c r="AAZ2" s="1099"/>
      <c r="ABA2" s="1099"/>
      <c r="ABB2" s="1099"/>
      <c r="ABC2" s="1099"/>
      <c r="ABD2" s="1099"/>
      <c r="ABE2" s="1099"/>
      <c r="ABF2" s="1099"/>
      <c r="ABG2" s="1099"/>
      <c r="ABH2" s="1099"/>
      <c r="ABI2" s="1099"/>
      <c r="ABJ2" s="1099"/>
      <c r="ABK2" s="1099"/>
      <c r="ABL2" s="1099"/>
      <c r="ABM2" s="1099"/>
      <c r="ABN2" s="1099"/>
      <c r="ABO2" s="1099"/>
      <c r="ABP2" s="1099"/>
      <c r="ABQ2" s="1099"/>
      <c r="ABR2" s="1099"/>
      <c r="ABS2" s="1099"/>
      <c r="ABT2" s="1099"/>
      <c r="ABU2" s="1099"/>
      <c r="ABV2" s="1099"/>
      <c r="ABW2" s="1099"/>
      <c r="ABX2" s="1099"/>
      <c r="ABY2" s="1099"/>
      <c r="ABZ2" s="1099"/>
      <c r="ACA2" s="1099"/>
      <c r="ACB2" s="1099"/>
      <c r="ACC2" s="1099"/>
      <c r="ACD2" s="1099"/>
      <c r="ACE2" s="1099"/>
      <c r="ACF2" s="1099"/>
      <c r="ACG2" s="1099"/>
      <c r="ACH2" s="1099"/>
      <c r="ACI2" s="1099"/>
      <c r="ACJ2" s="1099"/>
      <c r="ACK2" s="1099"/>
      <c r="ACL2" s="1099"/>
      <c r="ACM2" s="1099"/>
      <c r="ACN2" s="1099"/>
      <c r="ACO2" s="1099"/>
      <c r="ACP2" s="1099"/>
      <c r="ACQ2" s="1099"/>
      <c r="ACR2" s="1099"/>
      <c r="ACS2" s="1099"/>
      <c r="ACT2" s="1099"/>
      <c r="ACU2" s="1099"/>
      <c r="ACV2" s="1099"/>
      <c r="ACW2" s="1099"/>
      <c r="ACX2" s="1099"/>
      <c r="ACY2" s="1099"/>
      <c r="ACZ2" s="1099"/>
      <c r="ADA2" s="1099"/>
      <c r="ADB2" s="1099"/>
      <c r="ADC2" s="1099"/>
      <c r="ADD2" s="1099"/>
      <c r="ADE2" s="1099"/>
      <c r="ADF2" s="1099"/>
      <c r="ADG2" s="1099"/>
      <c r="ADH2" s="1099"/>
      <c r="ADI2" s="1099"/>
      <c r="ADJ2" s="1099"/>
      <c r="ADK2" s="1099"/>
      <c r="ADL2" s="1099"/>
      <c r="ADM2" s="1099"/>
      <c r="ADN2" s="1099"/>
      <c r="ADO2" s="1099"/>
      <c r="ADP2" s="1099"/>
      <c r="ADQ2" s="1099"/>
      <c r="ADR2" s="1099"/>
      <c r="ADS2" s="1099"/>
      <c r="ADT2" s="1099"/>
      <c r="ADU2" s="1099"/>
      <c r="ADV2" s="1099"/>
      <c r="ADW2" s="1099"/>
      <c r="ADX2" s="1099"/>
      <c r="ADY2" s="1099"/>
      <c r="ADZ2" s="1099"/>
      <c r="AEA2" s="1099"/>
      <c r="AEB2" s="1099"/>
      <c r="AEC2" s="1099"/>
      <c r="AED2" s="1099"/>
      <c r="AEE2" s="1099"/>
      <c r="AEF2" s="1099"/>
      <c r="AEG2" s="1099"/>
      <c r="AEH2" s="1099"/>
      <c r="AEI2" s="1099"/>
      <c r="AEJ2" s="1099"/>
      <c r="AEK2" s="1099"/>
      <c r="AEL2" s="1099"/>
      <c r="AEM2" s="1099"/>
      <c r="AEN2" s="1099"/>
      <c r="AEO2" s="1099"/>
      <c r="AEP2" s="1099"/>
      <c r="AEQ2" s="1099"/>
      <c r="AER2" s="1099"/>
      <c r="AES2" s="1099"/>
      <c r="AET2" s="1099"/>
      <c r="AEU2" s="1099"/>
      <c r="AEV2" s="1099"/>
      <c r="AEW2" s="1099"/>
      <c r="AEX2" s="1099"/>
      <c r="AEY2" s="1099"/>
      <c r="AEZ2" s="1099"/>
      <c r="AFA2" s="1099"/>
      <c r="AFB2" s="1099"/>
      <c r="AFC2" s="1099"/>
      <c r="AFD2" s="1099"/>
      <c r="AFE2" s="1099"/>
      <c r="AFF2" s="1099"/>
      <c r="AFG2" s="1099"/>
      <c r="AFH2" s="1099"/>
      <c r="AFI2" s="1099"/>
      <c r="AFJ2" s="1099"/>
      <c r="AFK2" s="1099"/>
      <c r="AFL2" s="1099"/>
      <c r="AFM2" s="1099"/>
      <c r="AFN2" s="1099"/>
      <c r="AFO2" s="1099"/>
      <c r="AFP2" s="1099"/>
      <c r="AFQ2" s="1099"/>
      <c r="AFR2" s="1099"/>
      <c r="AFS2" s="1099"/>
      <c r="AFT2" s="1099"/>
      <c r="AFU2" s="1099"/>
      <c r="AFV2" s="1099"/>
      <c r="AFW2" s="1099"/>
      <c r="AFX2" s="1099"/>
      <c r="AFY2" s="1099"/>
      <c r="AFZ2" s="1099"/>
      <c r="AGA2" s="1099"/>
      <c r="AGB2" s="1099"/>
      <c r="AGC2" s="1099"/>
      <c r="AGD2" s="1099"/>
      <c r="AGE2" s="1099"/>
      <c r="AGF2" s="1099"/>
      <c r="AGG2" s="1099"/>
      <c r="AGH2" s="1099"/>
      <c r="AGI2" s="1099"/>
      <c r="AGJ2" s="1099"/>
      <c r="AGK2" s="1099"/>
      <c r="AGL2" s="1099"/>
      <c r="AGM2" s="1099"/>
      <c r="AGN2" s="1099"/>
      <c r="AGO2" s="1099"/>
      <c r="AGP2" s="1099"/>
      <c r="AGQ2" s="1099"/>
      <c r="AGR2" s="1099"/>
      <c r="AGS2" s="1099"/>
      <c r="AGT2" s="1099"/>
      <c r="AGU2" s="1099"/>
      <c r="AGV2" s="1099"/>
      <c r="AGW2" s="1099"/>
      <c r="AGX2" s="1099"/>
      <c r="AGY2" s="1099"/>
      <c r="AGZ2" s="1099"/>
      <c r="AHA2" s="1099"/>
      <c r="AHB2" s="1099"/>
      <c r="AHC2" s="1099"/>
      <c r="AHD2" s="1099"/>
      <c r="AHE2" s="1099"/>
      <c r="AHF2" s="1099"/>
      <c r="AHG2" s="1099"/>
      <c r="AHH2" s="1099"/>
      <c r="AHI2" s="1099"/>
      <c r="AHJ2" s="1099"/>
      <c r="AHK2" s="1099"/>
      <c r="AHL2" s="1099"/>
      <c r="AHM2" s="1099"/>
      <c r="AHN2" s="1099"/>
      <c r="AHO2" s="1099"/>
      <c r="AHP2" s="1099"/>
      <c r="AHQ2" s="1099"/>
      <c r="AHR2" s="1099"/>
      <c r="AHS2" s="1099"/>
      <c r="AHT2" s="1099"/>
      <c r="AHU2" s="1099"/>
      <c r="AHV2" s="1099"/>
      <c r="AHW2" s="1099"/>
      <c r="AHX2" s="1099"/>
      <c r="AHY2" s="1099"/>
      <c r="AHZ2" s="1099"/>
      <c r="AIA2" s="1099"/>
      <c r="AIB2" s="1099"/>
      <c r="AIC2" s="1099"/>
      <c r="AID2" s="1099"/>
      <c r="AIE2" s="1099"/>
      <c r="AIF2" s="1099"/>
      <c r="AIG2" s="1099"/>
      <c r="AIH2" s="1099"/>
      <c r="AII2" s="1099"/>
      <c r="AIJ2" s="1099"/>
      <c r="AIK2" s="1099"/>
      <c r="AIL2" s="1099"/>
      <c r="AIM2" s="1099"/>
      <c r="AIN2" s="1099"/>
      <c r="AIO2" s="1099"/>
      <c r="AIP2" s="1099"/>
      <c r="AIQ2" s="1099"/>
      <c r="AIR2" s="1099"/>
      <c r="AIS2" s="1099"/>
      <c r="AIT2" s="1099"/>
      <c r="AIU2" s="1099"/>
      <c r="AIV2" s="1099"/>
      <c r="AIW2" s="1099"/>
      <c r="AIX2" s="1099"/>
      <c r="AIY2" s="1099"/>
      <c r="AIZ2" s="1099"/>
      <c r="AJA2" s="1099"/>
      <c r="AJB2" s="1099"/>
      <c r="AJC2" s="1099"/>
      <c r="AJD2" s="1099"/>
      <c r="AJE2" s="1099"/>
      <c r="AJF2" s="1099"/>
      <c r="AJG2" s="1099"/>
      <c r="AJH2" s="1099"/>
      <c r="AJI2" s="1099"/>
      <c r="AJJ2" s="1099"/>
      <c r="AJK2" s="1099"/>
      <c r="AJL2" s="1099"/>
      <c r="AJM2" s="1099"/>
      <c r="AJN2" s="1099"/>
      <c r="AJO2" s="1099"/>
      <c r="AJP2" s="1099"/>
      <c r="AJQ2" s="1099"/>
      <c r="AJR2" s="1099"/>
      <c r="AJS2" s="1099"/>
      <c r="AJT2" s="1099"/>
      <c r="AJU2" s="1099"/>
      <c r="AJV2" s="1099"/>
      <c r="AJW2" s="1099"/>
      <c r="AJX2" s="1099"/>
      <c r="AJY2" s="1099"/>
      <c r="AJZ2" s="1099"/>
      <c r="AKA2" s="1099"/>
      <c r="AKB2" s="1099"/>
      <c r="AKC2" s="1099"/>
      <c r="AKD2" s="1099"/>
      <c r="AKE2" s="1099"/>
      <c r="AKF2" s="1099"/>
      <c r="AKG2" s="1099"/>
      <c r="AKH2" s="1099"/>
      <c r="AKI2" s="1099"/>
      <c r="AKJ2" s="1099"/>
      <c r="AKK2" s="1099"/>
      <c r="AKL2" s="1099"/>
      <c r="AKM2" s="1099"/>
      <c r="AKN2" s="1099"/>
      <c r="AKO2" s="1099"/>
      <c r="AKP2" s="1099"/>
      <c r="AKQ2" s="1099"/>
      <c r="AKR2" s="1099"/>
      <c r="AKS2" s="1099"/>
      <c r="AKT2" s="1099"/>
      <c r="AKU2" s="1099"/>
      <c r="AKV2" s="1099"/>
      <c r="AKW2" s="1099"/>
      <c r="AKX2" s="1099"/>
      <c r="AKY2" s="1099"/>
      <c r="AKZ2" s="1099"/>
      <c r="ALA2" s="1099"/>
      <c r="ALB2" s="1099"/>
      <c r="ALC2" s="1099"/>
      <c r="ALD2" s="1099"/>
      <c r="ALE2" s="1099"/>
      <c r="ALF2" s="1099"/>
      <c r="ALG2" s="1099"/>
      <c r="ALH2" s="1099"/>
      <c r="ALI2" s="1099"/>
      <c r="ALJ2" s="1099"/>
      <c r="ALK2" s="1099"/>
      <c r="ALL2" s="1099"/>
      <c r="ALM2" s="1099"/>
      <c r="ALN2" s="1099"/>
      <c r="ALO2" s="1099"/>
      <c r="ALP2" s="1099"/>
      <c r="ALQ2" s="1099"/>
      <c r="ALR2" s="1099"/>
      <c r="ALS2" s="1099"/>
      <c r="ALT2" s="1099"/>
      <c r="ALU2" s="1099"/>
      <c r="ALV2" s="1099"/>
      <c r="ALW2" s="1099"/>
      <c r="ALX2" s="1099"/>
      <c r="ALY2" s="1099"/>
      <c r="ALZ2" s="1099"/>
      <c r="AMA2" s="1099"/>
      <c r="AMB2" s="1099"/>
      <c r="AMC2" s="1099"/>
      <c r="AMD2" s="1099"/>
      <c r="AME2" s="1099"/>
      <c r="AMF2" s="1099"/>
      <c r="AMG2" s="1099"/>
      <c r="AMH2" s="1099"/>
      <c r="AMI2" s="1099"/>
      <c r="AMJ2" s="1099"/>
      <c r="AMK2" s="1099"/>
      <c r="AML2" s="1099"/>
      <c r="AMM2" s="1099"/>
      <c r="AMN2" s="1099"/>
      <c r="AMO2" s="1099"/>
      <c r="AMP2" s="1099"/>
      <c r="AMQ2" s="1099"/>
      <c r="AMR2" s="1099"/>
      <c r="AMS2" s="1099"/>
      <c r="AMT2" s="1099"/>
      <c r="AMU2" s="1099"/>
      <c r="AMV2" s="1099"/>
      <c r="AMW2" s="1099"/>
      <c r="AMX2" s="1099"/>
      <c r="AMY2" s="1099"/>
      <c r="AMZ2" s="1099"/>
      <c r="ANA2" s="1099"/>
      <c r="ANB2" s="1099"/>
      <c r="ANC2" s="1099"/>
      <c r="AND2" s="1099"/>
      <c r="ANE2" s="1099"/>
      <c r="ANF2" s="1099"/>
      <c r="ANG2" s="1099"/>
      <c r="ANH2" s="1099"/>
      <c r="ANI2" s="1099"/>
      <c r="ANJ2" s="1099"/>
      <c r="ANK2" s="1099"/>
      <c r="ANL2" s="1099"/>
      <c r="ANM2" s="1099"/>
      <c r="ANN2" s="1099"/>
      <c r="ANO2" s="1099"/>
      <c r="ANP2" s="1099"/>
      <c r="ANQ2" s="1099"/>
      <c r="ANR2" s="1099"/>
      <c r="ANS2" s="1099"/>
      <c r="ANT2" s="1099"/>
      <c r="ANU2" s="1099"/>
      <c r="ANV2" s="1099"/>
      <c r="ANW2" s="1099"/>
      <c r="ANX2" s="1099"/>
      <c r="ANY2" s="1099"/>
      <c r="ANZ2" s="1099"/>
      <c r="AOA2" s="1099"/>
      <c r="AOB2" s="1099"/>
      <c r="AOC2" s="1099"/>
      <c r="AOD2" s="1099"/>
      <c r="AOE2" s="1099"/>
      <c r="AOF2" s="1099"/>
      <c r="AOG2" s="1099"/>
      <c r="AOH2" s="1099"/>
      <c r="AOI2" s="1099"/>
      <c r="AOJ2" s="1099"/>
      <c r="AOK2" s="1099"/>
      <c r="AOL2" s="1099"/>
      <c r="AOM2" s="1099"/>
      <c r="AON2" s="1099"/>
      <c r="AOO2" s="1099"/>
      <c r="AOP2" s="1099"/>
      <c r="AOQ2" s="1099"/>
      <c r="AOR2" s="1099"/>
      <c r="AOS2" s="1099"/>
      <c r="AOT2" s="1099"/>
      <c r="AOU2" s="1099"/>
      <c r="AOV2" s="1099"/>
      <c r="AOW2" s="1099"/>
      <c r="AOX2" s="1099"/>
      <c r="AOY2" s="1099"/>
      <c r="AOZ2" s="1099"/>
      <c r="APA2" s="1099"/>
      <c r="APB2" s="1099"/>
      <c r="APC2" s="1099"/>
      <c r="APD2" s="1099"/>
      <c r="APE2" s="1099"/>
      <c r="APF2" s="1099"/>
      <c r="APG2" s="1099"/>
      <c r="APH2" s="1099"/>
      <c r="API2" s="1099"/>
      <c r="APJ2" s="1099"/>
      <c r="APK2" s="1099"/>
      <c r="APL2" s="1099"/>
      <c r="APM2" s="1099"/>
      <c r="APN2" s="1099"/>
      <c r="APO2" s="1099"/>
      <c r="APP2" s="1099"/>
      <c r="APQ2" s="1099"/>
      <c r="APR2" s="1099"/>
      <c r="APS2" s="1099"/>
      <c r="APT2" s="1099"/>
      <c r="APU2" s="1099"/>
      <c r="APV2" s="1099"/>
      <c r="APW2" s="1099"/>
      <c r="APX2" s="1099"/>
      <c r="APY2" s="1099"/>
      <c r="APZ2" s="1099"/>
      <c r="AQA2" s="1099"/>
      <c r="AQB2" s="1099"/>
      <c r="AQC2" s="1099"/>
      <c r="AQD2" s="1099"/>
      <c r="AQE2" s="1099"/>
      <c r="AQF2" s="1099"/>
      <c r="AQG2" s="1099"/>
      <c r="AQH2" s="1099"/>
      <c r="AQI2" s="1099"/>
      <c r="AQJ2" s="1099"/>
      <c r="AQK2" s="1099"/>
      <c r="AQL2" s="1099"/>
      <c r="AQM2" s="1099"/>
      <c r="AQN2" s="1099"/>
      <c r="AQO2" s="1099"/>
      <c r="AQP2" s="1099"/>
      <c r="AQQ2" s="1099"/>
      <c r="AQR2" s="1099"/>
      <c r="AQS2" s="1099"/>
      <c r="AQT2" s="1099"/>
      <c r="AQU2" s="1099"/>
      <c r="AQV2" s="1099"/>
      <c r="AQW2" s="1099"/>
      <c r="AQX2" s="1099"/>
      <c r="AQY2" s="1099"/>
      <c r="AQZ2" s="1099"/>
      <c r="ARA2" s="1099"/>
      <c r="ARB2" s="1099"/>
      <c r="ARC2" s="1099"/>
      <c r="ARD2" s="1099"/>
      <c r="ARE2" s="1099"/>
      <c r="ARF2" s="1099"/>
      <c r="ARG2" s="1099"/>
      <c r="ARH2" s="1099"/>
      <c r="ARI2" s="1099"/>
      <c r="ARJ2" s="1099"/>
      <c r="ARK2" s="1099"/>
      <c r="ARL2" s="1099"/>
      <c r="ARM2" s="1099"/>
      <c r="ARN2" s="1099"/>
      <c r="ARO2" s="1099"/>
      <c r="ARP2" s="1099"/>
      <c r="ARQ2" s="1099"/>
      <c r="ARR2" s="1099"/>
      <c r="ARS2" s="1099"/>
      <c r="ART2" s="1099"/>
      <c r="ARU2" s="1099"/>
      <c r="ARV2" s="1099"/>
      <c r="ARW2" s="1099"/>
      <c r="ARX2" s="1099"/>
      <c r="ARY2" s="1099"/>
      <c r="ARZ2" s="1099"/>
      <c r="ASA2" s="1099"/>
      <c r="ASB2" s="1099"/>
      <c r="ASC2" s="1099"/>
      <c r="ASD2" s="1099"/>
      <c r="ASE2" s="1099"/>
      <c r="ASF2" s="1099"/>
      <c r="ASG2" s="1099"/>
      <c r="ASH2" s="1099"/>
      <c r="ASI2" s="1099"/>
      <c r="ASJ2" s="1099"/>
      <c r="ASK2" s="1099"/>
      <c r="ASL2" s="1099"/>
      <c r="ASM2" s="1099"/>
      <c r="ASN2" s="1099"/>
      <c r="ASO2" s="1099"/>
      <c r="ASP2" s="1099"/>
      <c r="ASQ2" s="1099"/>
      <c r="ASR2" s="1099"/>
      <c r="ASS2" s="1099"/>
      <c r="AST2" s="1099"/>
      <c r="ASU2" s="1099"/>
      <c r="ASV2" s="1099"/>
      <c r="ASW2" s="1099"/>
      <c r="ASX2" s="1099"/>
      <c r="ASY2" s="1099"/>
      <c r="ASZ2" s="1099"/>
      <c r="ATA2" s="1099"/>
      <c r="ATB2" s="1099"/>
      <c r="ATC2" s="1099"/>
      <c r="ATD2" s="1099"/>
      <c r="ATE2" s="1099"/>
      <c r="ATF2" s="1099"/>
      <c r="ATG2" s="1099"/>
      <c r="ATH2" s="1099"/>
      <c r="ATI2" s="1099"/>
      <c r="ATJ2" s="1099"/>
      <c r="ATK2" s="1099"/>
      <c r="ATL2" s="1099"/>
      <c r="ATM2" s="1099"/>
      <c r="ATN2" s="1099"/>
      <c r="ATO2" s="1099"/>
      <c r="ATP2" s="1099"/>
      <c r="ATQ2" s="1099"/>
      <c r="ATR2" s="1099"/>
      <c r="ATS2" s="1099"/>
      <c r="ATT2" s="1099"/>
      <c r="ATU2" s="1099"/>
      <c r="ATV2" s="1099"/>
      <c r="ATW2" s="1099"/>
      <c r="ATX2" s="1099"/>
      <c r="ATY2" s="1099"/>
      <c r="ATZ2" s="1099"/>
      <c r="AUA2" s="1099"/>
      <c r="AUB2" s="1099"/>
      <c r="AUC2" s="1099"/>
      <c r="AUD2" s="1099"/>
      <c r="AUE2" s="1099"/>
      <c r="AUF2" s="1099"/>
      <c r="AUG2" s="1099"/>
      <c r="AUH2" s="1099"/>
      <c r="AUI2" s="1099"/>
      <c r="AUJ2" s="1099"/>
      <c r="AUK2" s="1099"/>
      <c r="AUL2" s="1099"/>
      <c r="AUM2" s="1099"/>
      <c r="AUN2" s="1099"/>
      <c r="AUO2" s="1099"/>
      <c r="AUP2" s="1099"/>
      <c r="AUQ2" s="1099"/>
      <c r="AUR2" s="1099"/>
      <c r="AUS2" s="1099"/>
      <c r="AUT2" s="1099"/>
      <c r="AUU2" s="1099"/>
      <c r="AUV2" s="1099"/>
      <c r="AUW2" s="1099"/>
      <c r="AUX2" s="1099"/>
      <c r="AUY2" s="1099"/>
      <c r="AUZ2" s="1099"/>
      <c r="AVA2" s="1099"/>
      <c r="AVB2" s="1099"/>
      <c r="AVC2" s="1099"/>
      <c r="AVD2" s="1099"/>
      <c r="AVE2" s="1099"/>
      <c r="AVF2" s="1099"/>
      <c r="AVG2" s="1099"/>
      <c r="AVH2" s="1099"/>
      <c r="AVI2" s="1099"/>
      <c r="AVJ2" s="1099"/>
      <c r="AVK2" s="1099"/>
      <c r="AVL2" s="1099"/>
      <c r="AVM2" s="1099"/>
      <c r="AVN2" s="1099"/>
      <c r="AVO2" s="1099"/>
      <c r="AVP2" s="1099"/>
      <c r="AVQ2" s="1099"/>
      <c r="AVR2" s="1099"/>
      <c r="AVS2" s="1099"/>
      <c r="AVT2" s="1099"/>
      <c r="AVU2" s="1099"/>
      <c r="AVV2" s="1099"/>
      <c r="AVW2" s="1099"/>
      <c r="AVX2" s="1099"/>
      <c r="AVY2" s="1099"/>
      <c r="AVZ2" s="1099"/>
      <c r="AWA2" s="1099"/>
      <c r="AWB2" s="1099"/>
      <c r="AWC2" s="1099"/>
      <c r="AWD2" s="1099"/>
      <c r="AWE2" s="1099"/>
      <c r="AWF2" s="1099"/>
      <c r="AWG2" s="1099"/>
      <c r="AWH2" s="1099"/>
      <c r="AWI2" s="1099"/>
      <c r="AWJ2" s="1099"/>
      <c r="AWK2" s="1099"/>
      <c r="AWL2" s="1099"/>
      <c r="AWM2" s="1099"/>
      <c r="AWN2" s="1099"/>
      <c r="AWO2" s="1099"/>
      <c r="AWP2" s="1099"/>
      <c r="AWQ2" s="1099"/>
      <c r="AWR2" s="1099"/>
      <c r="AWS2" s="1099"/>
      <c r="AWT2" s="1099"/>
      <c r="AWU2" s="1099"/>
      <c r="AWV2" s="1099"/>
      <c r="AWW2" s="1099"/>
      <c r="AWX2" s="1099"/>
      <c r="AWY2" s="1099"/>
      <c r="AWZ2" s="1099"/>
      <c r="AXA2" s="1099"/>
      <c r="AXB2" s="1099"/>
      <c r="AXC2" s="1099"/>
      <c r="AXD2" s="1099"/>
      <c r="AXE2" s="1099"/>
      <c r="AXF2" s="1099"/>
      <c r="AXG2" s="1099"/>
      <c r="AXH2" s="1099"/>
      <c r="AXI2" s="1099"/>
      <c r="AXJ2" s="1099"/>
      <c r="AXK2" s="1099"/>
      <c r="AXL2" s="1099"/>
      <c r="AXM2" s="1099"/>
      <c r="AXN2" s="1099"/>
      <c r="AXO2" s="1099"/>
      <c r="AXP2" s="1099"/>
      <c r="AXQ2" s="1099"/>
      <c r="AXR2" s="1099"/>
      <c r="AXS2" s="1099"/>
      <c r="AXT2" s="1099"/>
      <c r="AXU2" s="1099"/>
      <c r="AXV2" s="1099"/>
      <c r="AXW2" s="1099"/>
      <c r="AXX2" s="1099"/>
      <c r="AXY2" s="1099"/>
      <c r="AXZ2" s="1099"/>
      <c r="AYA2" s="1099"/>
      <c r="AYB2" s="1099"/>
    </row>
    <row r="3" spans="1:1328" s="1100" customFormat="1" ht="23.25" customHeight="1" x14ac:dyDescent="0.2">
      <c r="A3" s="2000"/>
      <c r="B3" s="3080" t="s">
        <v>828</v>
      </c>
      <c r="C3" s="3080"/>
      <c r="D3" s="3080"/>
      <c r="E3" s="3080"/>
      <c r="F3" s="3080"/>
      <c r="G3" s="3080"/>
      <c r="H3" s="3080"/>
      <c r="I3" s="3080"/>
      <c r="J3" s="3080"/>
      <c r="K3" s="3080"/>
      <c r="L3" s="3080"/>
      <c r="M3" s="3080"/>
      <c r="N3" s="3080"/>
      <c r="O3" s="3080"/>
      <c r="P3" s="3080"/>
      <c r="Q3" s="3080"/>
      <c r="R3" s="2000"/>
      <c r="S3" s="2000"/>
      <c r="T3" s="2000"/>
      <c r="U3" s="2000"/>
      <c r="V3" s="1014"/>
      <c r="W3" s="1014"/>
      <c r="X3" s="1014"/>
      <c r="Y3" s="1014"/>
      <c r="Z3" s="1014"/>
      <c r="AA3" s="1014"/>
      <c r="AB3" s="1014"/>
      <c r="AC3" s="1014"/>
      <c r="AD3" s="1014"/>
      <c r="AE3" s="1014"/>
      <c r="AF3" s="1014"/>
      <c r="AG3" s="1014"/>
      <c r="AH3" s="1014"/>
      <c r="AI3" s="1014"/>
      <c r="AJ3" s="1014"/>
      <c r="AK3" s="1014"/>
      <c r="AL3" s="1014"/>
      <c r="AM3" s="1014"/>
      <c r="AN3" s="1014"/>
      <c r="AO3" s="1014"/>
      <c r="AP3" s="1014"/>
      <c r="AQ3" s="1014"/>
      <c r="AR3" s="1014"/>
      <c r="AS3" s="1014"/>
      <c r="AT3" s="1014"/>
      <c r="AU3" s="1014"/>
      <c r="AV3" s="1098"/>
      <c r="AW3" s="1098"/>
      <c r="AX3" s="1098"/>
      <c r="AY3" s="1098"/>
      <c r="AZ3" s="1098"/>
      <c r="BA3" s="1098"/>
      <c r="BB3" s="1098"/>
      <c r="BC3" s="1098"/>
      <c r="BD3" s="1098"/>
      <c r="BE3" s="1098"/>
      <c r="BF3" s="1098"/>
      <c r="BG3" s="1098"/>
      <c r="BH3" s="1098"/>
      <c r="BI3" s="1098"/>
      <c r="BJ3" s="1098"/>
      <c r="BK3" s="1098"/>
      <c r="BL3" s="1098"/>
      <c r="BM3" s="1098"/>
      <c r="BN3" s="1099"/>
      <c r="BO3" s="1099"/>
      <c r="BP3" s="1099"/>
      <c r="BQ3" s="1099"/>
      <c r="BR3" s="1099"/>
      <c r="BS3" s="1099"/>
      <c r="BT3" s="1099"/>
      <c r="BU3" s="1099"/>
      <c r="BV3" s="1099"/>
      <c r="BW3" s="1099"/>
      <c r="BX3" s="1099"/>
      <c r="BY3" s="1099"/>
      <c r="BZ3" s="1099"/>
      <c r="CA3" s="1099"/>
      <c r="CB3" s="1099"/>
      <c r="CC3" s="1099"/>
      <c r="CD3" s="1099"/>
      <c r="CE3" s="1099"/>
      <c r="CF3" s="1099"/>
      <c r="CG3" s="1099"/>
      <c r="CH3" s="1099"/>
      <c r="CI3" s="1099"/>
      <c r="CJ3" s="1099"/>
      <c r="CK3" s="1099"/>
      <c r="CL3" s="1099"/>
      <c r="CM3" s="1099"/>
      <c r="CN3" s="1099"/>
      <c r="CO3" s="1099"/>
      <c r="CP3" s="1099"/>
      <c r="CQ3" s="1099"/>
      <c r="CR3" s="1099"/>
      <c r="CS3" s="1099"/>
      <c r="CT3" s="1099"/>
      <c r="CU3" s="1099"/>
      <c r="CV3" s="1099"/>
      <c r="CW3" s="1099"/>
      <c r="CX3" s="1099"/>
      <c r="CY3" s="1099"/>
      <c r="CZ3" s="1099"/>
      <c r="DA3" s="1099"/>
      <c r="DB3" s="1099"/>
      <c r="DC3" s="1099"/>
      <c r="DD3" s="1099"/>
      <c r="DE3" s="1099"/>
      <c r="DF3" s="1099"/>
      <c r="DG3" s="1099"/>
      <c r="DH3" s="1099"/>
      <c r="DI3" s="1099"/>
      <c r="DJ3" s="1099"/>
      <c r="DK3" s="1099"/>
      <c r="DL3" s="1099"/>
      <c r="DM3" s="1099"/>
      <c r="DN3" s="1099"/>
      <c r="DO3" s="1099"/>
      <c r="DP3" s="1099"/>
      <c r="DQ3" s="1099"/>
      <c r="DR3" s="1099"/>
      <c r="DS3" s="1099"/>
      <c r="DT3" s="1099"/>
      <c r="DU3" s="1099"/>
      <c r="DV3" s="1099"/>
      <c r="DW3" s="1099"/>
      <c r="DX3" s="1099"/>
      <c r="DY3" s="1099"/>
      <c r="DZ3" s="1099"/>
      <c r="EA3" s="1099"/>
      <c r="EB3" s="1099"/>
      <c r="EC3" s="1099"/>
      <c r="ED3" s="1099"/>
      <c r="EE3" s="1099"/>
      <c r="EF3" s="1099"/>
      <c r="EG3" s="1099"/>
      <c r="EH3" s="1099"/>
      <c r="EI3" s="1099"/>
      <c r="EJ3" s="1099"/>
      <c r="EK3" s="1099"/>
      <c r="EL3" s="1099"/>
      <c r="EM3" s="1099"/>
      <c r="EN3" s="1099"/>
      <c r="EO3" s="1099"/>
      <c r="EP3" s="1099"/>
      <c r="EQ3" s="1099"/>
      <c r="ER3" s="1099"/>
      <c r="ES3" s="1099"/>
      <c r="ET3" s="1099"/>
      <c r="EU3" s="1099"/>
      <c r="EV3" s="1099"/>
      <c r="EW3" s="1099"/>
      <c r="EX3" s="1099"/>
      <c r="EY3" s="1099"/>
      <c r="EZ3" s="1099"/>
      <c r="FA3" s="1099"/>
      <c r="FB3" s="1099"/>
      <c r="FC3" s="1099"/>
      <c r="FD3" s="1099"/>
      <c r="FE3" s="1099"/>
      <c r="FF3" s="1099"/>
      <c r="FG3" s="1099"/>
      <c r="FH3" s="1099"/>
      <c r="FI3" s="1099"/>
      <c r="FJ3" s="1099"/>
      <c r="FK3" s="1099"/>
      <c r="FL3" s="1099"/>
      <c r="FM3" s="1099"/>
      <c r="FN3" s="1099"/>
      <c r="FO3" s="1099"/>
      <c r="FP3" s="1099"/>
      <c r="FQ3" s="1099"/>
      <c r="FR3" s="1099"/>
      <c r="FS3" s="1099"/>
      <c r="FT3" s="1099"/>
      <c r="FU3" s="1099"/>
      <c r="FV3" s="1099"/>
      <c r="FW3" s="1099"/>
      <c r="FX3" s="1099"/>
      <c r="FY3" s="1099"/>
      <c r="FZ3" s="1099"/>
      <c r="GA3" s="1099"/>
      <c r="GB3" s="1099"/>
      <c r="GC3" s="1099"/>
      <c r="GD3" s="1099"/>
      <c r="GE3" s="1099"/>
      <c r="GF3" s="1099"/>
      <c r="GG3" s="1099"/>
      <c r="GH3" s="1099"/>
      <c r="GI3" s="1099"/>
      <c r="GJ3" s="1099"/>
      <c r="GK3" s="1099"/>
      <c r="GL3" s="1099"/>
      <c r="GM3" s="1099"/>
      <c r="GN3" s="1099"/>
      <c r="GO3" s="1099"/>
      <c r="GP3" s="1099"/>
      <c r="GQ3" s="1099"/>
      <c r="GR3" s="1099"/>
      <c r="GS3" s="1099"/>
      <c r="GT3" s="1099"/>
      <c r="GU3" s="1099"/>
      <c r="GV3" s="1099"/>
      <c r="GW3" s="1099"/>
      <c r="GX3" s="1099"/>
      <c r="GY3" s="1099"/>
      <c r="GZ3" s="1099"/>
      <c r="HA3" s="1099"/>
      <c r="HB3" s="1099"/>
      <c r="HC3" s="1099"/>
      <c r="HD3" s="1099"/>
      <c r="HE3" s="1099"/>
      <c r="HF3" s="1099"/>
      <c r="HG3" s="1099"/>
      <c r="HH3" s="1099"/>
      <c r="HI3" s="1099"/>
      <c r="HJ3" s="1099"/>
      <c r="HK3" s="1099"/>
      <c r="HL3" s="1099"/>
      <c r="HM3" s="1099"/>
      <c r="HN3" s="1099"/>
      <c r="HO3" s="1099"/>
      <c r="HP3" s="1099"/>
      <c r="HQ3" s="1099"/>
      <c r="HR3" s="1099"/>
      <c r="HS3" s="1099"/>
      <c r="HT3" s="1099"/>
      <c r="HU3" s="1099"/>
      <c r="HV3" s="1099"/>
      <c r="HW3" s="1099"/>
      <c r="HX3" s="1099"/>
      <c r="HY3" s="1099"/>
      <c r="HZ3" s="1099"/>
      <c r="IA3" s="1099"/>
      <c r="IB3" s="1099"/>
      <c r="IC3" s="1099"/>
      <c r="ID3" s="1099"/>
      <c r="IE3" s="1099"/>
      <c r="IF3" s="1099"/>
      <c r="IG3" s="1099"/>
      <c r="IH3" s="1099"/>
      <c r="II3" s="1099"/>
      <c r="IJ3" s="1099"/>
      <c r="IK3" s="1099"/>
      <c r="IL3" s="1099"/>
      <c r="IM3" s="1099"/>
      <c r="IN3" s="1099"/>
      <c r="IO3" s="1099"/>
      <c r="IP3" s="1099"/>
      <c r="IQ3" s="1099"/>
      <c r="IR3" s="1099"/>
      <c r="IS3" s="1099"/>
      <c r="IT3" s="1099"/>
      <c r="IU3" s="1099"/>
      <c r="IV3" s="1099"/>
      <c r="IW3" s="1099"/>
      <c r="IX3" s="1099"/>
      <c r="IY3" s="1099"/>
      <c r="IZ3" s="1099"/>
      <c r="JA3" s="1099"/>
      <c r="JB3" s="1099"/>
      <c r="JC3" s="1099"/>
      <c r="JD3" s="1099"/>
      <c r="JE3" s="1099"/>
      <c r="JF3" s="1099"/>
      <c r="JG3" s="1099"/>
      <c r="JH3" s="1099"/>
      <c r="JI3" s="1099"/>
      <c r="JJ3" s="1099"/>
      <c r="JK3" s="1099"/>
      <c r="JL3" s="1099"/>
      <c r="JM3" s="1099"/>
      <c r="JN3" s="1099"/>
      <c r="JO3" s="1099"/>
      <c r="JP3" s="1099"/>
      <c r="JQ3" s="1099"/>
      <c r="JR3" s="1099"/>
      <c r="JS3" s="1099"/>
      <c r="JT3" s="1099"/>
      <c r="JU3" s="1099"/>
      <c r="JV3" s="1099"/>
      <c r="JW3" s="1099"/>
      <c r="JX3" s="1099"/>
      <c r="JY3" s="1099"/>
      <c r="JZ3" s="1099"/>
      <c r="KA3" s="1099"/>
      <c r="KB3" s="1099"/>
      <c r="KC3" s="1099"/>
      <c r="KD3" s="1099"/>
      <c r="KE3" s="1099"/>
      <c r="KF3" s="1099"/>
      <c r="KG3" s="1099"/>
      <c r="KH3" s="1099"/>
      <c r="KI3" s="1099"/>
      <c r="KJ3" s="1099"/>
      <c r="KK3" s="1099"/>
      <c r="KL3" s="1099"/>
      <c r="KM3" s="1099"/>
      <c r="KN3" s="1099"/>
      <c r="KO3" s="1099"/>
      <c r="KP3" s="1099"/>
      <c r="KQ3" s="1099"/>
      <c r="KR3" s="1099"/>
      <c r="KS3" s="1099"/>
      <c r="KT3" s="1099"/>
      <c r="KU3" s="1099"/>
      <c r="KV3" s="1099"/>
      <c r="KW3" s="1099"/>
      <c r="KX3" s="1099"/>
      <c r="KY3" s="1099"/>
      <c r="KZ3" s="1099"/>
      <c r="LA3" s="1099"/>
      <c r="LB3" s="1099"/>
      <c r="LC3" s="1099"/>
      <c r="LD3" s="1099"/>
      <c r="LE3" s="1099"/>
      <c r="LF3" s="1099"/>
      <c r="LG3" s="1099"/>
      <c r="LH3" s="1099"/>
      <c r="LI3" s="1099"/>
      <c r="LJ3" s="1099"/>
      <c r="LK3" s="1099"/>
      <c r="LL3" s="1099"/>
      <c r="LM3" s="1099"/>
      <c r="LN3" s="1099"/>
      <c r="LO3" s="1099"/>
      <c r="LP3" s="1099"/>
      <c r="LQ3" s="1099"/>
      <c r="LR3" s="1099"/>
      <c r="LS3" s="1099"/>
      <c r="LT3" s="1099"/>
      <c r="LU3" s="1099"/>
      <c r="LV3" s="1099"/>
      <c r="LW3" s="1099"/>
      <c r="LX3" s="1099"/>
      <c r="LY3" s="1099"/>
      <c r="LZ3" s="1099"/>
      <c r="MA3" s="1099"/>
      <c r="MB3" s="1099"/>
      <c r="MC3" s="1099"/>
      <c r="MD3" s="1099"/>
      <c r="ME3" s="1099"/>
      <c r="MF3" s="1099"/>
      <c r="MG3" s="1099"/>
      <c r="MH3" s="1099"/>
      <c r="MI3" s="1099"/>
      <c r="MJ3" s="1099"/>
      <c r="MK3" s="1099"/>
      <c r="ML3" s="1099"/>
      <c r="MM3" s="1099"/>
      <c r="MN3" s="1099"/>
      <c r="MO3" s="1099"/>
      <c r="MP3" s="1099"/>
      <c r="MQ3" s="1099"/>
      <c r="MR3" s="1099"/>
      <c r="MS3" s="1099"/>
      <c r="MT3" s="1099"/>
      <c r="MU3" s="1099"/>
      <c r="MV3" s="1099"/>
      <c r="MW3" s="1099"/>
      <c r="MX3" s="1099"/>
      <c r="MY3" s="1099"/>
      <c r="MZ3" s="1099"/>
      <c r="NA3" s="1099"/>
      <c r="NB3" s="1099"/>
      <c r="NC3" s="1099"/>
      <c r="ND3" s="1099"/>
      <c r="NE3" s="1099"/>
      <c r="NF3" s="1099"/>
      <c r="NG3" s="1099"/>
      <c r="NH3" s="1099"/>
      <c r="NI3" s="1099"/>
      <c r="NJ3" s="1099"/>
      <c r="NK3" s="1099"/>
      <c r="NL3" s="1099"/>
      <c r="NM3" s="1099"/>
      <c r="NN3" s="1099"/>
      <c r="NO3" s="1099"/>
      <c r="NP3" s="1099"/>
      <c r="NQ3" s="1099"/>
      <c r="NR3" s="1099"/>
      <c r="NS3" s="1099"/>
      <c r="NT3" s="1099"/>
      <c r="NU3" s="1099"/>
      <c r="NV3" s="1099"/>
      <c r="NW3" s="1099"/>
      <c r="NX3" s="1099"/>
      <c r="NY3" s="1099"/>
      <c r="NZ3" s="1099"/>
      <c r="OA3" s="1099"/>
      <c r="OB3" s="1099"/>
      <c r="OC3" s="1099"/>
      <c r="OD3" s="1099"/>
      <c r="OE3" s="1099"/>
      <c r="OF3" s="1099"/>
      <c r="OG3" s="1099"/>
      <c r="OH3" s="1099"/>
      <c r="OI3" s="1099"/>
      <c r="OJ3" s="1099"/>
      <c r="OK3" s="1099"/>
      <c r="OL3" s="1099"/>
      <c r="OM3" s="1099"/>
      <c r="ON3" s="1099"/>
      <c r="OO3" s="1099"/>
      <c r="OP3" s="1099"/>
      <c r="OQ3" s="1099"/>
      <c r="OR3" s="1099"/>
      <c r="OS3" s="1099"/>
      <c r="OT3" s="1099"/>
      <c r="OU3" s="1099"/>
      <c r="OV3" s="1099"/>
      <c r="OW3" s="1099"/>
      <c r="OX3" s="1099"/>
      <c r="OY3" s="1099"/>
      <c r="OZ3" s="1099"/>
      <c r="PA3" s="1099"/>
      <c r="PB3" s="1099"/>
      <c r="PC3" s="1099"/>
      <c r="PD3" s="1099"/>
      <c r="PE3" s="1099"/>
      <c r="PF3" s="1099"/>
      <c r="PG3" s="1099"/>
      <c r="PH3" s="1099"/>
      <c r="PI3" s="1099"/>
      <c r="PJ3" s="1099"/>
      <c r="PK3" s="1099"/>
      <c r="PL3" s="1099"/>
      <c r="PM3" s="1099"/>
      <c r="PN3" s="1099"/>
      <c r="PO3" s="1099"/>
      <c r="PP3" s="1099"/>
      <c r="PQ3" s="1099"/>
      <c r="PR3" s="1099"/>
      <c r="PS3" s="1099"/>
      <c r="PT3" s="1099"/>
      <c r="PU3" s="1099"/>
      <c r="PV3" s="1099"/>
      <c r="PW3" s="1099"/>
      <c r="PX3" s="1099"/>
      <c r="PY3" s="1099"/>
      <c r="PZ3" s="1099"/>
      <c r="QA3" s="1099"/>
      <c r="QB3" s="1099"/>
      <c r="QC3" s="1099"/>
      <c r="QD3" s="1099"/>
      <c r="QE3" s="1099"/>
      <c r="QF3" s="1099"/>
      <c r="QG3" s="1099"/>
      <c r="QH3" s="1099"/>
      <c r="QI3" s="1099"/>
      <c r="QJ3" s="1099"/>
      <c r="QK3" s="1099"/>
      <c r="QL3" s="1099"/>
      <c r="QM3" s="1099"/>
      <c r="QN3" s="1099"/>
      <c r="QO3" s="1099"/>
      <c r="QP3" s="1099"/>
      <c r="QQ3" s="1099"/>
      <c r="QR3" s="1099"/>
      <c r="QS3" s="1099"/>
      <c r="QT3" s="1099"/>
      <c r="QU3" s="1099"/>
      <c r="QV3" s="1099"/>
      <c r="QW3" s="1099"/>
      <c r="QX3" s="1099"/>
      <c r="QY3" s="1099"/>
      <c r="QZ3" s="1099"/>
      <c r="RA3" s="1099"/>
      <c r="RB3" s="1099"/>
      <c r="RC3" s="1099"/>
      <c r="RD3" s="1099"/>
      <c r="RE3" s="1099"/>
      <c r="RF3" s="1099"/>
      <c r="RG3" s="1099"/>
      <c r="RH3" s="1099"/>
      <c r="RI3" s="1099"/>
      <c r="RJ3" s="1099"/>
      <c r="RK3" s="1099"/>
      <c r="RL3" s="1099"/>
      <c r="RM3" s="1099"/>
      <c r="RN3" s="1099"/>
      <c r="RO3" s="1099"/>
      <c r="RP3" s="1099"/>
      <c r="RQ3" s="1099"/>
      <c r="RR3" s="1099"/>
      <c r="RS3" s="1099"/>
      <c r="RT3" s="1099"/>
      <c r="RU3" s="1099"/>
      <c r="RV3" s="1099"/>
      <c r="RW3" s="1099"/>
      <c r="RX3" s="1099"/>
      <c r="RY3" s="1099"/>
      <c r="RZ3" s="1099"/>
      <c r="SA3" s="1099"/>
      <c r="SB3" s="1099"/>
      <c r="SC3" s="1099"/>
      <c r="SD3" s="1099"/>
      <c r="SE3" s="1099"/>
      <c r="SF3" s="1099"/>
      <c r="SG3" s="1099"/>
      <c r="SH3" s="1099"/>
      <c r="SI3" s="1099"/>
      <c r="SJ3" s="1099"/>
      <c r="SK3" s="1099"/>
      <c r="SL3" s="1099"/>
      <c r="SM3" s="1099"/>
      <c r="SN3" s="1099"/>
      <c r="SO3" s="1099"/>
      <c r="SP3" s="1099"/>
      <c r="SQ3" s="1099"/>
      <c r="SR3" s="1099"/>
      <c r="SS3" s="1099"/>
      <c r="ST3" s="1099"/>
      <c r="SU3" s="1099"/>
      <c r="SV3" s="1099"/>
      <c r="SW3" s="1099"/>
      <c r="SX3" s="1099"/>
      <c r="SY3" s="1099"/>
      <c r="SZ3" s="1099"/>
      <c r="TA3" s="1099"/>
      <c r="TB3" s="1099"/>
      <c r="TC3" s="1099"/>
      <c r="TD3" s="1099"/>
      <c r="TE3" s="1099"/>
      <c r="TF3" s="1099"/>
      <c r="TG3" s="1099"/>
      <c r="TH3" s="1099"/>
      <c r="TI3" s="1099"/>
      <c r="TJ3" s="1099"/>
      <c r="TK3" s="1099"/>
      <c r="TL3" s="1099"/>
      <c r="TM3" s="1099"/>
      <c r="TN3" s="1099"/>
      <c r="TO3" s="1099"/>
      <c r="TP3" s="1099"/>
      <c r="TQ3" s="1099"/>
      <c r="TR3" s="1099"/>
      <c r="TS3" s="1099"/>
      <c r="TT3" s="1099"/>
      <c r="TU3" s="1099"/>
      <c r="TV3" s="1099"/>
      <c r="TW3" s="1099"/>
      <c r="TX3" s="1099"/>
      <c r="TY3" s="1099"/>
      <c r="TZ3" s="1099"/>
      <c r="UA3" s="1099"/>
      <c r="UB3" s="1099"/>
      <c r="UC3" s="1099"/>
      <c r="UD3" s="1099"/>
      <c r="UE3" s="1099"/>
      <c r="UF3" s="1099"/>
      <c r="UG3" s="1099"/>
      <c r="UH3" s="1099"/>
      <c r="UI3" s="1099"/>
      <c r="UJ3" s="1099"/>
      <c r="UK3" s="1099"/>
      <c r="UL3" s="1099"/>
      <c r="UM3" s="1099"/>
      <c r="UN3" s="1099"/>
      <c r="UO3" s="1099"/>
      <c r="UP3" s="1099"/>
      <c r="UQ3" s="1099"/>
      <c r="UR3" s="1099"/>
      <c r="US3" s="1099"/>
      <c r="UT3" s="1099"/>
      <c r="UU3" s="1099"/>
      <c r="UV3" s="1099"/>
      <c r="UW3" s="1099"/>
      <c r="UX3" s="1099"/>
      <c r="UY3" s="1099"/>
      <c r="UZ3" s="1099"/>
      <c r="VA3" s="1099"/>
      <c r="VB3" s="1099"/>
      <c r="VC3" s="1099"/>
      <c r="VD3" s="1099"/>
      <c r="VE3" s="1099"/>
      <c r="VF3" s="1099"/>
      <c r="VG3" s="1099"/>
      <c r="VH3" s="1099"/>
      <c r="VI3" s="1099"/>
      <c r="VJ3" s="1099"/>
      <c r="VK3" s="1099"/>
      <c r="VL3" s="1099"/>
      <c r="VM3" s="1099"/>
      <c r="VN3" s="1099"/>
      <c r="VO3" s="1099"/>
      <c r="VP3" s="1099"/>
      <c r="VQ3" s="1099"/>
      <c r="VR3" s="1099"/>
      <c r="VS3" s="1099"/>
      <c r="VT3" s="1099"/>
      <c r="VU3" s="1099"/>
      <c r="VV3" s="1099"/>
      <c r="VW3" s="1099"/>
      <c r="VX3" s="1099"/>
      <c r="VY3" s="1099"/>
      <c r="VZ3" s="1099"/>
      <c r="WA3" s="1099"/>
      <c r="WB3" s="1099"/>
      <c r="WC3" s="1099"/>
      <c r="WD3" s="1099"/>
      <c r="WE3" s="1099"/>
      <c r="WF3" s="1099"/>
      <c r="WG3" s="1099"/>
      <c r="WH3" s="1099"/>
      <c r="WI3" s="1099"/>
      <c r="WJ3" s="1099"/>
      <c r="WK3" s="1099"/>
      <c r="WL3" s="1099"/>
      <c r="WM3" s="1099"/>
      <c r="WN3" s="1099"/>
      <c r="WO3" s="1099"/>
      <c r="WP3" s="1099"/>
      <c r="WQ3" s="1099"/>
      <c r="WR3" s="1099"/>
      <c r="WS3" s="1099"/>
      <c r="WT3" s="1099"/>
      <c r="WU3" s="1099"/>
      <c r="WV3" s="1099"/>
      <c r="WW3" s="1099"/>
      <c r="WX3" s="1099"/>
      <c r="WY3" s="1099"/>
      <c r="WZ3" s="1099"/>
      <c r="XA3" s="1099"/>
      <c r="XB3" s="1099"/>
      <c r="XC3" s="1099"/>
      <c r="XD3" s="1099"/>
      <c r="XE3" s="1099"/>
      <c r="XF3" s="1099"/>
      <c r="XG3" s="1099"/>
      <c r="XH3" s="1099"/>
      <c r="XI3" s="1099"/>
      <c r="XJ3" s="1099"/>
      <c r="XK3" s="1099"/>
      <c r="XL3" s="1099"/>
      <c r="XM3" s="1099"/>
      <c r="XN3" s="1099"/>
      <c r="XO3" s="1099"/>
      <c r="XP3" s="1099"/>
      <c r="XQ3" s="1099"/>
      <c r="XR3" s="1099"/>
      <c r="XS3" s="1099"/>
      <c r="XT3" s="1099"/>
      <c r="XU3" s="1099"/>
      <c r="XV3" s="1099"/>
      <c r="XW3" s="1099"/>
      <c r="XX3" s="1099"/>
      <c r="XY3" s="1099"/>
      <c r="XZ3" s="1099"/>
      <c r="YA3" s="1099"/>
      <c r="YB3" s="1099"/>
      <c r="YC3" s="1099"/>
      <c r="YD3" s="1099"/>
      <c r="YE3" s="1099"/>
      <c r="YF3" s="1099"/>
      <c r="YG3" s="1099"/>
      <c r="YH3" s="1099"/>
      <c r="YI3" s="1099"/>
      <c r="YJ3" s="1099"/>
      <c r="YK3" s="1099"/>
      <c r="YL3" s="1099"/>
      <c r="YM3" s="1099"/>
      <c r="YN3" s="1099"/>
      <c r="YO3" s="1099"/>
      <c r="YP3" s="1099"/>
      <c r="YQ3" s="1099"/>
      <c r="YR3" s="1099"/>
      <c r="YS3" s="1099"/>
      <c r="YT3" s="1099"/>
      <c r="YU3" s="1099"/>
      <c r="YV3" s="1099"/>
      <c r="YW3" s="1099"/>
      <c r="YX3" s="1099"/>
      <c r="YY3" s="1099"/>
      <c r="YZ3" s="1099"/>
      <c r="ZA3" s="1099"/>
      <c r="ZB3" s="1099"/>
      <c r="ZC3" s="1099"/>
      <c r="ZD3" s="1099"/>
      <c r="ZE3" s="1099"/>
      <c r="ZF3" s="1099"/>
      <c r="ZG3" s="1099"/>
      <c r="ZH3" s="1099"/>
      <c r="ZI3" s="1099"/>
      <c r="ZJ3" s="1099"/>
      <c r="ZK3" s="1099"/>
      <c r="ZL3" s="1099"/>
      <c r="ZM3" s="1099"/>
      <c r="ZN3" s="1099"/>
      <c r="ZO3" s="1099"/>
      <c r="ZP3" s="1099"/>
      <c r="ZQ3" s="1099"/>
      <c r="ZR3" s="1099"/>
      <c r="ZS3" s="1099"/>
      <c r="ZT3" s="1099"/>
      <c r="ZU3" s="1099"/>
      <c r="ZV3" s="1099"/>
      <c r="ZW3" s="1099"/>
      <c r="ZX3" s="1099"/>
      <c r="ZY3" s="1099"/>
      <c r="ZZ3" s="1099"/>
      <c r="AAA3" s="1099"/>
      <c r="AAB3" s="1099"/>
      <c r="AAC3" s="1099"/>
      <c r="AAD3" s="1099"/>
      <c r="AAE3" s="1099"/>
      <c r="AAF3" s="1099"/>
      <c r="AAG3" s="1099"/>
      <c r="AAH3" s="1099"/>
      <c r="AAI3" s="1099"/>
      <c r="AAJ3" s="1099"/>
      <c r="AAK3" s="1099"/>
      <c r="AAL3" s="1099"/>
      <c r="AAM3" s="1099"/>
      <c r="AAN3" s="1099"/>
      <c r="AAO3" s="1099"/>
      <c r="AAP3" s="1099"/>
      <c r="AAQ3" s="1099"/>
      <c r="AAR3" s="1099"/>
      <c r="AAS3" s="1099"/>
      <c r="AAT3" s="1099"/>
      <c r="AAU3" s="1099"/>
      <c r="AAV3" s="1099"/>
      <c r="AAW3" s="1099"/>
      <c r="AAX3" s="1099"/>
      <c r="AAY3" s="1099"/>
      <c r="AAZ3" s="1099"/>
      <c r="ABA3" s="1099"/>
      <c r="ABB3" s="1099"/>
      <c r="ABC3" s="1099"/>
      <c r="ABD3" s="1099"/>
      <c r="ABE3" s="1099"/>
      <c r="ABF3" s="1099"/>
      <c r="ABG3" s="1099"/>
      <c r="ABH3" s="1099"/>
      <c r="ABI3" s="1099"/>
      <c r="ABJ3" s="1099"/>
      <c r="ABK3" s="1099"/>
      <c r="ABL3" s="1099"/>
      <c r="ABM3" s="1099"/>
      <c r="ABN3" s="1099"/>
      <c r="ABO3" s="1099"/>
      <c r="ABP3" s="1099"/>
      <c r="ABQ3" s="1099"/>
      <c r="ABR3" s="1099"/>
      <c r="ABS3" s="1099"/>
      <c r="ABT3" s="1099"/>
      <c r="ABU3" s="1099"/>
      <c r="ABV3" s="1099"/>
      <c r="ABW3" s="1099"/>
      <c r="ABX3" s="1099"/>
      <c r="ABY3" s="1099"/>
      <c r="ABZ3" s="1099"/>
      <c r="ACA3" s="1099"/>
      <c r="ACB3" s="1099"/>
      <c r="ACC3" s="1099"/>
      <c r="ACD3" s="1099"/>
      <c r="ACE3" s="1099"/>
      <c r="ACF3" s="1099"/>
      <c r="ACG3" s="1099"/>
      <c r="ACH3" s="1099"/>
      <c r="ACI3" s="1099"/>
      <c r="ACJ3" s="1099"/>
      <c r="ACK3" s="1099"/>
      <c r="ACL3" s="1099"/>
      <c r="ACM3" s="1099"/>
      <c r="ACN3" s="1099"/>
      <c r="ACO3" s="1099"/>
      <c r="ACP3" s="1099"/>
      <c r="ACQ3" s="1099"/>
      <c r="ACR3" s="1099"/>
      <c r="ACS3" s="1099"/>
      <c r="ACT3" s="1099"/>
      <c r="ACU3" s="1099"/>
      <c r="ACV3" s="1099"/>
      <c r="ACW3" s="1099"/>
      <c r="ACX3" s="1099"/>
      <c r="ACY3" s="1099"/>
      <c r="ACZ3" s="1099"/>
      <c r="ADA3" s="1099"/>
      <c r="ADB3" s="1099"/>
      <c r="ADC3" s="1099"/>
      <c r="ADD3" s="1099"/>
      <c r="ADE3" s="1099"/>
      <c r="ADF3" s="1099"/>
      <c r="ADG3" s="1099"/>
      <c r="ADH3" s="1099"/>
      <c r="ADI3" s="1099"/>
      <c r="ADJ3" s="1099"/>
      <c r="ADK3" s="1099"/>
      <c r="ADL3" s="1099"/>
      <c r="ADM3" s="1099"/>
      <c r="ADN3" s="1099"/>
      <c r="ADO3" s="1099"/>
      <c r="ADP3" s="1099"/>
      <c r="ADQ3" s="1099"/>
      <c r="ADR3" s="1099"/>
      <c r="ADS3" s="1099"/>
      <c r="ADT3" s="1099"/>
      <c r="ADU3" s="1099"/>
      <c r="ADV3" s="1099"/>
      <c r="ADW3" s="1099"/>
      <c r="ADX3" s="1099"/>
      <c r="ADY3" s="1099"/>
      <c r="ADZ3" s="1099"/>
      <c r="AEA3" s="1099"/>
      <c r="AEB3" s="1099"/>
      <c r="AEC3" s="1099"/>
      <c r="AED3" s="1099"/>
      <c r="AEE3" s="1099"/>
      <c r="AEF3" s="1099"/>
      <c r="AEG3" s="1099"/>
      <c r="AEH3" s="1099"/>
      <c r="AEI3" s="1099"/>
      <c r="AEJ3" s="1099"/>
      <c r="AEK3" s="1099"/>
      <c r="AEL3" s="1099"/>
      <c r="AEM3" s="1099"/>
      <c r="AEN3" s="1099"/>
      <c r="AEO3" s="1099"/>
      <c r="AEP3" s="1099"/>
      <c r="AEQ3" s="1099"/>
      <c r="AER3" s="1099"/>
      <c r="AES3" s="1099"/>
      <c r="AET3" s="1099"/>
      <c r="AEU3" s="1099"/>
      <c r="AEV3" s="1099"/>
      <c r="AEW3" s="1099"/>
      <c r="AEX3" s="1099"/>
      <c r="AEY3" s="1099"/>
      <c r="AEZ3" s="1099"/>
      <c r="AFA3" s="1099"/>
      <c r="AFB3" s="1099"/>
      <c r="AFC3" s="1099"/>
      <c r="AFD3" s="1099"/>
      <c r="AFE3" s="1099"/>
      <c r="AFF3" s="1099"/>
      <c r="AFG3" s="1099"/>
      <c r="AFH3" s="1099"/>
      <c r="AFI3" s="1099"/>
      <c r="AFJ3" s="1099"/>
      <c r="AFK3" s="1099"/>
      <c r="AFL3" s="1099"/>
      <c r="AFM3" s="1099"/>
      <c r="AFN3" s="1099"/>
      <c r="AFO3" s="1099"/>
      <c r="AFP3" s="1099"/>
      <c r="AFQ3" s="1099"/>
      <c r="AFR3" s="1099"/>
      <c r="AFS3" s="1099"/>
      <c r="AFT3" s="1099"/>
      <c r="AFU3" s="1099"/>
      <c r="AFV3" s="1099"/>
      <c r="AFW3" s="1099"/>
      <c r="AFX3" s="1099"/>
      <c r="AFY3" s="1099"/>
      <c r="AFZ3" s="1099"/>
      <c r="AGA3" s="1099"/>
      <c r="AGB3" s="1099"/>
      <c r="AGC3" s="1099"/>
      <c r="AGD3" s="1099"/>
      <c r="AGE3" s="1099"/>
      <c r="AGF3" s="1099"/>
      <c r="AGG3" s="1099"/>
      <c r="AGH3" s="1099"/>
      <c r="AGI3" s="1099"/>
      <c r="AGJ3" s="1099"/>
      <c r="AGK3" s="1099"/>
      <c r="AGL3" s="1099"/>
      <c r="AGM3" s="1099"/>
      <c r="AGN3" s="1099"/>
      <c r="AGO3" s="1099"/>
      <c r="AGP3" s="1099"/>
      <c r="AGQ3" s="1099"/>
      <c r="AGR3" s="1099"/>
      <c r="AGS3" s="1099"/>
      <c r="AGT3" s="1099"/>
      <c r="AGU3" s="1099"/>
      <c r="AGV3" s="1099"/>
      <c r="AGW3" s="1099"/>
      <c r="AGX3" s="1099"/>
      <c r="AGY3" s="1099"/>
      <c r="AGZ3" s="1099"/>
      <c r="AHA3" s="1099"/>
      <c r="AHB3" s="1099"/>
      <c r="AHC3" s="1099"/>
      <c r="AHD3" s="1099"/>
      <c r="AHE3" s="1099"/>
      <c r="AHF3" s="1099"/>
      <c r="AHG3" s="1099"/>
      <c r="AHH3" s="1099"/>
      <c r="AHI3" s="1099"/>
      <c r="AHJ3" s="1099"/>
      <c r="AHK3" s="1099"/>
      <c r="AHL3" s="1099"/>
      <c r="AHM3" s="1099"/>
      <c r="AHN3" s="1099"/>
      <c r="AHO3" s="1099"/>
      <c r="AHP3" s="1099"/>
      <c r="AHQ3" s="1099"/>
      <c r="AHR3" s="1099"/>
      <c r="AHS3" s="1099"/>
      <c r="AHT3" s="1099"/>
      <c r="AHU3" s="1099"/>
      <c r="AHV3" s="1099"/>
      <c r="AHW3" s="1099"/>
      <c r="AHX3" s="1099"/>
      <c r="AHY3" s="1099"/>
      <c r="AHZ3" s="1099"/>
      <c r="AIA3" s="1099"/>
      <c r="AIB3" s="1099"/>
      <c r="AIC3" s="1099"/>
      <c r="AID3" s="1099"/>
      <c r="AIE3" s="1099"/>
      <c r="AIF3" s="1099"/>
      <c r="AIG3" s="1099"/>
      <c r="AIH3" s="1099"/>
      <c r="AII3" s="1099"/>
      <c r="AIJ3" s="1099"/>
      <c r="AIK3" s="1099"/>
      <c r="AIL3" s="1099"/>
      <c r="AIM3" s="1099"/>
      <c r="AIN3" s="1099"/>
      <c r="AIO3" s="1099"/>
      <c r="AIP3" s="1099"/>
      <c r="AIQ3" s="1099"/>
      <c r="AIR3" s="1099"/>
      <c r="AIS3" s="1099"/>
      <c r="AIT3" s="1099"/>
      <c r="AIU3" s="1099"/>
      <c r="AIV3" s="1099"/>
      <c r="AIW3" s="1099"/>
      <c r="AIX3" s="1099"/>
      <c r="AIY3" s="1099"/>
      <c r="AIZ3" s="1099"/>
      <c r="AJA3" s="1099"/>
      <c r="AJB3" s="1099"/>
      <c r="AJC3" s="1099"/>
      <c r="AJD3" s="1099"/>
      <c r="AJE3" s="1099"/>
      <c r="AJF3" s="1099"/>
      <c r="AJG3" s="1099"/>
      <c r="AJH3" s="1099"/>
      <c r="AJI3" s="1099"/>
      <c r="AJJ3" s="1099"/>
      <c r="AJK3" s="1099"/>
      <c r="AJL3" s="1099"/>
      <c r="AJM3" s="1099"/>
      <c r="AJN3" s="1099"/>
      <c r="AJO3" s="1099"/>
      <c r="AJP3" s="1099"/>
      <c r="AJQ3" s="1099"/>
      <c r="AJR3" s="1099"/>
      <c r="AJS3" s="1099"/>
      <c r="AJT3" s="1099"/>
      <c r="AJU3" s="1099"/>
      <c r="AJV3" s="1099"/>
      <c r="AJW3" s="1099"/>
      <c r="AJX3" s="1099"/>
      <c r="AJY3" s="1099"/>
      <c r="AJZ3" s="1099"/>
      <c r="AKA3" s="1099"/>
      <c r="AKB3" s="1099"/>
      <c r="AKC3" s="1099"/>
      <c r="AKD3" s="1099"/>
      <c r="AKE3" s="1099"/>
      <c r="AKF3" s="1099"/>
      <c r="AKG3" s="1099"/>
      <c r="AKH3" s="1099"/>
      <c r="AKI3" s="1099"/>
      <c r="AKJ3" s="1099"/>
      <c r="AKK3" s="1099"/>
      <c r="AKL3" s="1099"/>
      <c r="AKM3" s="1099"/>
      <c r="AKN3" s="1099"/>
      <c r="AKO3" s="1099"/>
      <c r="AKP3" s="1099"/>
      <c r="AKQ3" s="1099"/>
      <c r="AKR3" s="1099"/>
      <c r="AKS3" s="1099"/>
      <c r="AKT3" s="1099"/>
      <c r="AKU3" s="1099"/>
      <c r="AKV3" s="1099"/>
      <c r="AKW3" s="1099"/>
      <c r="AKX3" s="1099"/>
      <c r="AKY3" s="1099"/>
      <c r="AKZ3" s="1099"/>
      <c r="ALA3" s="1099"/>
      <c r="ALB3" s="1099"/>
      <c r="ALC3" s="1099"/>
      <c r="ALD3" s="1099"/>
      <c r="ALE3" s="1099"/>
      <c r="ALF3" s="1099"/>
      <c r="ALG3" s="1099"/>
      <c r="ALH3" s="1099"/>
      <c r="ALI3" s="1099"/>
      <c r="ALJ3" s="1099"/>
      <c r="ALK3" s="1099"/>
      <c r="ALL3" s="1099"/>
      <c r="ALM3" s="1099"/>
      <c r="ALN3" s="1099"/>
      <c r="ALO3" s="1099"/>
      <c r="ALP3" s="1099"/>
      <c r="ALQ3" s="1099"/>
      <c r="ALR3" s="1099"/>
      <c r="ALS3" s="1099"/>
      <c r="ALT3" s="1099"/>
      <c r="ALU3" s="1099"/>
      <c r="ALV3" s="1099"/>
      <c r="ALW3" s="1099"/>
      <c r="ALX3" s="1099"/>
      <c r="ALY3" s="1099"/>
      <c r="ALZ3" s="1099"/>
      <c r="AMA3" s="1099"/>
      <c r="AMB3" s="1099"/>
      <c r="AMC3" s="1099"/>
      <c r="AMD3" s="1099"/>
      <c r="AME3" s="1099"/>
      <c r="AMF3" s="1099"/>
      <c r="AMG3" s="1099"/>
      <c r="AMH3" s="1099"/>
      <c r="AMI3" s="1099"/>
      <c r="AMJ3" s="1099"/>
      <c r="AMK3" s="1099"/>
      <c r="AML3" s="1099"/>
      <c r="AMM3" s="1099"/>
      <c r="AMN3" s="1099"/>
      <c r="AMO3" s="1099"/>
      <c r="AMP3" s="1099"/>
      <c r="AMQ3" s="1099"/>
      <c r="AMR3" s="1099"/>
      <c r="AMS3" s="1099"/>
      <c r="AMT3" s="1099"/>
      <c r="AMU3" s="1099"/>
      <c r="AMV3" s="1099"/>
      <c r="AMW3" s="1099"/>
      <c r="AMX3" s="1099"/>
      <c r="AMY3" s="1099"/>
      <c r="AMZ3" s="1099"/>
      <c r="ANA3" s="1099"/>
      <c r="ANB3" s="1099"/>
      <c r="ANC3" s="1099"/>
      <c r="AND3" s="1099"/>
      <c r="ANE3" s="1099"/>
      <c r="ANF3" s="1099"/>
      <c r="ANG3" s="1099"/>
      <c r="ANH3" s="1099"/>
      <c r="ANI3" s="1099"/>
      <c r="ANJ3" s="1099"/>
      <c r="ANK3" s="1099"/>
      <c r="ANL3" s="1099"/>
      <c r="ANM3" s="1099"/>
      <c r="ANN3" s="1099"/>
      <c r="ANO3" s="1099"/>
      <c r="ANP3" s="1099"/>
      <c r="ANQ3" s="1099"/>
      <c r="ANR3" s="1099"/>
      <c r="ANS3" s="1099"/>
      <c r="ANT3" s="1099"/>
      <c r="ANU3" s="1099"/>
      <c r="ANV3" s="1099"/>
      <c r="ANW3" s="1099"/>
      <c r="ANX3" s="1099"/>
      <c r="ANY3" s="1099"/>
      <c r="ANZ3" s="1099"/>
      <c r="AOA3" s="1099"/>
      <c r="AOB3" s="1099"/>
      <c r="AOC3" s="1099"/>
      <c r="AOD3" s="1099"/>
      <c r="AOE3" s="1099"/>
      <c r="AOF3" s="1099"/>
      <c r="AOG3" s="1099"/>
      <c r="AOH3" s="1099"/>
      <c r="AOI3" s="1099"/>
      <c r="AOJ3" s="1099"/>
      <c r="AOK3" s="1099"/>
      <c r="AOL3" s="1099"/>
      <c r="AOM3" s="1099"/>
      <c r="AON3" s="1099"/>
      <c r="AOO3" s="1099"/>
      <c r="AOP3" s="1099"/>
      <c r="AOQ3" s="1099"/>
      <c r="AOR3" s="1099"/>
      <c r="AOS3" s="1099"/>
      <c r="AOT3" s="1099"/>
      <c r="AOU3" s="1099"/>
      <c r="AOV3" s="1099"/>
      <c r="AOW3" s="1099"/>
      <c r="AOX3" s="1099"/>
      <c r="AOY3" s="1099"/>
      <c r="AOZ3" s="1099"/>
      <c r="APA3" s="1099"/>
      <c r="APB3" s="1099"/>
      <c r="APC3" s="1099"/>
      <c r="APD3" s="1099"/>
      <c r="APE3" s="1099"/>
      <c r="APF3" s="1099"/>
      <c r="APG3" s="1099"/>
      <c r="APH3" s="1099"/>
      <c r="API3" s="1099"/>
      <c r="APJ3" s="1099"/>
      <c r="APK3" s="1099"/>
      <c r="APL3" s="1099"/>
      <c r="APM3" s="1099"/>
      <c r="APN3" s="1099"/>
      <c r="APO3" s="1099"/>
      <c r="APP3" s="1099"/>
      <c r="APQ3" s="1099"/>
      <c r="APR3" s="1099"/>
      <c r="APS3" s="1099"/>
      <c r="APT3" s="1099"/>
      <c r="APU3" s="1099"/>
      <c r="APV3" s="1099"/>
      <c r="APW3" s="1099"/>
      <c r="APX3" s="1099"/>
      <c r="APY3" s="1099"/>
      <c r="APZ3" s="1099"/>
      <c r="AQA3" s="1099"/>
      <c r="AQB3" s="1099"/>
      <c r="AQC3" s="1099"/>
      <c r="AQD3" s="1099"/>
      <c r="AQE3" s="1099"/>
      <c r="AQF3" s="1099"/>
      <c r="AQG3" s="1099"/>
      <c r="AQH3" s="1099"/>
      <c r="AQI3" s="1099"/>
      <c r="AQJ3" s="1099"/>
      <c r="AQK3" s="1099"/>
      <c r="AQL3" s="1099"/>
      <c r="AQM3" s="1099"/>
      <c r="AQN3" s="1099"/>
      <c r="AQO3" s="1099"/>
      <c r="AQP3" s="1099"/>
      <c r="AQQ3" s="1099"/>
      <c r="AQR3" s="1099"/>
      <c r="AQS3" s="1099"/>
      <c r="AQT3" s="1099"/>
      <c r="AQU3" s="1099"/>
      <c r="AQV3" s="1099"/>
      <c r="AQW3" s="1099"/>
      <c r="AQX3" s="1099"/>
      <c r="AQY3" s="1099"/>
      <c r="AQZ3" s="1099"/>
      <c r="ARA3" s="1099"/>
      <c r="ARB3" s="1099"/>
      <c r="ARC3" s="1099"/>
      <c r="ARD3" s="1099"/>
      <c r="ARE3" s="1099"/>
      <c r="ARF3" s="1099"/>
      <c r="ARG3" s="1099"/>
      <c r="ARH3" s="1099"/>
      <c r="ARI3" s="1099"/>
      <c r="ARJ3" s="1099"/>
      <c r="ARK3" s="1099"/>
      <c r="ARL3" s="1099"/>
      <c r="ARM3" s="1099"/>
      <c r="ARN3" s="1099"/>
      <c r="ARO3" s="1099"/>
      <c r="ARP3" s="1099"/>
      <c r="ARQ3" s="1099"/>
      <c r="ARR3" s="1099"/>
      <c r="ARS3" s="1099"/>
      <c r="ART3" s="1099"/>
      <c r="ARU3" s="1099"/>
      <c r="ARV3" s="1099"/>
      <c r="ARW3" s="1099"/>
      <c r="ARX3" s="1099"/>
      <c r="ARY3" s="1099"/>
      <c r="ARZ3" s="1099"/>
      <c r="ASA3" s="1099"/>
      <c r="ASB3" s="1099"/>
      <c r="ASC3" s="1099"/>
      <c r="ASD3" s="1099"/>
      <c r="ASE3" s="1099"/>
      <c r="ASF3" s="1099"/>
      <c r="ASG3" s="1099"/>
      <c r="ASH3" s="1099"/>
      <c r="ASI3" s="1099"/>
      <c r="ASJ3" s="1099"/>
      <c r="ASK3" s="1099"/>
      <c r="ASL3" s="1099"/>
      <c r="ASM3" s="1099"/>
      <c r="ASN3" s="1099"/>
      <c r="ASO3" s="1099"/>
      <c r="ASP3" s="1099"/>
      <c r="ASQ3" s="1099"/>
      <c r="ASR3" s="1099"/>
      <c r="ASS3" s="1099"/>
      <c r="AST3" s="1099"/>
      <c r="ASU3" s="1099"/>
      <c r="ASV3" s="1099"/>
      <c r="ASW3" s="1099"/>
      <c r="ASX3" s="1099"/>
      <c r="ASY3" s="1099"/>
      <c r="ASZ3" s="1099"/>
      <c r="ATA3" s="1099"/>
      <c r="ATB3" s="1099"/>
      <c r="ATC3" s="1099"/>
      <c r="ATD3" s="1099"/>
      <c r="ATE3" s="1099"/>
      <c r="ATF3" s="1099"/>
      <c r="ATG3" s="1099"/>
      <c r="ATH3" s="1099"/>
      <c r="ATI3" s="1099"/>
      <c r="ATJ3" s="1099"/>
      <c r="ATK3" s="1099"/>
      <c r="ATL3" s="1099"/>
      <c r="ATM3" s="1099"/>
      <c r="ATN3" s="1099"/>
      <c r="ATO3" s="1099"/>
      <c r="ATP3" s="1099"/>
      <c r="ATQ3" s="1099"/>
      <c r="ATR3" s="1099"/>
      <c r="ATS3" s="1099"/>
      <c r="ATT3" s="1099"/>
      <c r="ATU3" s="1099"/>
      <c r="ATV3" s="1099"/>
      <c r="ATW3" s="1099"/>
      <c r="ATX3" s="1099"/>
      <c r="ATY3" s="1099"/>
      <c r="ATZ3" s="1099"/>
      <c r="AUA3" s="1099"/>
      <c r="AUB3" s="1099"/>
      <c r="AUC3" s="1099"/>
      <c r="AUD3" s="1099"/>
      <c r="AUE3" s="1099"/>
      <c r="AUF3" s="1099"/>
      <c r="AUG3" s="1099"/>
      <c r="AUH3" s="1099"/>
      <c r="AUI3" s="1099"/>
      <c r="AUJ3" s="1099"/>
      <c r="AUK3" s="1099"/>
      <c r="AUL3" s="1099"/>
      <c r="AUM3" s="1099"/>
      <c r="AUN3" s="1099"/>
      <c r="AUO3" s="1099"/>
      <c r="AUP3" s="1099"/>
      <c r="AUQ3" s="1099"/>
      <c r="AUR3" s="1099"/>
      <c r="AUS3" s="1099"/>
      <c r="AUT3" s="1099"/>
      <c r="AUU3" s="1099"/>
      <c r="AUV3" s="1099"/>
      <c r="AUW3" s="1099"/>
      <c r="AUX3" s="1099"/>
      <c r="AUY3" s="1099"/>
      <c r="AUZ3" s="1099"/>
      <c r="AVA3" s="1099"/>
      <c r="AVB3" s="1099"/>
      <c r="AVC3" s="1099"/>
      <c r="AVD3" s="1099"/>
      <c r="AVE3" s="1099"/>
      <c r="AVF3" s="1099"/>
      <c r="AVG3" s="1099"/>
      <c r="AVH3" s="1099"/>
      <c r="AVI3" s="1099"/>
      <c r="AVJ3" s="1099"/>
      <c r="AVK3" s="1099"/>
      <c r="AVL3" s="1099"/>
      <c r="AVM3" s="1099"/>
      <c r="AVN3" s="1099"/>
      <c r="AVO3" s="1099"/>
      <c r="AVP3" s="1099"/>
      <c r="AVQ3" s="1099"/>
      <c r="AVR3" s="1099"/>
      <c r="AVS3" s="1099"/>
      <c r="AVT3" s="1099"/>
      <c r="AVU3" s="1099"/>
      <c r="AVV3" s="1099"/>
      <c r="AVW3" s="1099"/>
      <c r="AVX3" s="1099"/>
      <c r="AVY3" s="1099"/>
      <c r="AVZ3" s="1099"/>
      <c r="AWA3" s="1099"/>
      <c r="AWB3" s="1099"/>
      <c r="AWC3" s="1099"/>
      <c r="AWD3" s="1099"/>
      <c r="AWE3" s="1099"/>
      <c r="AWF3" s="1099"/>
      <c r="AWG3" s="1099"/>
      <c r="AWH3" s="1099"/>
      <c r="AWI3" s="1099"/>
      <c r="AWJ3" s="1099"/>
      <c r="AWK3" s="1099"/>
      <c r="AWL3" s="1099"/>
      <c r="AWM3" s="1099"/>
      <c r="AWN3" s="1099"/>
      <c r="AWO3" s="1099"/>
      <c r="AWP3" s="1099"/>
      <c r="AWQ3" s="1099"/>
      <c r="AWR3" s="1099"/>
      <c r="AWS3" s="1099"/>
      <c r="AWT3" s="1099"/>
      <c r="AWU3" s="1099"/>
      <c r="AWV3" s="1099"/>
      <c r="AWW3" s="1099"/>
      <c r="AWX3" s="1099"/>
      <c r="AWY3" s="1099"/>
      <c r="AWZ3" s="1099"/>
      <c r="AXA3" s="1099"/>
      <c r="AXB3" s="1099"/>
      <c r="AXC3" s="1099"/>
      <c r="AXD3" s="1099"/>
      <c r="AXE3" s="1099"/>
      <c r="AXF3" s="1099"/>
      <c r="AXG3" s="1099"/>
      <c r="AXH3" s="1099"/>
      <c r="AXI3" s="1099"/>
      <c r="AXJ3" s="1099"/>
      <c r="AXK3" s="1099"/>
      <c r="AXL3" s="1099"/>
      <c r="AXM3" s="1099"/>
      <c r="AXN3" s="1099"/>
      <c r="AXO3" s="1099"/>
      <c r="AXP3" s="1099"/>
      <c r="AXQ3" s="1099"/>
      <c r="AXR3" s="1099"/>
      <c r="AXS3" s="1099"/>
      <c r="AXT3" s="1099"/>
      <c r="AXU3" s="1099"/>
      <c r="AXV3" s="1099"/>
      <c r="AXW3" s="1099"/>
      <c r="AXX3" s="1099"/>
      <c r="AXY3" s="1099"/>
      <c r="AXZ3" s="1099"/>
      <c r="AYA3" s="1099"/>
      <c r="AYB3" s="1099"/>
    </row>
    <row r="4" spans="1:1328" s="1100" customFormat="1" ht="23.25" customHeight="1" x14ac:dyDescent="0.2">
      <c r="A4" s="2000"/>
      <c r="B4" s="3080"/>
      <c r="C4" s="3080"/>
      <c r="D4" s="3080"/>
      <c r="E4" s="3080"/>
      <c r="F4" s="3080"/>
      <c r="G4" s="3080"/>
      <c r="H4" s="3080"/>
      <c r="I4" s="3080"/>
      <c r="J4" s="3080"/>
      <c r="K4" s="3080"/>
      <c r="L4" s="3080"/>
      <c r="M4" s="3080"/>
      <c r="N4" s="3080"/>
      <c r="O4" s="3080"/>
      <c r="P4" s="3080"/>
      <c r="Q4" s="3080"/>
      <c r="R4" s="2000"/>
      <c r="S4" s="2000"/>
      <c r="T4" s="2000"/>
      <c r="U4" s="2000"/>
      <c r="V4" s="1014"/>
      <c r="W4" s="1014"/>
      <c r="X4" s="1014"/>
      <c r="Y4" s="1014"/>
      <c r="Z4" s="1014"/>
      <c r="AA4" s="1014"/>
      <c r="AB4" s="2001"/>
      <c r="AC4" s="2001"/>
      <c r="AD4" s="1014"/>
      <c r="AE4" s="1014"/>
      <c r="AF4" s="1014"/>
      <c r="AG4" s="1014"/>
      <c r="AH4" s="1014"/>
      <c r="AI4" s="1014"/>
      <c r="AJ4" s="1014"/>
      <c r="AK4" s="1014"/>
      <c r="AL4" s="1014"/>
      <c r="AM4" s="1014"/>
      <c r="AN4" s="1014"/>
      <c r="AO4" s="1014"/>
      <c r="AP4" s="1014"/>
      <c r="AQ4" s="1014"/>
      <c r="AR4" s="1014"/>
      <c r="AS4" s="1014"/>
      <c r="AT4" s="1014"/>
      <c r="AU4" s="1014"/>
      <c r="AV4" s="1098"/>
      <c r="AW4" s="1098"/>
      <c r="AX4" s="1098"/>
      <c r="AY4" s="1098"/>
      <c r="AZ4" s="1098"/>
      <c r="BA4" s="1098"/>
      <c r="BB4" s="1098"/>
      <c r="BC4" s="1098"/>
      <c r="BD4" s="1098"/>
      <c r="BE4" s="1098"/>
      <c r="BF4" s="1098"/>
      <c r="BG4" s="1098"/>
      <c r="BH4" s="1098"/>
      <c r="BI4" s="1098"/>
      <c r="BJ4" s="1098"/>
      <c r="BK4" s="1098"/>
      <c r="BL4" s="1098"/>
      <c r="BM4" s="1098"/>
      <c r="BN4" s="1099"/>
      <c r="BO4" s="1099"/>
      <c r="BP4" s="1099"/>
      <c r="BQ4" s="1099"/>
      <c r="BR4" s="1099"/>
      <c r="BS4" s="1099"/>
      <c r="BT4" s="1099"/>
      <c r="BU4" s="1099"/>
      <c r="BV4" s="1099"/>
      <c r="BW4" s="1099"/>
      <c r="BX4" s="1099"/>
      <c r="BY4" s="1099"/>
      <c r="BZ4" s="1099"/>
      <c r="CA4" s="1099"/>
      <c r="CB4" s="1099"/>
      <c r="CC4" s="1099"/>
      <c r="CD4" s="1099"/>
      <c r="CE4" s="1099"/>
      <c r="CF4" s="1099"/>
      <c r="CG4" s="1099"/>
      <c r="CH4" s="1099"/>
      <c r="CI4" s="1099"/>
      <c r="CJ4" s="1099"/>
      <c r="CK4" s="1099"/>
      <c r="CL4" s="1099"/>
      <c r="CM4" s="1099"/>
      <c r="CN4" s="1099"/>
      <c r="CO4" s="1099"/>
      <c r="CP4" s="1099"/>
      <c r="CQ4" s="1099"/>
      <c r="CR4" s="1099"/>
      <c r="CS4" s="1099"/>
      <c r="CT4" s="1099"/>
      <c r="CU4" s="1099"/>
      <c r="CV4" s="1099"/>
      <c r="CW4" s="1099"/>
      <c r="CX4" s="1099"/>
      <c r="CY4" s="1099"/>
      <c r="CZ4" s="1099"/>
      <c r="DA4" s="1099"/>
      <c r="DB4" s="1099"/>
      <c r="DC4" s="1099"/>
      <c r="DD4" s="1099"/>
      <c r="DE4" s="1099"/>
      <c r="DF4" s="1099"/>
      <c r="DG4" s="1099"/>
      <c r="DH4" s="1099"/>
      <c r="DI4" s="1099"/>
      <c r="DJ4" s="1099"/>
      <c r="DK4" s="1099"/>
      <c r="DL4" s="1099"/>
      <c r="DM4" s="1099"/>
      <c r="DN4" s="1099"/>
      <c r="DO4" s="1099"/>
      <c r="DP4" s="1099"/>
      <c r="DQ4" s="1099"/>
      <c r="DR4" s="1099"/>
      <c r="DS4" s="1099"/>
      <c r="DT4" s="1099"/>
      <c r="DU4" s="1099"/>
      <c r="DV4" s="1099"/>
      <c r="DW4" s="1099"/>
      <c r="DX4" s="1099"/>
      <c r="DY4" s="1099"/>
      <c r="DZ4" s="1099"/>
      <c r="EA4" s="1099"/>
      <c r="EB4" s="1099"/>
      <c r="EC4" s="1099"/>
      <c r="ED4" s="1099"/>
      <c r="EE4" s="1099"/>
      <c r="EF4" s="1099"/>
      <c r="EG4" s="1099"/>
      <c r="EH4" s="1099"/>
      <c r="EI4" s="1099"/>
      <c r="EJ4" s="1099"/>
      <c r="EK4" s="1099"/>
      <c r="EL4" s="1099"/>
      <c r="EM4" s="1099"/>
      <c r="EN4" s="1099"/>
      <c r="EO4" s="1099"/>
      <c r="EP4" s="1099"/>
      <c r="EQ4" s="1099"/>
      <c r="ER4" s="1099"/>
      <c r="ES4" s="1099"/>
      <c r="ET4" s="1099"/>
      <c r="EU4" s="1099"/>
      <c r="EV4" s="1099"/>
      <c r="EW4" s="1099"/>
      <c r="EX4" s="1099"/>
      <c r="EY4" s="1099"/>
      <c r="EZ4" s="1099"/>
      <c r="FA4" s="1099"/>
      <c r="FB4" s="1099"/>
      <c r="FC4" s="1099"/>
      <c r="FD4" s="1099"/>
      <c r="FE4" s="1099"/>
      <c r="FF4" s="1099"/>
      <c r="FG4" s="1099"/>
      <c r="FH4" s="1099"/>
      <c r="FI4" s="1099"/>
      <c r="FJ4" s="1099"/>
      <c r="FK4" s="1099"/>
      <c r="FL4" s="1099"/>
      <c r="FM4" s="1099"/>
      <c r="FN4" s="1099"/>
      <c r="FO4" s="1099"/>
      <c r="FP4" s="1099"/>
      <c r="FQ4" s="1099"/>
      <c r="FR4" s="1099"/>
      <c r="FS4" s="1099"/>
      <c r="FT4" s="1099"/>
      <c r="FU4" s="1099"/>
      <c r="FV4" s="1099"/>
      <c r="FW4" s="1099"/>
      <c r="FX4" s="1099"/>
      <c r="FY4" s="1099"/>
      <c r="FZ4" s="1099"/>
      <c r="GA4" s="1099"/>
      <c r="GB4" s="1099"/>
      <c r="GC4" s="1099"/>
      <c r="GD4" s="1099"/>
      <c r="GE4" s="1099"/>
      <c r="GF4" s="1099"/>
      <c r="GG4" s="1099"/>
      <c r="GH4" s="1099"/>
      <c r="GI4" s="1099"/>
      <c r="GJ4" s="1099"/>
      <c r="GK4" s="1099"/>
      <c r="GL4" s="1099"/>
      <c r="GM4" s="1099"/>
      <c r="GN4" s="1099"/>
      <c r="GO4" s="1099"/>
      <c r="GP4" s="1099"/>
      <c r="GQ4" s="1099"/>
      <c r="GR4" s="1099"/>
      <c r="GS4" s="1099"/>
      <c r="GT4" s="1099"/>
      <c r="GU4" s="1099"/>
      <c r="GV4" s="1099"/>
      <c r="GW4" s="1099"/>
      <c r="GX4" s="1099"/>
      <c r="GY4" s="1099"/>
      <c r="GZ4" s="1099"/>
      <c r="HA4" s="1099"/>
      <c r="HB4" s="1099"/>
      <c r="HC4" s="1099"/>
      <c r="HD4" s="1099"/>
      <c r="HE4" s="1099"/>
      <c r="HF4" s="1099"/>
      <c r="HG4" s="1099"/>
      <c r="HH4" s="1099"/>
      <c r="HI4" s="1099"/>
      <c r="HJ4" s="1099"/>
      <c r="HK4" s="1099"/>
      <c r="HL4" s="1099"/>
      <c r="HM4" s="1099"/>
      <c r="HN4" s="1099"/>
      <c r="HO4" s="1099"/>
      <c r="HP4" s="1099"/>
      <c r="HQ4" s="1099"/>
      <c r="HR4" s="1099"/>
      <c r="HS4" s="1099"/>
      <c r="HT4" s="1099"/>
      <c r="HU4" s="1099"/>
      <c r="HV4" s="1099"/>
      <c r="HW4" s="1099"/>
      <c r="HX4" s="1099"/>
      <c r="HY4" s="1099"/>
      <c r="HZ4" s="1099"/>
      <c r="IA4" s="1099"/>
      <c r="IB4" s="1099"/>
      <c r="IC4" s="1099"/>
      <c r="ID4" s="1099"/>
      <c r="IE4" s="1099"/>
      <c r="IF4" s="1099"/>
      <c r="IG4" s="1099"/>
      <c r="IH4" s="1099"/>
      <c r="II4" s="1099"/>
      <c r="IJ4" s="1099"/>
      <c r="IK4" s="1099"/>
      <c r="IL4" s="1099"/>
      <c r="IM4" s="1099"/>
      <c r="IN4" s="1099"/>
      <c r="IO4" s="1099"/>
      <c r="IP4" s="1099"/>
      <c r="IQ4" s="1099"/>
      <c r="IR4" s="1099"/>
      <c r="IS4" s="1099"/>
      <c r="IT4" s="1099"/>
      <c r="IU4" s="1099"/>
      <c r="IV4" s="1099"/>
      <c r="IW4" s="1099"/>
      <c r="IX4" s="1099"/>
      <c r="IY4" s="1099"/>
      <c r="IZ4" s="1099"/>
      <c r="JA4" s="1099"/>
      <c r="JB4" s="1099"/>
      <c r="JC4" s="1099"/>
      <c r="JD4" s="1099"/>
      <c r="JE4" s="1099"/>
      <c r="JF4" s="1099"/>
      <c r="JG4" s="1099"/>
      <c r="JH4" s="1099"/>
      <c r="JI4" s="1099"/>
      <c r="JJ4" s="1099"/>
      <c r="JK4" s="1099"/>
      <c r="JL4" s="1099"/>
      <c r="JM4" s="1099"/>
      <c r="JN4" s="1099"/>
      <c r="JO4" s="1099"/>
      <c r="JP4" s="1099"/>
      <c r="JQ4" s="1099"/>
      <c r="JR4" s="1099"/>
      <c r="JS4" s="1099"/>
      <c r="JT4" s="1099"/>
      <c r="JU4" s="1099"/>
      <c r="JV4" s="1099"/>
      <c r="JW4" s="1099"/>
      <c r="JX4" s="1099"/>
      <c r="JY4" s="1099"/>
      <c r="JZ4" s="1099"/>
      <c r="KA4" s="1099"/>
      <c r="KB4" s="1099"/>
      <c r="KC4" s="1099"/>
      <c r="KD4" s="1099"/>
      <c r="KE4" s="1099"/>
      <c r="KF4" s="1099"/>
      <c r="KG4" s="1099"/>
      <c r="KH4" s="1099"/>
      <c r="KI4" s="1099"/>
      <c r="KJ4" s="1099"/>
      <c r="KK4" s="1099"/>
      <c r="KL4" s="1099"/>
      <c r="KM4" s="1099"/>
      <c r="KN4" s="1099"/>
      <c r="KO4" s="1099"/>
      <c r="KP4" s="1099"/>
      <c r="KQ4" s="1099"/>
      <c r="KR4" s="1099"/>
      <c r="KS4" s="1099"/>
      <c r="KT4" s="1099"/>
      <c r="KU4" s="1099"/>
      <c r="KV4" s="1099"/>
      <c r="KW4" s="1099"/>
      <c r="KX4" s="1099"/>
      <c r="KY4" s="1099"/>
      <c r="KZ4" s="1099"/>
      <c r="LA4" s="1099"/>
      <c r="LB4" s="1099"/>
      <c r="LC4" s="1099"/>
      <c r="LD4" s="1099"/>
      <c r="LE4" s="1099"/>
      <c r="LF4" s="1099"/>
      <c r="LG4" s="1099"/>
      <c r="LH4" s="1099"/>
      <c r="LI4" s="1099"/>
      <c r="LJ4" s="1099"/>
      <c r="LK4" s="1099"/>
      <c r="LL4" s="1099"/>
      <c r="LM4" s="1099"/>
      <c r="LN4" s="1099"/>
      <c r="LO4" s="1099"/>
      <c r="LP4" s="1099"/>
      <c r="LQ4" s="1099"/>
      <c r="LR4" s="1099"/>
      <c r="LS4" s="1099"/>
      <c r="LT4" s="1099"/>
      <c r="LU4" s="1099"/>
      <c r="LV4" s="1099"/>
      <c r="LW4" s="1099"/>
      <c r="LX4" s="1099"/>
      <c r="LY4" s="1099"/>
      <c r="LZ4" s="1099"/>
      <c r="MA4" s="1099"/>
      <c r="MB4" s="1099"/>
      <c r="MC4" s="1099"/>
      <c r="MD4" s="1099"/>
      <c r="ME4" s="1099"/>
      <c r="MF4" s="1099"/>
      <c r="MG4" s="1099"/>
      <c r="MH4" s="1099"/>
      <c r="MI4" s="1099"/>
      <c r="MJ4" s="1099"/>
      <c r="MK4" s="1099"/>
      <c r="ML4" s="1099"/>
      <c r="MM4" s="1099"/>
      <c r="MN4" s="1099"/>
      <c r="MO4" s="1099"/>
      <c r="MP4" s="1099"/>
      <c r="MQ4" s="1099"/>
      <c r="MR4" s="1099"/>
      <c r="MS4" s="1099"/>
      <c r="MT4" s="1099"/>
      <c r="MU4" s="1099"/>
      <c r="MV4" s="1099"/>
      <c r="MW4" s="1099"/>
      <c r="MX4" s="1099"/>
      <c r="MY4" s="1099"/>
      <c r="MZ4" s="1099"/>
      <c r="NA4" s="1099"/>
      <c r="NB4" s="1099"/>
      <c r="NC4" s="1099"/>
      <c r="ND4" s="1099"/>
      <c r="NE4" s="1099"/>
      <c r="NF4" s="1099"/>
      <c r="NG4" s="1099"/>
      <c r="NH4" s="1099"/>
      <c r="NI4" s="1099"/>
      <c r="NJ4" s="1099"/>
      <c r="NK4" s="1099"/>
      <c r="NL4" s="1099"/>
      <c r="NM4" s="1099"/>
      <c r="NN4" s="1099"/>
      <c r="NO4" s="1099"/>
      <c r="NP4" s="1099"/>
      <c r="NQ4" s="1099"/>
      <c r="NR4" s="1099"/>
      <c r="NS4" s="1099"/>
      <c r="NT4" s="1099"/>
      <c r="NU4" s="1099"/>
      <c r="NV4" s="1099"/>
      <c r="NW4" s="1099"/>
      <c r="NX4" s="1099"/>
      <c r="NY4" s="1099"/>
      <c r="NZ4" s="1099"/>
      <c r="OA4" s="1099"/>
      <c r="OB4" s="1099"/>
      <c r="OC4" s="1099"/>
      <c r="OD4" s="1099"/>
      <c r="OE4" s="1099"/>
      <c r="OF4" s="1099"/>
      <c r="OG4" s="1099"/>
      <c r="OH4" s="1099"/>
      <c r="OI4" s="1099"/>
      <c r="OJ4" s="1099"/>
      <c r="OK4" s="1099"/>
      <c r="OL4" s="1099"/>
      <c r="OM4" s="1099"/>
      <c r="ON4" s="1099"/>
      <c r="OO4" s="1099"/>
      <c r="OP4" s="1099"/>
      <c r="OQ4" s="1099"/>
      <c r="OR4" s="1099"/>
      <c r="OS4" s="1099"/>
      <c r="OT4" s="1099"/>
      <c r="OU4" s="1099"/>
      <c r="OV4" s="1099"/>
      <c r="OW4" s="1099"/>
      <c r="OX4" s="1099"/>
      <c r="OY4" s="1099"/>
      <c r="OZ4" s="1099"/>
      <c r="PA4" s="1099"/>
      <c r="PB4" s="1099"/>
      <c r="PC4" s="1099"/>
      <c r="PD4" s="1099"/>
      <c r="PE4" s="1099"/>
      <c r="PF4" s="1099"/>
      <c r="PG4" s="1099"/>
      <c r="PH4" s="1099"/>
      <c r="PI4" s="1099"/>
      <c r="PJ4" s="1099"/>
      <c r="PK4" s="1099"/>
      <c r="PL4" s="1099"/>
      <c r="PM4" s="1099"/>
      <c r="PN4" s="1099"/>
      <c r="PO4" s="1099"/>
      <c r="PP4" s="1099"/>
      <c r="PQ4" s="1099"/>
      <c r="PR4" s="1099"/>
      <c r="PS4" s="1099"/>
      <c r="PT4" s="1099"/>
      <c r="PU4" s="1099"/>
      <c r="PV4" s="1099"/>
      <c r="PW4" s="1099"/>
      <c r="PX4" s="1099"/>
      <c r="PY4" s="1099"/>
      <c r="PZ4" s="1099"/>
      <c r="QA4" s="1099"/>
      <c r="QB4" s="1099"/>
      <c r="QC4" s="1099"/>
      <c r="QD4" s="1099"/>
      <c r="QE4" s="1099"/>
      <c r="QF4" s="1099"/>
      <c r="QG4" s="1099"/>
      <c r="QH4" s="1099"/>
      <c r="QI4" s="1099"/>
      <c r="QJ4" s="1099"/>
      <c r="QK4" s="1099"/>
      <c r="QL4" s="1099"/>
      <c r="QM4" s="1099"/>
      <c r="QN4" s="1099"/>
      <c r="QO4" s="1099"/>
      <c r="QP4" s="1099"/>
      <c r="QQ4" s="1099"/>
      <c r="QR4" s="1099"/>
      <c r="QS4" s="1099"/>
      <c r="QT4" s="1099"/>
      <c r="QU4" s="1099"/>
      <c r="QV4" s="1099"/>
      <c r="QW4" s="1099"/>
      <c r="QX4" s="1099"/>
      <c r="QY4" s="1099"/>
      <c r="QZ4" s="1099"/>
      <c r="RA4" s="1099"/>
      <c r="RB4" s="1099"/>
      <c r="RC4" s="1099"/>
      <c r="RD4" s="1099"/>
      <c r="RE4" s="1099"/>
      <c r="RF4" s="1099"/>
      <c r="RG4" s="1099"/>
      <c r="RH4" s="1099"/>
      <c r="RI4" s="1099"/>
      <c r="RJ4" s="1099"/>
      <c r="RK4" s="1099"/>
      <c r="RL4" s="1099"/>
      <c r="RM4" s="1099"/>
      <c r="RN4" s="1099"/>
      <c r="RO4" s="1099"/>
      <c r="RP4" s="1099"/>
      <c r="RQ4" s="1099"/>
      <c r="RR4" s="1099"/>
      <c r="RS4" s="1099"/>
      <c r="RT4" s="1099"/>
      <c r="RU4" s="1099"/>
      <c r="RV4" s="1099"/>
      <c r="RW4" s="1099"/>
      <c r="RX4" s="1099"/>
      <c r="RY4" s="1099"/>
      <c r="RZ4" s="1099"/>
      <c r="SA4" s="1099"/>
      <c r="SB4" s="1099"/>
      <c r="SC4" s="1099"/>
      <c r="SD4" s="1099"/>
      <c r="SE4" s="1099"/>
      <c r="SF4" s="1099"/>
      <c r="SG4" s="1099"/>
      <c r="SH4" s="1099"/>
      <c r="SI4" s="1099"/>
      <c r="SJ4" s="1099"/>
      <c r="SK4" s="1099"/>
      <c r="SL4" s="1099"/>
      <c r="SM4" s="1099"/>
      <c r="SN4" s="1099"/>
      <c r="SO4" s="1099"/>
      <c r="SP4" s="1099"/>
      <c r="SQ4" s="1099"/>
      <c r="SR4" s="1099"/>
      <c r="SS4" s="1099"/>
      <c r="ST4" s="1099"/>
      <c r="SU4" s="1099"/>
      <c r="SV4" s="1099"/>
      <c r="SW4" s="1099"/>
      <c r="SX4" s="1099"/>
      <c r="SY4" s="1099"/>
      <c r="SZ4" s="1099"/>
      <c r="TA4" s="1099"/>
      <c r="TB4" s="1099"/>
      <c r="TC4" s="1099"/>
      <c r="TD4" s="1099"/>
      <c r="TE4" s="1099"/>
      <c r="TF4" s="1099"/>
      <c r="TG4" s="1099"/>
      <c r="TH4" s="1099"/>
      <c r="TI4" s="1099"/>
      <c r="TJ4" s="1099"/>
      <c r="TK4" s="1099"/>
      <c r="TL4" s="1099"/>
      <c r="TM4" s="1099"/>
      <c r="TN4" s="1099"/>
      <c r="TO4" s="1099"/>
      <c r="TP4" s="1099"/>
      <c r="TQ4" s="1099"/>
      <c r="TR4" s="1099"/>
      <c r="TS4" s="1099"/>
      <c r="TT4" s="1099"/>
      <c r="TU4" s="1099"/>
      <c r="TV4" s="1099"/>
      <c r="TW4" s="1099"/>
      <c r="TX4" s="1099"/>
      <c r="TY4" s="1099"/>
      <c r="TZ4" s="1099"/>
      <c r="UA4" s="1099"/>
      <c r="UB4" s="1099"/>
      <c r="UC4" s="1099"/>
      <c r="UD4" s="1099"/>
      <c r="UE4" s="1099"/>
      <c r="UF4" s="1099"/>
      <c r="UG4" s="1099"/>
      <c r="UH4" s="1099"/>
      <c r="UI4" s="1099"/>
      <c r="UJ4" s="1099"/>
      <c r="UK4" s="1099"/>
      <c r="UL4" s="1099"/>
      <c r="UM4" s="1099"/>
      <c r="UN4" s="1099"/>
      <c r="UO4" s="1099"/>
      <c r="UP4" s="1099"/>
      <c r="UQ4" s="1099"/>
      <c r="UR4" s="1099"/>
      <c r="US4" s="1099"/>
      <c r="UT4" s="1099"/>
      <c r="UU4" s="1099"/>
      <c r="UV4" s="1099"/>
      <c r="UW4" s="1099"/>
      <c r="UX4" s="1099"/>
      <c r="UY4" s="1099"/>
      <c r="UZ4" s="1099"/>
      <c r="VA4" s="1099"/>
      <c r="VB4" s="1099"/>
      <c r="VC4" s="1099"/>
      <c r="VD4" s="1099"/>
      <c r="VE4" s="1099"/>
      <c r="VF4" s="1099"/>
      <c r="VG4" s="1099"/>
      <c r="VH4" s="1099"/>
      <c r="VI4" s="1099"/>
      <c r="VJ4" s="1099"/>
      <c r="VK4" s="1099"/>
      <c r="VL4" s="1099"/>
      <c r="VM4" s="1099"/>
      <c r="VN4" s="1099"/>
      <c r="VO4" s="1099"/>
      <c r="VP4" s="1099"/>
      <c r="VQ4" s="1099"/>
      <c r="VR4" s="1099"/>
      <c r="VS4" s="1099"/>
      <c r="VT4" s="1099"/>
      <c r="VU4" s="1099"/>
      <c r="VV4" s="1099"/>
      <c r="VW4" s="1099"/>
      <c r="VX4" s="1099"/>
      <c r="VY4" s="1099"/>
      <c r="VZ4" s="1099"/>
      <c r="WA4" s="1099"/>
      <c r="WB4" s="1099"/>
      <c r="WC4" s="1099"/>
      <c r="WD4" s="1099"/>
      <c r="WE4" s="1099"/>
      <c r="WF4" s="1099"/>
      <c r="WG4" s="1099"/>
      <c r="WH4" s="1099"/>
      <c r="WI4" s="1099"/>
      <c r="WJ4" s="1099"/>
      <c r="WK4" s="1099"/>
      <c r="WL4" s="1099"/>
      <c r="WM4" s="1099"/>
      <c r="WN4" s="1099"/>
      <c r="WO4" s="1099"/>
      <c r="WP4" s="1099"/>
      <c r="WQ4" s="1099"/>
      <c r="WR4" s="1099"/>
      <c r="WS4" s="1099"/>
      <c r="WT4" s="1099"/>
      <c r="WU4" s="1099"/>
      <c r="WV4" s="1099"/>
      <c r="WW4" s="1099"/>
      <c r="WX4" s="1099"/>
      <c r="WY4" s="1099"/>
      <c r="WZ4" s="1099"/>
      <c r="XA4" s="1099"/>
      <c r="XB4" s="1099"/>
      <c r="XC4" s="1099"/>
      <c r="XD4" s="1099"/>
      <c r="XE4" s="1099"/>
      <c r="XF4" s="1099"/>
      <c r="XG4" s="1099"/>
      <c r="XH4" s="1099"/>
      <c r="XI4" s="1099"/>
      <c r="XJ4" s="1099"/>
      <c r="XK4" s="1099"/>
      <c r="XL4" s="1099"/>
      <c r="XM4" s="1099"/>
      <c r="XN4" s="1099"/>
      <c r="XO4" s="1099"/>
      <c r="XP4" s="1099"/>
      <c r="XQ4" s="1099"/>
      <c r="XR4" s="1099"/>
      <c r="XS4" s="1099"/>
      <c r="XT4" s="1099"/>
      <c r="XU4" s="1099"/>
      <c r="XV4" s="1099"/>
      <c r="XW4" s="1099"/>
      <c r="XX4" s="1099"/>
      <c r="XY4" s="1099"/>
      <c r="XZ4" s="1099"/>
      <c r="YA4" s="1099"/>
      <c r="YB4" s="1099"/>
      <c r="YC4" s="1099"/>
      <c r="YD4" s="1099"/>
      <c r="YE4" s="1099"/>
      <c r="YF4" s="1099"/>
      <c r="YG4" s="1099"/>
      <c r="YH4" s="1099"/>
      <c r="YI4" s="1099"/>
      <c r="YJ4" s="1099"/>
      <c r="YK4" s="1099"/>
      <c r="YL4" s="1099"/>
      <c r="YM4" s="1099"/>
      <c r="YN4" s="1099"/>
      <c r="YO4" s="1099"/>
      <c r="YP4" s="1099"/>
      <c r="YQ4" s="1099"/>
      <c r="YR4" s="1099"/>
      <c r="YS4" s="1099"/>
      <c r="YT4" s="1099"/>
      <c r="YU4" s="1099"/>
      <c r="YV4" s="1099"/>
      <c r="YW4" s="1099"/>
      <c r="YX4" s="1099"/>
      <c r="YY4" s="1099"/>
      <c r="YZ4" s="1099"/>
      <c r="ZA4" s="1099"/>
      <c r="ZB4" s="1099"/>
      <c r="ZC4" s="1099"/>
      <c r="ZD4" s="1099"/>
      <c r="ZE4" s="1099"/>
      <c r="ZF4" s="1099"/>
      <c r="ZG4" s="1099"/>
      <c r="ZH4" s="1099"/>
      <c r="ZI4" s="1099"/>
      <c r="ZJ4" s="1099"/>
      <c r="ZK4" s="1099"/>
      <c r="ZL4" s="1099"/>
      <c r="ZM4" s="1099"/>
      <c r="ZN4" s="1099"/>
      <c r="ZO4" s="1099"/>
      <c r="ZP4" s="1099"/>
      <c r="ZQ4" s="1099"/>
      <c r="ZR4" s="1099"/>
      <c r="ZS4" s="1099"/>
      <c r="ZT4" s="1099"/>
      <c r="ZU4" s="1099"/>
      <c r="ZV4" s="1099"/>
      <c r="ZW4" s="1099"/>
      <c r="ZX4" s="1099"/>
      <c r="ZY4" s="1099"/>
      <c r="ZZ4" s="1099"/>
      <c r="AAA4" s="1099"/>
      <c r="AAB4" s="1099"/>
      <c r="AAC4" s="1099"/>
      <c r="AAD4" s="1099"/>
      <c r="AAE4" s="1099"/>
      <c r="AAF4" s="1099"/>
      <c r="AAG4" s="1099"/>
      <c r="AAH4" s="1099"/>
      <c r="AAI4" s="1099"/>
      <c r="AAJ4" s="1099"/>
      <c r="AAK4" s="1099"/>
      <c r="AAL4" s="1099"/>
      <c r="AAM4" s="1099"/>
      <c r="AAN4" s="1099"/>
      <c r="AAO4" s="1099"/>
      <c r="AAP4" s="1099"/>
      <c r="AAQ4" s="1099"/>
      <c r="AAR4" s="1099"/>
      <c r="AAS4" s="1099"/>
      <c r="AAT4" s="1099"/>
      <c r="AAU4" s="1099"/>
      <c r="AAV4" s="1099"/>
      <c r="AAW4" s="1099"/>
      <c r="AAX4" s="1099"/>
      <c r="AAY4" s="1099"/>
      <c r="AAZ4" s="1099"/>
      <c r="ABA4" s="1099"/>
      <c r="ABB4" s="1099"/>
      <c r="ABC4" s="1099"/>
      <c r="ABD4" s="1099"/>
      <c r="ABE4" s="1099"/>
      <c r="ABF4" s="1099"/>
      <c r="ABG4" s="1099"/>
      <c r="ABH4" s="1099"/>
      <c r="ABI4" s="1099"/>
      <c r="ABJ4" s="1099"/>
      <c r="ABK4" s="1099"/>
      <c r="ABL4" s="1099"/>
      <c r="ABM4" s="1099"/>
      <c r="ABN4" s="1099"/>
      <c r="ABO4" s="1099"/>
      <c r="ABP4" s="1099"/>
      <c r="ABQ4" s="1099"/>
      <c r="ABR4" s="1099"/>
      <c r="ABS4" s="1099"/>
      <c r="ABT4" s="1099"/>
      <c r="ABU4" s="1099"/>
      <c r="ABV4" s="1099"/>
      <c r="ABW4" s="1099"/>
      <c r="ABX4" s="1099"/>
      <c r="ABY4" s="1099"/>
      <c r="ABZ4" s="1099"/>
      <c r="ACA4" s="1099"/>
      <c r="ACB4" s="1099"/>
      <c r="ACC4" s="1099"/>
      <c r="ACD4" s="1099"/>
      <c r="ACE4" s="1099"/>
      <c r="ACF4" s="1099"/>
      <c r="ACG4" s="1099"/>
      <c r="ACH4" s="1099"/>
      <c r="ACI4" s="1099"/>
      <c r="ACJ4" s="1099"/>
      <c r="ACK4" s="1099"/>
      <c r="ACL4" s="1099"/>
      <c r="ACM4" s="1099"/>
      <c r="ACN4" s="1099"/>
      <c r="ACO4" s="1099"/>
      <c r="ACP4" s="1099"/>
      <c r="ACQ4" s="1099"/>
      <c r="ACR4" s="1099"/>
      <c r="ACS4" s="1099"/>
      <c r="ACT4" s="1099"/>
      <c r="ACU4" s="1099"/>
      <c r="ACV4" s="1099"/>
      <c r="ACW4" s="1099"/>
      <c r="ACX4" s="1099"/>
      <c r="ACY4" s="1099"/>
      <c r="ACZ4" s="1099"/>
      <c r="ADA4" s="1099"/>
      <c r="ADB4" s="1099"/>
      <c r="ADC4" s="1099"/>
      <c r="ADD4" s="1099"/>
      <c r="ADE4" s="1099"/>
      <c r="ADF4" s="1099"/>
      <c r="ADG4" s="1099"/>
      <c r="ADH4" s="1099"/>
      <c r="ADI4" s="1099"/>
      <c r="ADJ4" s="1099"/>
      <c r="ADK4" s="1099"/>
      <c r="ADL4" s="1099"/>
      <c r="ADM4" s="1099"/>
      <c r="ADN4" s="1099"/>
      <c r="ADO4" s="1099"/>
      <c r="ADP4" s="1099"/>
      <c r="ADQ4" s="1099"/>
      <c r="ADR4" s="1099"/>
      <c r="ADS4" s="1099"/>
      <c r="ADT4" s="1099"/>
      <c r="ADU4" s="1099"/>
      <c r="ADV4" s="1099"/>
      <c r="ADW4" s="1099"/>
      <c r="ADX4" s="1099"/>
      <c r="ADY4" s="1099"/>
      <c r="ADZ4" s="1099"/>
      <c r="AEA4" s="1099"/>
      <c r="AEB4" s="1099"/>
      <c r="AEC4" s="1099"/>
      <c r="AED4" s="1099"/>
      <c r="AEE4" s="1099"/>
      <c r="AEF4" s="1099"/>
      <c r="AEG4" s="1099"/>
      <c r="AEH4" s="1099"/>
      <c r="AEI4" s="1099"/>
      <c r="AEJ4" s="1099"/>
      <c r="AEK4" s="1099"/>
      <c r="AEL4" s="1099"/>
      <c r="AEM4" s="1099"/>
      <c r="AEN4" s="1099"/>
      <c r="AEO4" s="1099"/>
      <c r="AEP4" s="1099"/>
      <c r="AEQ4" s="1099"/>
      <c r="AER4" s="1099"/>
      <c r="AES4" s="1099"/>
      <c r="AET4" s="1099"/>
      <c r="AEU4" s="1099"/>
      <c r="AEV4" s="1099"/>
      <c r="AEW4" s="1099"/>
      <c r="AEX4" s="1099"/>
      <c r="AEY4" s="1099"/>
      <c r="AEZ4" s="1099"/>
      <c r="AFA4" s="1099"/>
      <c r="AFB4" s="1099"/>
      <c r="AFC4" s="1099"/>
      <c r="AFD4" s="1099"/>
      <c r="AFE4" s="1099"/>
      <c r="AFF4" s="1099"/>
      <c r="AFG4" s="1099"/>
      <c r="AFH4" s="1099"/>
      <c r="AFI4" s="1099"/>
      <c r="AFJ4" s="1099"/>
      <c r="AFK4" s="1099"/>
      <c r="AFL4" s="1099"/>
      <c r="AFM4" s="1099"/>
      <c r="AFN4" s="1099"/>
      <c r="AFO4" s="1099"/>
      <c r="AFP4" s="1099"/>
      <c r="AFQ4" s="1099"/>
      <c r="AFR4" s="1099"/>
      <c r="AFS4" s="1099"/>
      <c r="AFT4" s="1099"/>
      <c r="AFU4" s="1099"/>
      <c r="AFV4" s="1099"/>
      <c r="AFW4" s="1099"/>
      <c r="AFX4" s="1099"/>
      <c r="AFY4" s="1099"/>
      <c r="AFZ4" s="1099"/>
      <c r="AGA4" s="1099"/>
      <c r="AGB4" s="1099"/>
      <c r="AGC4" s="1099"/>
      <c r="AGD4" s="1099"/>
      <c r="AGE4" s="1099"/>
      <c r="AGF4" s="1099"/>
      <c r="AGG4" s="1099"/>
      <c r="AGH4" s="1099"/>
      <c r="AGI4" s="1099"/>
      <c r="AGJ4" s="1099"/>
      <c r="AGK4" s="1099"/>
      <c r="AGL4" s="1099"/>
      <c r="AGM4" s="1099"/>
      <c r="AGN4" s="1099"/>
      <c r="AGO4" s="1099"/>
      <c r="AGP4" s="1099"/>
      <c r="AGQ4" s="1099"/>
      <c r="AGR4" s="1099"/>
      <c r="AGS4" s="1099"/>
      <c r="AGT4" s="1099"/>
      <c r="AGU4" s="1099"/>
      <c r="AGV4" s="1099"/>
      <c r="AGW4" s="1099"/>
      <c r="AGX4" s="1099"/>
      <c r="AGY4" s="1099"/>
      <c r="AGZ4" s="1099"/>
      <c r="AHA4" s="1099"/>
      <c r="AHB4" s="1099"/>
      <c r="AHC4" s="1099"/>
      <c r="AHD4" s="1099"/>
      <c r="AHE4" s="1099"/>
      <c r="AHF4" s="1099"/>
      <c r="AHG4" s="1099"/>
      <c r="AHH4" s="1099"/>
      <c r="AHI4" s="1099"/>
      <c r="AHJ4" s="1099"/>
      <c r="AHK4" s="1099"/>
      <c r="AHL4" s="1099"/>
      <c r="AHM4" s="1099"/>
      <c r="AHN4" s="1099"/>
      <c r="AHO4" s="1099"/>
      <c r="AHP4" s="1099"/>
      <c r="AHQ4" s="1099"/>
      <c r="AHR4" s="1099"/>
      <c r="AHS4" s="1099"/>
      <c r="AHT4" s="1099"/>
      <c r="AHU4" s="1099"/>
      <c r="AHV4" s="1099"/>
      <c r="AHW4" s="1099"/>
      <c r="AHX4" s="1099"/>
      <c r="AHY4" s="1099"/>
      <c r="AHZ4" s="1099"/>
      <c r="AIA4" s="1099"/>
      <c r="AIB4" s="1099"/>
      <c r="AIC4" s="1099"/>
      <c r="AID4" s="1099"/>
      <c r="AIE4" s="1099"/>
      <c r="AIF4" s="1099"/>
      <c r="AIG4" s="1099"/>
      <c r="AIH4" s="1099"/>
      <c r="AII4" s="1099"/>
      <c r="AIJ4" s="1099"/>
      <c r="AIK4" s="1099"/>
      <c r="AIL4" s="1099"/>
      <c r="AIM4" s="1099"/>
      <c r="AIN4" s="1099"/>
      <c r="AIO4" s="1099"/>
      <c r="AIP4" s="1099"/>
      <c r="AIQ4" s="1099"/>
      <c r="AIR4" s="1099"/>
      <c r="AIS4" s="1099"/>
      <c r="AIT4" s="1099"/>
      <c r="AIU4" s="1099"/>
      <c r="AIV4" s="1099"/>
      <c r="AIW4" s="1099"/>
      <c r="AIX4" s="1099"/>
      <c r="AIY4" s="1099"/>
      <c r="AIZ4" s="1099"/>
      <c r="AJA4" s="1099"/>
      <c r="AJB4" s="1099"/>
      <c r="AJC4" s="1099"/>
      <c r="AJD4" s="1099"/>
      <c r="AJE4" s="1099"/>
      <c r="AJF4" s="1099"/>
      <c r="AJG4" s="1099"/>
      <c r="AJH4" s="1099"/>
      <c r="AJI4" s="1099"/>
      <c r="AJJ4" s="1099"/>
      <c r="AJK4" s="1099"/>
      <c r="AJL4" s="1099"/>
      <c r="AJM4" s="1099"/>
      <c r="AJN4" s="1099"/>
      <c r="AJO4" s="1099"/>
      <c r="AJP4" s="1099"/>
      <c r="AJQ4" s="1099"/>
      <c r="AJR4" s="1099"/>
      <c r="AJS4" s="1099"/>
      <c r="AJT4" s="1099"/>
      <c r="AJU4" s="1099"/>
      <c r="AJV4" s="1099"/>
      <c r="AJW4" s="1099"/>
      <c r="AJX4" s="1099"/>
      <c r="AJY4" s="1099"/>
      <c r="AJZ4" s="1099"/>
      <c r="AKA4" s="1099"/>
      <c r="AKB4" s="1099"/>
      <c r="AKC4" s="1099"/>
      <c r="AKD4" s="1099"/>
      <c r="AKE4" s="1099"/>
      <c r="AKF4" s="1099"/>
      <c r="AKG4" s="1099"/>
      <c r="AKH4" s="1099"/>
      <c r="AKI4" s="1099"/>
      <c r="AKJ4" s="1099"/>
      <c r="AKK4" s="1099"/>
      <c r="AKL4" s="1099"/>
      <c r="AKM4" s="1099"/>
      <c r="AKN4" s="1099"/>
      <c r="AKO4" s="1099"/>
      <c r="AKP4" s="1099"/>
      <c r="AKQ4" s="1099"/>
      <c r="AKR4" s="1099"/>
      <c r="AKS4" s="1099"/>
      <c r="AKT4" s="1099"/>
      <c r="AKU4" s="1099"/>
      <c r="AKV4" s="1099"/>
      <c r="AKW4" s="1099"/>
      <c r="AKX4" s="1099"/>
      <c r="AKY4" s="1099"/>
      <c r="AKZ4" s="1099"/>
      <c r="ALA4" s="1099"/>
      <c r="ALB4" s="1099"/>
      <c r="ALC4" s="1099"/>
      <c r="ALD4" s="1099"/>
      <c r="ALE4" s="1099"/>
      <c r="ALF4" s="1099"/>
      <c r="ALG4" s="1099"/>
      <c r="ALH4" s="1099"/>
      <c r="ALI4" s="1099"/>
      <c r="ALJ4" s="1099"/>
      <c r="ALK4" s="1099"/>
      <c r="ALL4" s="1099"/>
      <c r="ALM4" s="1099"/>
      <c r="ALN4" s="1099"/>
      <c r="ALO4" s="1099"/>
      <c r="ALP4" s="1099"/>
      <c r="ALQ4" s="1099"/>
      <c r="ALR4" s="1099"/>
      <c r="ALS4" s="1099"/>
      <c r="ALT4" s="1099"/>
      <c r="ALU4" s="1099"/>
      <c r="ALV4" s="1099"/>
      <c r="ALW4" s="1099"/>
      <c r="ALX4" s="1099"/>
      <c r="ALY4" s="1099"/>
      <c r="ALZ4" s="1099"/>
      <c r="AMA4" s="1099"/>
      <c r="AMB4" s="1099"/>
      <c r="AMC4" s="1099"/>
      <c r="AMD4" s="1099"/>
      <c r="AME4" s="1099"/>
      <c r="AMF4" s="1099"/>
      <c r="AMG4" s="1099"/>
      <c r="AMH4" s="1099"/>
      <c r="AMI4" s="1099"/>
      <c r="AMJ4" s="1099"/>
      <c r="AMK4" s="1099"/>
      <c r="AML4" s="1099"/>
      <c r="AMM4" s="1099"/>
      <c r="AMN4" s="1099"/>
      <c r="AMO4" s="1099"/>
      <c r="AMP4" s="1099"/>
      <c r="AMQ4" s="1099"/>
      <c r="AMR4" s="1099"/>
      <c r="AMS4" s="1099"/>
      <c r="AMT4" s="1099"/>
      <c r="AMU4" s="1099"/>
      <c r="AMV4" s="1099"/>
      <c r="AMW4" s="1099"/>
      <c r="AMX4" s="1099"/>
      <c r="AMY4" s="1099"/>
      <c r="AMZ4" s="1099"/>
      <c r="ANA4" s="1099"/>
      <c r="ANB4" s="1099"/>
      <c r="ANC4" s="1099"/>
      <c r="AND4" s="1099"/>
      <c r="ANE4" s="1099"/>
      <c r="ANF4" s="1099"/>
      <c r="ANG4" s="1099"/>
      <c r="ANH4" s="1099"/>
      <c r="ANI4" s="1099"/>
      <c r="ANJ4" s="1099"/>
      <c r="ANK4" s="1099"/>
      <c r="ANL4" s="1099"/>
      <c r="ANM4" s="1099"/>
      <c r="ANN4" s="1099"/>
      <c r="ANO4" s="1099"/>
      <c r="ANP4" s="1099"/>
      <c r="ANQ4" s="1099"/>
      <c r="ANR4" s="1099"/>
      <c r="ANS4" s="1099"/>
      <c r="ANT4" s="1099"/>
      <c r="ANU4" s="1099"/>
      <c r="ANV4" s="1099"/>
      <c r="ANW4" s="1099"/>
      <c r="ANX4" s="1099"/>
      <c r="ANY4" s="1099"/>
      <c r="ANZ4" s="1099"/>
      <c r="AOA4" s="1099"/>
      <c r="AOB4" s="1099"/>
      <c r="AOC4" s="1099"/>
      <c r="AOD4" s="1099"/>
      <c r="AOE4" s="1099"/>
      <c r="AOF4" s="1099"/>
      <c r="AOG4" s="1099"/>
      <c r="AOH4" s="1099"/>
      <c r="AOI4" s="1099"/>
      <c r="AOJ4" s="1099"/>
      <c r="AOK4" s="1099"/>
      <c r="AOL4" s="1099"/>
      <c r="AOM4" s="1099"/>
      <c r="AON4" s="1099"/>
      <c r="AOO4" s="1099"/>
      <c r="AOP4" s="1099"/>
      <c r="AOQ4" s="1099"/>
      <c r="AOR4" s="1099"/>
      <c r="AOS4" s="1099"/>
      <c r="AOT4" s="1099"/>
      <c r="AOU4" s="1099"/>
      <c r="AOV4" s="1099"/>
      <c r="AOW4" s="1099"/>
      <c r="AOX4" s="1099"/>
      <c r="AOY4" s="1099"/>
      <c r="AOZ4" s="1099"/>
      <c r="APA4" s="1099"/>
      <c r="APB4" s="1099"/>
      <c r="APC4" s="1099"/>
      <c r="APD4" s="1099"/>
      <c r="APE4" s="1099"/>
      <c r="APF4" s="1099"/>
      <c r="APG4" s="1099"/>
      <c r="APH4" s="1099"/>
      <c r="API4" s="1099"/>
      <c r="APJ4" s="1099"/>
      <c r="APK4" s="1099"/>
      <c r="APL4" s="1099"/>
      <c r="APM4" s="1099"/>
      <c r="APN4" s="1099"/>
      <c r="APO4" s="1099"/>
      <c r="APP4" s="1099"/>
      <c r="APQ4" s="1099"/>
      <c r="APR4" s="1099"/>
      <c r="APS4" s="1099"/>
      <c r="APT4" s="1099"/>
      <c r="APU4" s="1099"/>
      <c r="APV4" s="1099"/>
      <c r="APW4" s="1099"/>
      <c r="APX4" s="1099"/>
      <c r="APY4" s="1099"/>
      <c r="APZ4" s="1099"/>
      <c r="AQA4" s="1099"/>
      <c r="AQB4" s="1099"/>
      <c r="AQC4" s="1099"/>
      <c r="AQD4" s="1099"/>
      <c r="AQE4" s="1099"/>
      <c r="AQF4" s="1099"/>
      <c r="AQG4" s="1099"/>
      <c r="AQH4" s="1099"/>
      <c r="AQI4" s="1099"/>
      <c r="AQJ4" s="1099"/>
      <c r="AQK4" s="1099"/>
      <c r="AQL4" s="1099"/>
      <c r="AQM4" s="1099"/>
      <c r="AQN4" s="1099"/>
      <c r="AQO4" s="1099"/>
      <c r="AQP4" s="1099"/>
      <c r="AQQ4" s="1099"/>
      <c r="AQR4" s="1099"/>
      <c r="AQS4" s="1099"/>
      <c r="AQT4" s="1099"/>
      <c r="AQU4" s="1099"/>
      <c r="AQV4" s="1099"/>
      <c r="AQW4" s="1099"/>
      <c r="AQX4" s="1099"/>
      <c r="AQY4" s="1099"/>
      <c r="AQZ4" s="1099"/>
      <c r="ARA4" s="1099"/>
      <c r="ARB4" s="1099"/>
      <c r="ARC4" s="1099"/>
      <c r="ARD4" s="1099"/>
      <c r="ARE4" s="1099"/>
      <c r="ARF4" s="1099"/>
      <c r="ARG4" s="1099"/>
      <c r="ARH4" s="1099"/>
      <c r="ARI4" s="1099"/>
      <c r="ARJ4" s="1099"/>
      <c r="ARK4" s="1099"/>
      <c r="ARL4" s="1099"/>
      <c r="ARM4" s="1099"/>
      <c r="ARN4" s="1099"/>
      <c r="ARO4" s="1099"/>
      <c r="ARP4" s="1099"/>
      <c r="ARQ4" s="1099"/>
      <c r="ARR4" s="1099"/>
      <c r="ARS4" s="1099"/>
      <c r="ART4" s="1099"/>
      <c r="ARU4" s="1099"/>
      <c r="ARV4" s="1099"/>
      <c r="ARW4" s="1099"/>
      <c r="ARX4" s="1099"/>
      <c r="ARY4" s="1099"/>
      <c r="ARZ4" s="1099"/>
      <c r="ASA4" s="1099"/>
      <c r="ASB4" s="1099"/>
      <c r="ASC4" s="1099"/>
      <c r="ASD4" s="1099"/>
      <c r="ASE4" s="1099"/>
      <c r="ASF4" s="1099"/>
      <c r="ASG4" s="1099"/>
      <c r="ASH4" s="1099"/>
      <c r="ASI4" s="1099"/>
      <c r="ASJ4" s="1099"/>
      <c r="ASK4" s="1099"/>
      <c r="ASL4" s="1099"/>
      <c r="ASM4" s="1099"/>
      <c r="ASN4" s="1099"/>
      <c r="ASO4" s="1099"/>
      <c r="ASP4" s="1099"/>
      <c r="ASQ4" s="1099"/>
      <c r="ASR4" s="1099"/>
      <c r="ASS4" s="1099"/>
      <c r="AST4" s="1099"/>
      <c r="ASU4" s="1099"/>
      <c r="ASV4" s="1099"/>
      <c r="ASW4" s="1099"/>
      <c r="ASX4" s="1099"/>
      <c r="ASY4" s="1099"/>
      <c r="ASZ4" s="1099"/>
      <c r="ATA4" s="1099"/>
      <c r="ATB4" s="1099"/>
      <c r="ATC4" s="1099"/>
      <c r="ATD4" s="1099"/>
      <c r="ATE4" s="1099"/>
      <c r="ATF4" s="1099"/>
      <c r="ATG4" s="1099"/>
      <c r="ATH4" s="1099"/>
      <c r="ATI4" s="1099"/>
      <c r="ATJ4" s="1099"/>
      <c r="ATK4" s="1099"/>
      <c r="ATL4" s="1099"/>
      <c r="ATM4" s="1099"/>
      <c r="ATN4" s="1099"/>
      <c r="ATO4" s="1099"/>
      <c r="ATP4" s="1099"/>
      <c r="ATQ4" s="1099"/>
      <c r="ATR4" s="1099"/>
      <c r="ATS4" s="1099"/>
      <c r="ATT4" s="1099"/>
      <c r="ATU4" s="1099"/>
      <c r="ATV4" s="1099"/>
      <c r="ATW4" s="1099"/>
      <c r="ATX4" s="1099"/>
      <c r="ATY4" s="1099"/>
      <c r="ATZ4" s="1099"/>
      <c r="AUA4" s="1099"/>
      <c r="AUB4" s="1099"/>
      <c r="AUC4" s="1099"/>
      <c r="AUD4" s="1099"/>
      <c r="AUE4" s="1099"/>
      <c r="AUF4" s="1099"/>
      <c r="AUG4" s="1099"/>
      <c r="AUH4" s="1099"/>
      <c r="AUI4" s="1099"/>
      <c r="AUJ4" s="1099"/>
      <c r="AUK4" s="1099"/>
      <c r="AUL4" s="1099"/>
      <c r="AUM4" s="1099"/>
      <c r="AUN4" s="1099"/>
      <c r="AUO4" s="1099"/>
      <c r="AUP4" s="1099"/>
      <c r="AUQ4" s="1099"/>
      <c r="AUR4" s="1099"/>
      <c r="AUS4" s="1099"/>
      <c r="AUT4" s="1099"/>
      <c r="AUU4" s="1099"/>
      <c r="AUV4" s="1099"/>
      <c r="AUW4" s="1099"/>
      <c r="AUX4" s="1099"/>
      <c r="AUY4" s="1099"/>
      <c r="AUZ4" s="1099"/>
      <c r="AVA4" s="1099"/>
      <c r="AVB4" s="1099"/>
      <c r="AVC4" s="1099"/>
      <c r="AVD4" s="1099"/>
      <c r="AVE4" s="1099"/>
      <c r="AVF4" s="1099"/>
      <c r="AVG4" s="1099"/>
      <c r="AVH4" s="1099"/>
      <c r="AVI4" s="1099"/>
      <c r="AVJ4" s="1099"/>
      <c r="AVK4" s="1099"/>
      <c r="AVL4" s="1099"/>
      <c r="AVM4" s="1099"/>
      <c r="AVN4" s="1099"/>
      <c r="AVO4" s="1099"/>
      <c r="AVP4" s="1099"/>
      <c r="AVQ4" s="1099"/>
      <c r="AVR4" s="1099"/>
      <c r="AVS4" s="1099"/>
      <c r="AVT4" s="1099"/>
      <c r="AVU4" s="1099"/>
      <c r="AVV4" s="1099"/>
      <c r="AVW4" s="1099"/>
      <c r="AVX4" s="1099"/>
      <c r="AVY4" s="1099"/>
      <c r="AVZ4" s="1099"/>
      <c r="AWA4" s="1099"/>
      <c r="AWB4" s="1099"/>
      <c r="AWC4" s="1099"/>
      <c r="AWD4" s="1099"/>
      <c r="AWE4" s="1099"/>
      <c r="AWF4" s="1099"/>
      <c r="AWG4" s="1099"/>
      <c r="AWH4" s="1099"/>
      <c r="AWI4" s="1099"/>
      <c r="AWJ4" s="1099"/>
      <c r="AWK4" s="1099"/>
      <c r="AWL4" s="1099"/>
      <c r="AWM4" s="1099"/>
      <c r="AWN4" s="1099"/>
      <c r="AWO4" s="1099"/>
      <c r="AWP4" s="1099"/>
      <c r="AWQ4" s="1099"/>
      <c r="AWR4" s="1099"/>
      <c r="AWS4" s="1099"/>
      <c r="AWT4" s="1099"/>
      <c r="AWU4" s="1099"/>
      <c r="AWV4" s="1099"/>
      <c r="AWW4" s="1099"/>
      <c r="AWX4" s="1099"/>
      <c r="AWY4" s="1099"/>
      <c r="AWZ4" s="1099"/>
      <c r="AXA4" s="1099"/>
      <c r="AXB4" s="1099"/>
      <c r="AXC4" s="1099"/>
      <c r="AXD4" s="1099"/>
      <c r="AXE4" s="1099"/>
      <c r="AXF4" s="1099"/>
      <c r="AXG4" s="1099"/>
      <c r="AXH4" s="1099"/>
      <c r="AXI4" s="1099"/>
      <c r="AXJ4" s="1099"/>
      <c r="AXK4" s="1099"/>
      <c r="AXL4" s="1099"/>
      <c r="AXM4" s="1099"/>
      <c r="AXN4" s="1099"/>
      <c r="AXO4" s="1099"/>
      <c r="AXP4" s="1099"/>
      <c r="AXQ4" s="1099"/>
      <c r="AXR4" s="1099"/>
      <c r="AXS4" s="1099"/>
      <c r="AXT4" s="1099"/>
      <c r="AXU4" s="1099"/>
      <c r="AXV4" s="1099"/>
      <c r="AXW4" s="1099"/>
      <c r="AXX4" s="1099"/>
      <c r="AXY4" s="1099"/>
      <c r="AXZ4" s="1099"/>
      <c r="AYA4" s="1099"/>
      <c r="AYB4" s="1099"/>
    </row>
    <row r="5" spans="1:1328" s="1100" customFormat="1" ht="23.25" customHeight="1" x14ac:dyDescent="0.2">
      <c r="A5" s="2000"/>
      <c r="B5" s="3747" t="s">
        <v>1112</v>
      </c>
      <c r="C5" s="3747"/>
      <c r="D5" s="3747"/>
      <c r="E5" s="3747"/>
      <c r="F5" s="3747"/>
      <c r="G5" s="3747"/>
      <c r="H5" s="3747"/>
      <c r="I5" s="3747"/>
      <c r="J5" s="3747"/>
      <c r="K5" s="3747"/>
      <c r="L5" s="3747"/>
      <c r="M5" s="3747"/>
      <c r="N5" s="3747"/>
      <c r="O5" s="3747"/>
      <c r="P5" s="3747"/>
      <c r="Q5" s="3747"/>
      <c r="R5" s="3747"/>
      <c r="S5" s="3747"/>
      <c r="T5" s="3747"/>
      <c r="U5" s="2000"/>
      <c r="V5" s="1014"/>
      <c r="W5" s="1014"/>
      <c r="X5" s="1014"/>
      <c r="Y5" s="1014"/>
      <c r="Z5" s="1014"/>
      <c r="AD5" s="1014"/>
      <c r="AE5" s="1014"/>
      <c r="AF5" s="1014"/>
      <c r="AG5" s="1014"/>
      <c r="AH5" s="1014"/>
      <c r="AI5" s="1014"/>
      <c r="AJ5" s="1014"/>
      <c r="AK5" s="1014"/>
      <c r="AL5" s="1014"/>
      <c r="AM5" s="1014"/>
      <c r="AN5" s="1014"/>
      <c r="AO5" s="1014"/>
      <c r="AP5" s="1014"/>
      <c r="AQ5" s="1014"/>
      <c r="AR5" s="1014"/>
      <c r="AS5" s="1014"/>
      <c r="AT5" s="1014"/>
      <c r="AU5" s="1014"/>
      <c r="AV5" s="1098"/>
      <c r="AW5" s="1098"/>
      <c r="AX5" s="1098"/>
      <c r="AY5" s="1098"/>
      <c r="AZ5" s="1098"/>
      <c r="BA5" s="1098"/>
      <c r="BB5" s="1098"/>
      <c r="BC5" s="1098"/>
      <c r="BD5" s="1098"/>
      <c r="BE5" s="1098"/>
      <c r="BF5" s="1098"/>
      <c r="BG5" s="1098"/>
      <c r="BH5" s="1098"/>
      <c r="BI5" s="1098"/>
      <c r="BJ5" s="1098"/>
      <c r="BK5" s="1098"/>
      <c r="BL5" s="1098"/>
      <c r="BM5" s="1098"/>
      <c r="BN5" s="1099"/>
      <c r="BO5" s="1099"/>
      <c r="BP5" s="1099"/>
      <c r="BQ5" s="1099"/>
      <c r="BR5" s="1099"/>
      <c r="BS5" s="1099"/>
      <c r="BT5" s="1099"/>
      <c r="BU5" s="1099"/>
      <c r="BV5" s="1099"/>
      <c r="BW5" s="1099"/>
      <c r="BX5" s="1099"/>
      <c r="BY5" s="1099"/>
      <c r="BZ5" s="1099"/>
      <c r="CA5" s="1099"/>
      <c r="CB5" s="1099"/>
      <c r="CC5" s="1099"/>
      <c r="CD5" s="1099"/>
      <c r="CE5" s="1099"/>
      <c r="CF5" s="1099"/>
      <c r="CG5" s="1099"/>
      <c r="CH5" s="1099"/>
      <c r="CI5" s="1099"/>
      <c r="CJ5" s="1099"/>
      <c r="CK5" s="1099"/>
      <c r="CL5" s="1099"/>
      <c r="CM5" s="1099"/>
      <c r="CN5" s="1099"/>
      <c r="CO5" s="1099"/>
      <c r="CP5" s="1099"/>
      <c r="CQ5" s="1099"/>
      <c r="CR5" s="1099"/>
      <c r="CS5" s="1099"/>
      <c r="CT5" s="1099"/>
      <c r="CU5" s="1099"/>
      <c r="CV5" s="1099"/>
      <c r="CW5" s="1099"/>
      <c r="CX5" s="1099"/>
      <c r="CY5" s="1099"/>
      <c r="CZ5" s="1099"/>
      <c r="DA5" s="1099"/>
      <c r="DB5" s="1099"/>
      <c r="DC5" s="1099"/>
      <c r="DD5" s="1099"/>
      <c r="DE5" s="1099"/>
      <c r="DF5" s="1099"/>
      <c r="DG5" s="1099"/>
      <c r="DH5" s="1099"/>
      <c r="DI5" s="1099"/>
      <c r="DJ5" s="1099"/>
      <c r="DK5" s="1099"/>
      <c r="DL5" s="1099"/>
      <c r="DM5" s="1099"/>
      <c r="DN5" s="1099"/>
      <c r="DO5" s="1099"/>
      <c r="DP5" s="1099"/>
      <c r="DQ5" s="1099"/>
      <c r="DR5" s="1099"/>
      <c r="DS5" s="1099"/>
      <c r="DT5" s="1099"/>
      <c r="DU5" s="1099"/>
      <c r="DV5" s="1099"/>
      <c r="DW5" s="1099"/>
      <c r="DX5" s="1099"/>
      <c r="DY5" s="1099"/>
      <c r="DZ5" s="1099"/>
      <c r="EA5" s="1099"/>
      <c r="EB5" s="1099"/>
      <c r="EC5" s="1099"/>
      <c r="ED5" s="1099"/>
      <c r="EE5" s="1099"/>
      <c r="EF5" s="1099"/>
      <c r="EG5" s="1099"/>
      <c r="EH5" s="1099"/>
      <c r="EI5" s="1099"/>
      <c r="EJ5" s="1099"/>
      <c r="EK5" s="1099"/>
      <c r="EL5" s="1099"/>
      <c r="EM5" s="1099"/>
      <c r="EN5" s="1099"/>
      <c r="EO5" s="1099"/>
      <c r="EP5" s="1099"/>
      <c r="EQ5" s="1099"/>
      <c r="ER5" s="1099"/>
      <c r="ES5" s="1099"/>
      <c r="ET5" s="1099"/>
      <c r="EU5" s="1099"/>
      <c r="EV5" s="1099"/>
      <c r="EW5" s="1099"/>
      <c r="EX5" s="1099"/>
      <c r="EY5" s="1099"/>
      <c r="EZ5" s="1099"/>
      <c r="FA5" s="1099"/>
      <c r="FB5" s="1099"/>
      <c r="FC5" s="1099"/>
      <c r="FD5" s="1099"/>
      <c r="FE5" s="1099"/>
      <c r="FF5" s="1099"/>
      <c r="FG5" s="1099"/>
      <c r="FH5" s="1099"/>
      <c r="FI5" s="1099"/>
      <c r="FJ5" s="1099"/>
      <c r="FK5" s="1099"/>
      <c r="FL5" s="1099"/>
      <c r="FM5" s="1099"/>
      <c r="FN5" s="1099"/>
      <c r="FO5" s="1099"/>
      <c r="FP5" s="1099"/>
      <c r="FQ5" s="1099"/>
      <c r="FR5" s="1099"/>
      <c r="FS5" s="1099"/>
      <c r="FT5" s="1099"/>
      <c r="FU5" s="1099"/>
      <c r="FV5" s="1099"/>
      <c r="FW5" s="1099"/>
      <c r="FX5" s="1099"/>
      <c r="FY5" s="1099"/>
      <c r="FZ5" s="1099"/>
      <c r="GA5" s="1099"/>
      <c r="GB5" s="1099"/>
      <c r="GC5" s="1099"/>
      <c r="GD5" s="1099"/>
      <c r="GE5" s="1099"/>
      <c r="GF5" s="1099"/>
      <c r="GG5" s="1099"/>
      <c r="GH5" s="1099"/>
      <c r="GI5" s="1099"/>
      <c r="GJ5" s="1099"/>
      <c r="GK5" s="1099"/>
      <c r="GL5" s="1099"/>
      <c r="GM5" s="1099"/>
      <c r="GN5" s="1099"/>
      <c r="GO5" s="1099"/>
      <c r="GP5" s="1099"/>
      <c r="GQ5" s="1099"/>
      <c r="GR5" s="1099"/>
      <c r="GS5" s="1099"/>
      <c r="GT5" s="1099"/>
      <c r="GU5" s="1099"/>
      <c r="GV5" s="1099"/>
      <c r="GW5" s="1099"/>
      <c r="GX5" s="1099"/>
      <c r="GY5" s="1099"/>
      <c r="GZ5" s="1099"/>
      <c r="HA5" s="1099"/>
      <c r="HB5" s="1099"/>
      <c r="HC5" s="1099"/>
      <c r="HD5" s="1099"/>
      <c r="HE5" s="1099"/>
      <c r="HF5" s="1099"/>
      <c r="HG5" s="1099"/>
      <c r="HH5" s="1099"/>
      <c r="HI5" s="1099"/>
      <c r="HJ5" s="1099"/>
      <c r="HK5" s="1099"/>
      <c r="HL5" s="1099"/>
      <c r="HM5" s="1099"/>
      <c r="HN5" s="1099"/>
      <c r="HO5" s="1099"/>
      <c r="HP5" s="1099"/>
      <c r="HQ5" s="1099"/>
      <c r="HR5" s="1099"/>
      <c r="HS5" s="1099"/>
      <c r="HT5" s="1099"/>
      <c r="HU5" s="1099"/>
      <c r="HV5" s="1099"/>
      <c r="HW5" s="1099"/>
      <c r="HX5" s="1099"/>
      <c r="HY5" s="1099"/>
      <c r="HZ5" s="1099"/>
      <c r="IA5" s="1099"/>
      <c r="IB5" s="1099"/>
      <c r="IC5" s="1099"/>
      <c r="ID5" s="1099"/>
      <c r="IE5" s="1099"/>
      <c r="IF5" s="1099"/>
      <c r="IG5" s="1099"/>
      <c r="IH5" s="1099"/>
      <c r="II5" s="1099"/>
      <c r="IJ5" s="1099"/>
      <c r="IK5" s="1099"/>
      <c r="IL5" s="1099"/>
      <c r="IM5" s="1099"/>
      <c r="IN5" s="1099"/>
      <c r="IO5" s="1099"/>
      <c r="IP5" s="1099"/>
      <c r="IQ5" s="1099"/>
      <c r="IR5" s="1099"/>
      <c r="IS5" s="1099"/>
      <c r="IT5" s="1099"/>
      <c r="IU5" s="1099"/>
      <c r="IV5" s="1099"/>
      <c r="IW5" s="1099"/>
      <c r="IX5" s="1099"/>
      <c r="IY5" s="1099"/>
      <c r="IZ5" s="1099"/>
      <c r="JA5" s="1099"/>
      <c r="JB5" s="1099"/>
      <c r="JC5" s="1099"/>
      <c r="JD5" s="1099"/>
      <c r="JE5" s="1099"/>
      <c r="JF5" s="1099"/>
      <c r="JG5" s="1099"/>
      <c r="JH5" s="1099"/>
      <c r="JI5" s="1099"/>
      <c r="JJ5" s="1099"/>
      <c r="JK5" s="1099"/>
      <c r="JL5" s="1099"/>
      <c r="JM5" s="1099"/>
      <c r="JN5" s="1099"/>
      <c r="JO5" s="1099"/>
      <c r="JP5" s="1099"/>
      <c r="JQ5" s="1099"/>
      <c r="JR5" s="1099"/>
      <c r="JS5" s="1099"/>
      <c r="JT5" s="1099"/>
      <c r="JU5" s="1099"/>
      <c r="JV5" s="1099"/>
      <c r="JW5" s="1099"/>
      <c r="JX5" s="1099"/>
      <c r="JY5" s="1099"/>
      <c r="JZ5" s="1099"/>
      <c r="KA5" s="1099"/>
      <c r="KB5" s="1099"/>
      <c r="KC5" s="1099"/>
      <c r="KD5" s="1099"/>
      <c r="KE5" s="1099"/>
      <c r="KF5" s="1099"/>
      <c r="KG5" s="1099"/>
      <c r="KH5" s="1099"/>
      <c r="KI5" s="1099"/>
      <c r="KJ5" s="1099"/>
      <c r="KK5" s="1099"/>
      <c r="KL5" s="1099"/>
      <c r="KM5" s="1099"/>
      <c r="KN5" s="1099"/>
      <c r="KO5" s="1099"/>
      <c r="KP5" s="1099"/>
      <c r="KQ5" s="1099"/>
      <c r="KR5" s="1099"/>
      <c r="KS5" s="1099"/>
      <c r="KT5" s="1099"/>
      <c r="KU5" s="1099"/>
      <c r="KV5" s="1099"/>
      <c r="KW5" s="1099"/>
      <c r="KX5" s="1099"/>
      <c r="KY5" s="1099"/>
      <c r="KZ5" s="1099"/>
      <c r="LA5" s="1099"/>
      <c r="LB5" s="1099"/>
      <c r="LC5" s="1099"/>
      <c r="LD5" s="1099"/>
      <c r="LE5" s="1099"/>
      <c r="LF5" s="1099"/>
      <c r="LG5" s="1099"/>
      <c r="LH5" s="1099"/>
      <c r="LI5" s="1099"/>
      <c r="LJ5" s="1099"/>
      <c r="LK5" s="1099"/>
      <c r="LL5" s="1099"/>
      <c r="LM5" s="1099"/>
      <c r="LN5" s="1099"/>
      <c r="LO5" s="1099"/>
      <c r="LP5" s="1099"/>
      <c r="LQ5" s="1099"/>
      <c r="LR5" s="1099"/>
      <c r="LS5" s="1099"/>
      <c r="LT5" s="1099"/>
      <c r="LU5" s="1099"/>
      <c r="LV5" s="1099"/>
      <c r="LW5" s="1099"/>
      <c r="LX5" s="1099"/>
      <c r="LY5" s="1099"/>
      <c r="LZ5" s="1099"/>
      <c r="MA5" s="1099"/>
      <c r="MB5" s="1099"/>
      <c r="MC5" s="1099"/>
      <c r="MD5" s="1099"/>
      <c r="ME5" s="1099"/>
      <c r="MF5" s="1099"/>
      <c r="MG5" s="1099"/>
      <c r="MH5" s="1099"/>
      <c r="MI5" s="1099"/>
      <c r="MJ5" s="1099"/>
      <c r="MK5" s="1099"/>
      <c r="ML5" s="1099"/>
      <c r="MM5" s="1099"/>
      <c r="MN5" s="1099"/>
      <c r="MO5" s="1099"/>
      <c r="MP5" s="1099"/>
      <c r="MQ5" s="1099"/>
      <c r="MR5" s="1099"/>
      <c r="MS5" s="1099"/>
      <c r="MT5" s="1099"/>
      <c r="MU5" s="1099"/>
      <c r="MV5" s="1099"/>
      <c r="MW5" s="1099"/>
      <c r="MX5" s="1099"/>
      <c r="MY5" s="1099"/>
      <c r="MZ5" s="1099"/>
      <c r="NA5" s="1099"/>
      <c r="NB5" s="1099"/>
      <c r="NC5" s="1099"/>
      <c r="ND5" s="1099"/>
      <c r="NE5" s="1099"/>
      <c r="NF5" s="1099"/>
      <c r="NG5" s="1099"/>
      <c r="NH5" s="1099"/>
      <c r="NI5" s="1099"/>
      <c r="NJ5" s="1099"/>
      <c r="NK5" s="1099"/>
      <c r="NL5" s="1099"/>
      <c r="NM5" s="1099"/>
      <c r="NN5" s="1099"/>
      <c r="NO5" s="1099"/>
      <c r="NP5" s="1099"/>
      <c r="NQ5" s="1099"/>
      <c r="NR5" s="1099"/>
      <c r="NS5" s="1099"/>
      <c r="NT5" s="1099"/>
      <c r="NU5" s="1099"/>
      <c r="NV5" s="1099"/>
      <c r="NW5" s="1099"/>
      <c r="NX5" s="1099"/>
      <c r="NY5" s="1099"/>
      <c r="NZ5" s="1099"/>
      <c r="OA5" s="1099"/>
      <c r="OB5" s="1099"/>
      <c r="OC5" s="1099"/>
      <c r="OD5" s="1099"/>
      <c r="OE5" s="1099"/>
      <c r="OF5" s="1099"/>
      <c r="OG5" s="1099"/>
      <c r="OH5" s="1099"/>
      <c r="OI5" s="1099"/>
      <c r="OJ5" s="1099"/>
      <c r="OK5" s="1099"/>
      <c r="OL5" s="1099"/>
      <c r="OM5" s="1099"/>
      <c r="ON5" s="1099"/>
      <c r="OO5" s="1099"/>
      <c r="OP5" s="1099"/>
      <c r="OQ5" s="1099"/>
      <c r="OR5" s="1099"/>
      <c r="OS5" s="1099"/>
      <c r="OT5" s="1099"/>
      <c r="OU5" s="1099"/>
      <c r="OV5" s="1099"/>
      <c r="OW5" s="1099"/>
      <c r="OX5" s="1099"/>
      <c r="OY5" s="1099"/>
      <c r="OZ5" s="1099"/>
      <c r="PA5" s="1099"/>
      <c r="PB5" s="1099"/>
      <c r="PC5" s="1099"/>
      <c r="PD5" s="1099"/>
      <c r="PE5" s="1099"/>
      <c r="PF5" s="1099"/>
      <c r="PG5" s="1099"/>
      <c r="PH5" s="1099"/>
      <c r="PI5" s="1099"/>
      <c r="PJ5" s="1099"/>
      <c r="PK5" s="1099"/>
      <c r="PL5" s="1099"/>
      <c r="PM5" s="1099"/>
      <c r="PN5" s="1099"/>
      <c r="PO5" s="1099"/>
      <c r="PP5" s="1099"/>
      <c r="PQ5" s="1099"/>
      <c r="PR5" s="1099"/>
      <c r="PS5" s="1099"/>
      <c r="PT5" s="1099"/>
      <c r="PU5" s="1099"/>
      <c r="PV5" s="1099"/>
      <c r="PW5" s="1099"/>
      <c r="PX5" s="1099"/>
      <c r="PY5" s="1099"/>
      <c r="PZ5" s="1099"/>
      <c r="QA5" s="1099"/>
      <c r="QB5" s="1099"/>
      <c r="QC5" s="1099"/>
      <c r="QD5" s="1099"/>
      <c r="QE5" s="1099"/>
      <c r="QF5" s="1099"/>
      <c r="QG5" s="1099"/>
      <c r="QH5" s="1099"/>
      <c r="QI5" s="1099"/>
      <c r="QJ5" s="1099"/>
      <c r="QK5" s="1099"/>
      <c r="QL5" s="1099"/>
      <c r="QM5" s="1099"/>
      <c r="QN5" s="1099"/>
      <c r="QO5" s="1099"/>
      <c r="QP5" s="1099"/>
      <c r="QQ5" s="1099"/>
      <c r="QR5" s="1099"/>
      <c r="QS5" s="1099"/>
      <c r="QT5" s="1099"/>
      <c r="QU5" s="1099"/>
      <c r="QV5" s="1099"/>
      <c r="QW5" s="1099"/>
      <c r="QX5" s="1099"/>
      <c r="QY5" s="1099"/>
      <c r="QZ5" s="1099"/>
      <c r="RA5" s="1099"/>
      <c r="RB5" s="1099"/>
      <c r="RC5" s="1099"/>
      <c r="RD5" s="1099"/>
      <c r="RE5" s="1099"/>
      <c r="RF5" s="1099"/>
      <c r="RG5" s="1099"/>
      <c r="RH5" s="1099"/>
      <c r="RI5" s="1099"/>
      <c r="RJ5" s="1099"/>
      <c r="RK5" s="1099"/>
      <c r="RL5" s="1099"/>
      <c r="RM5" s="1099"/>
      <c r="RN5" s="1099"/>
      <c r="RO5" s="1099"/>
      <c r="RP5" s="1099"/>
      <c r="RQ5" s="1099"/>
      <c r="RR5" s="1099"/>
      <c r="RS5" s="1099"/>
      <c r="RT5" s="1099"/>
      <c r="RU5" s="1099"/>
      <c r="RV5" s="1099"/>
      <c r="RW5" s="1099"/>
      <c r="RX5" s="1099"/>
      <c r="RY5" s="1099"/>
      <c r="RZ5" s="1099"/>
      <c r="SA5" s="1099"/>
      <c r="SB5" s="1099"/>
      <c r="SC5" s="1099"/>
      <c r="SD5" s="1099"/>
      <c r="SE5" s="1099"/>
      <c r="SF5" s="1099"/>
      <c r="SG5" s="1099"/>
      <c r="SH5" s="1099"/>
      <c r="SI5" s="1099"/>
      <c r="SJ5" s="1099"/>
      <c r="SK5" s="1099"/>
      <c r="SL5" s="1099"/>
      <c r="SM5" s="1099"/>
      <c r="SN5" s="1099"/>
      <c r="SO5" s="1099"/>
      <c r="SP5" s="1099"/>
      <c r="SQ5" s="1099"/>
      <c r="SR5" s="1099"/>
      <c r="SS5" s="1099"/>
      <c r="ST5" s="1099"/>
      <c r="SU5" s="1099"/>
      <c r="SV5" s="1099"/>
      <c r="SW5" s="1099"/>
      <c r="SX5" s="1099"/>
      <c r="SY5" s="1099"/>
      <c r="SZ5" s="1099"/>
      <c r="TA5" s="1099"/>
      <c r="TB5" s="1099"/>
      <c r="TC5" s="1099"/>
      <c r="TD5" s="1099"/>
      <c r="TE5" s="1099"/>
      <c r="TF5" s="1099"/>
      <c r="TG5" s="1099"/>
      <c r="TH5" s="1099"/>
      <c r="TI5" s="1099"/>
      <c r="TJ5" s="1099"/>
      <c r="TK5" s="1099"/>
      <c r="TL5" s="1099"/>
      <c r="TM5" s="1099"/>
      <c r="TN5" s="1099"/>
      <c r="TO5" s="1099"/>
      <c r="TP5" s="1099"/>
      <c r="TQ5" s="1099"/>
      <c r="TR5" s="1099"/>
      <c r="TS5" s="1099"/>
      <c r="TT5" s="1099"/>
      <c r="TU5" s="1099"/>
      <c r="TV5" s="1099"/>
      <c r="TW5" s="1099"/>
      <c r="TX5" s="1099"/>
      <c r="TY5" s="1099"/>
      <c r="TZ5" s="1099"/>
      <c r="UA5" s="1099"/>
      <c r="UB5" s="1099"/>
      <c r="UC5" s="1099"/>
      <c r="UD5" s="1099"/>
      <c r="UE5" s="1099"/>
      <c r="UF5" s="1099"/>
      <c r="UG5" s="1099"/>
      <c r="UH5" s="1099"/>
      <c r="UI5" s="1099"/>
      <c r="UJ5" s="1099"/>
      <c r="UK5" s="1099"/>
      <c r="UL5" s="1099"/>
      <c r="UM5" s="1099"/>
      <c r="UN5" s="1099"/>
      <c r="UO5" s="1099"/>
      <c r="UP5" s="1099"/>
      <c r="UQ5" s="1099"/>
      <c r="UR5" s="1099"/>
      <c r="US5" s="1099"/>
      <c r="UT5" s="1099"/>
      <c r="UU5" s="1099"/>
      <c r="UV5" s="1099"/>
      <c r="UW5" s="1099"/>
      <c r="UX5" s="1099"/>
      <c r="UY5" s="1099"/>
      <c r="UZ5" s="1099"/>
      <c r="VA5" s="1099"/>
      <c r="VB5" s="1099"/>
      <c r="VC5" s="1099"/>
      <c r="VD5" s="1099"/>
      <c r="VE5" s="1099"/>
      <c r="VF5" s="1099"/>
      <c r="VG5" s="1099"/>
      <c r="VH5" s="1099"/>
      <c r="VI5" s="1099"/>
      <c r="VJ5" s="1099"/>
      <c r="VK5" s="1099"/>
      <c r="VL5" s="1099"/>
      <c r="VM5" s="1099"/>
      <c r="VN5" s="1099"/>
      <c r="VO5" s="1099"/>
      <c r="VP5" s="1099"/>
      <c r="VQ5" s="1099"/>
      <c r="VR5" s="1099"/>
      <c r="VS5" s="1099"/>
      <c r="VT5" s="1099"/>
      <c r="VU5" s="1099"/>
      <c r="VV5" s="1099"/>
      <c r="VW5" s="1099"/>
      <c r="VX5" s="1099"/>
      <c r="VY5" s="1099"/>
      <c r="VZ5" s="1099"/>
      <c r="WA5" s="1099"/>
      <c r="WB5" s="1099"/>
      <c r="WC5" s="1099"/>
      <c r="WD5" s="1099"/>
      <c r="WE5" s="1099"/>
      <c r="WF5" s="1099"/>
      <c r="WG5" s="1099"/>
      <c r="WH5" s="1099"/>
      <c r="WI5" s="1099"/>
      <c r="WJ5" s="1099"/>
      <c r="WK5" s="1099"/>
      <c r="WL5" s="1099"/>
      <c r="WM5" s="1099"/>
      <c r="WN5" s="1099"/>
      <c r="WO5" s="1099"/>
      <c r="WP5" s="1099"/>
      <c r="WQ5" s="1099"/>
      <c r="WR5" s="1099"/>
      <c r="WS5" s="1099"/>
      <c r="WT5" s="1099"/>
      <c r="WU5" s="1099"/>
      <c r="WV5" s="1099"/>
      <c r="WW5" s="1099"/>
      <c r="WX5" s="1099"/>
      <c r="WY5" s="1099"/>
      <c r="WZ5" s="1099"/>
      <c r="XA5" s="1099"/>
      <c r="XB5" s="1099"/>
      <c r="XC5" s="1099"/>
      <c r="XD5" s="1099"/>
      <c r="XE5" s="1099"/>
      <c r="XF5" s="1099"/>
      <c r="XG5" s="1099"/>
      <c r="XH5" s="1099"/>
      <c r="XI5" s="1099"/>
      <c r="XJ5" s="1099"/>
      <c r="XK5" s="1099"/>
      <c r="XL5" s="1099"/>
      <c r="XM5" s="1099"/>
      <c r="XN5" s="1099"/>
      <c r="XO5" s="1099"/>
      <c r="XP5" s="1099"/>
      <c r="XQ5" s="1099"/>
      <c r="XR5" s="1099"/>
      <c r="XS5" s="1099"/>
      <c r="XT5" s="1099"/>
      <c r="XU5" s="1099"/>
      <c r="XV5" s="1099"/>
      <c r="XW5" s="1099"/>
      <c r="XX5" s="1099"/>
      <c r="XY5" s="1099"/>
      <c r="XZ5" s="1099"/>
      <c r="YA5" s="1099"/>
      <c r="YB5" s="1099"/>
      <c r="YC5" s="1099"/>
      <c r="YD5" s="1099"/>
      <c r="YE5" s="1099"/>
      <c r="YF5" s="1099"/>
      <c r="YG5" s="1099"/>
      <c r="YH5" s="1099"/>
      <c r="YI5" s="1099"/>
      <c r="YJ5" s="1099"/>
      <c r="YK5" s="1099"/>
      <c r="YL5" s="1099"/>
      <c r="YM5" s="1099"/>
      <c r="YN5" s="1099"/>
      <c r="YO5" s="1099"/>
      <c r="YP5" s="1099"/>
      <c r="YQ5" s="1099"/>
      <c r="YR5" s="1099"/>
      <c r="YS5" s="1099"/>
      <c r="YT5" s="1099"/>
      <c r="YU5" s="1099"/>
      <c r="YV5" s="1099"/>
      <c r="YW5" s="1099"/>
      <c r="YX5" s="1099"/>
      <c r="YY5" s="1099"/>
      <c r="YZ5" s="1099"/>
      <c r="ZA5" s="1099"/>
      <c r="ZB5" s="1099"/>
      <c r="ZC5" s="1099"/>
      <c r="ZD5" s="1099"/>
      <c r="ZE5" s="1099"/>
      <c r="ZF5" s="1099"/>
      <c r="ZG5" s="1099"/>
      <c r="ZH5" s="1099"/>
      <c r="ZI5" s="1099"/>
      <c r="ZJ5" s="1099"/>
      <c r="ZK5" s="1099"/>
      <c r="ZL5" s="1099"/>
      <c r="ZM5" s="1099"/>
      <c r="ZN5" s="1099"/>
      <c r="ZO5" s="1099"/>
      <c r="ZP5" s="1099"/>
      <c r="ZQ5" s="1099"/>
      <c r="ZR5" s="1099"/>
      <c r="ZS5" s="1099"/>
      <c r="ZT5" s="1099"/>
      <c r="ZU5" s="1099"/>
      <c r="ZV5" s="1099"/>
      <c r="ZW5" s="1099"/>
      <c r="ZX5" s="1099"/>
      <c r="ZY5" s="1099"/>
      <c r="ZZ5" s="1099"/>
      <c r="AAA5" s="1099"/>
      <c r="AAB5" s="1099"/>
      <c r="AAC5" s="1099"/>
      <c r="AAD5" s="1099"/>
      <c r="AAE5" s="1099"/>
      <c r="AAF5" s="1099"/>
      <c r="AAG5" s="1099"/>
      <c r="AAH5" s="1099"/>
      <c r="AAI5" s="1099"/>
      <c r="AAJ5" s="1099"/>
      <c r="AAK5" s="1099"/>
      <c r="AAL5" s="1099"/>
      <c r="AAM5" s="1099"/>
      <c r="AAN5" s="1099"/>
      <c r="AAO5" s="1099"/>
      <c r="AAP5" s="1099"/>
      <c r="AAQ5" s="1099"/>
      <c r="AAR5" s="1099"/>
      <c r="AAS5" s="1099"/>
      <c r="AAT5" s="1099"/>
      <c r="AAU5" s="1099"/>
      <c r="AAV5" s="1099"/>
      <c r="AAW5" s="1099"/>
      <c r="AAX5" s="1099"/>
      <c r="AAY5" s="1099"/>
      <c r="AAZ5" s="1099"/>
      <c r="ABA5" s="1099"/>
      <c r="ABB5" s="1099"/>
      <c r="ABC5" s="1099"/>
      <c r="ABD5" s="1099"/>
      <c r="ABE5" s="1099"/>
      <c r="ABF5" s="1099"/>
      <c r="ABG5" s="1099"/>
      <c r="ABH5" s="1099"/>
      <c r="ABI5" s="1099"/>
      <c r="ABJ5" s="1099"/>
      <c r="ABK5" s="1099"/>
      <c r="ABL5" s="1099"/>
      <c r="ABM5" s="1099"/>
      <c r="ABN5" s="1099"/>
      <c r="ABO5" s="1099"/>
      <c r="ABP5" s="1099"/>
      <c r="ABQ5" s="1099"/>
      <c r="ABR5" s="1099"/>
      <c r="ABS5" s="1099"/>
      <c r="ABT5" s="1099"/>
      <c r="ABU5" s="1099"/>
      <c r="ABV5" s="1099"/>
      <c r="ABW5" s="1099"/>
      <c r="ABX5" s="1099"/>
      <c r="ABY5" s="1099"/>
      <c r="ABZ5" s="1099"/>
      <c r="ACA5" s="1099"/>
      <c r="ACB5" s="1099"/>
      <c r="ACC5" s="1099"/>
      <c r="ACD5" s="1099"/>
      <c r="ACE5" s="1099"/>
      <c r="ACF5" s="1099"/>
      <c r="ACG5" s="1099"/>
      <c r="ACH5" s="1099"/>
      <c r="ACI5" s="1099"/>
      <c r="ACJ5" s="1099"/>
      <c r="ACK5" s="1099"/>
      <c r="ACL5" s="1099"/>
      <c r="ACM5" s="1099"/>
      <c r="ACN5" s="1099"/>
      <c r="ACO5" s="1099"/>
      <c r="ACP5" s="1099"/>
      <c r="ACQ5" s="1099"/>
      <c r="ACR5" s="1099"/>
      <c r="ACS5" s="1099"/>
      <c r="ACT5" s="1099"/>
      <c r="ACU5" s="1099"/>
      <c r="ACV5" s="1099"/>
      <c r="ACW5" s="1099"/>
      <c r="ACX5" s="1099"/>
      <c r="ACY5" s="1099"/>
      <c r="ACZ5" s="1099"/>
      <c r="ADA5" s="1099"/>
      <c r="ADB5" s="1099"/>
      <c r="ADC5" s="1099"/>
      <c r="ADD5" s="1099"/>
      <c r="ADE5" s="1099"/>
      <c r="ADF5" s="1099"/>
      <c r="ADG5" s="1099"/>
      <c r="ADH5" s="1099"/>
      <c r="ADI5" s="1099"/>
      <c r="ADJ5" s="1099"/>
      <c r="ADK5" s="1099"/>
      <c r="ADL5" s="1099"/>
      <c r="ADM5" s="1099"/>
      <c r="ADN5" s="1099"/>
      <c r="ADO5" s="1099"/>
      <c r="ADP5" s="1099"/>
      <c r="ADQ5" s="1099"/>
      <c r="ADR5" s="1099"/>
      <c r="ADS5" s="1099"/>
      <c r="ADT5" s="1099"/>
      <c r="ADU5" s="1099"/>
      <c r="ADV5" s="1099"/>
      <c r="ADW5" s="1099"/>
      <c r="ADX5" s="1099"/>
      <c r="ADY5" s="1099"/>
      <c r="ADZ5" s="1099"/>
      <c r="AEA5" s="1099"/>
      <c r="AEB5" s="1099"/>
      <c r="AEC5" s="1099"/>
      <c r="AED5" s="1099"/>
      <c r="AEE5" s="1099"/>
      <c r="AEF5" s="1099"/>
      <c r="AEG5" s="1099"/>
      <c r="AEH5" s="1099"/>
      <c r="AEI5" s="1099"/>
      <c r="AEJ5" s="1099"/>
      <c r="AEK5" s="1099"/>
      <c r="AEL5" s="1099"/>
      <c r="AEM5" s="1099"/>
      <c r="AEN5" s="1099"/>
      <c r="AEO5" s="1099"/>
      <c r="AEP5" s="1099"/>
      <c r="AEQ5" s="1099"/>
      <c r="AER5" s="1099"/>
      <c r="AES5" s="1099"/>
      <c r="AET5" s="1099"/>
      <c r="AEU5" s="1099"/>
      <c r="AEV5" s="1099"/>
      <c r="AEW5" s="1099"/>
      <c r="AEX5" s="1099"/>
      <c r="AEY5" s="1099"/>
      <c r="AEZ5" s="1099"/>
      <c r="AFA5" s="1099"/>
      <c r="AFB5" s="1099"/>
      <c r="AFC5" s="1099"/>
      <c r="AFD5" s="1099"/>
      <c r="AFE5" s="1099"/>
      <c r="AFF5" s="1099"/>
      <c r="AFG5" s="1099"/>
      <c r="AFH5" s="1099"/>
      <c r="AFI5" s="1099"/>
      <c r="AFJ5" s="1099"/>
      <c r="AFK5" s="1099"/>
      <c r="AFL5" s="1099"/>
      <c r="AFM5" s="1099"/>
      <c r="AFN5" s="1099"/>
      <c r="AFO5" s="1099"/>
      <c r="AFP5" s="1099"/>
      <c r="AFQ5" s="1099"/>
      <c r="AFR5" s="1099"/>
      <c r="AFS5" s="1099"/>
      <c r="AFT5" s="1099"/>
      <c r="AFU5" s="1099"/>
      <c r="AFV5" s="1099"/>
      <c r="AFW5" s="1099"/>
      <c r="AFX5" s="1099"/>
      <c r="AFY5" s="1099"/>
      <c r="AFZ5" s="1099"/>
      <c r="AGA5" s="1099"/>
      <c r="AGB5" s="1099"/>
      <c r="AGC5" s="1099"/>
      <c r="AGD5" s="1099"/>
      <c r="AGE5" s="1099"/>
      <c r="AGF5" s="1099"/>
      <c r="AGG5" s="1099"/>
      <c r="AGH5" s="1099"/>
      <c r="AGI5" s="1099"/>
      <c r="AGJ5" s="1099"/>
      <c r="AGK5" s="1099"/>
      <c r="AGL5" s="1099"/>
      <c r="AGM5" s="1099"/>
      <c r="AGN5" s="1099"/>
      <c r="AGO5" s="1099"/>
      <c r="AGP5" s="1099"/>
      <c r="AGQ5" s="1099"/>
      <c r="AGR5" s="1099"/>
      <c r="AGS5" s="1099"/>
      <c r="AGT5" s="1099"/>
      <c r="AGU5" s="1099"/>
      <c r="AGV5" s="1099"/>
      <c r="AGW5" s="1099"/>
      <c r="AGX5" s="1099"/>
      <c r="AGY5" s="1099"/>
      <c r="AGZ5" s="1099"/>
      <c r="AHA5" s="1099"/>
      <c r="AHB5" s="1099"/>
      <c r="AHC5" s="1099"/>
      <c r="AHD5" s="1099"/>
      <c r="AHE5" s="1099"/>
      <c r="AHF5" s="1099"/>
      <c r="AHG5" s="1099"/>
      <c r="AHH5" s="1099"/>
      <c r="AHI5" s="1099"/>
      <c r="AHJ5" s="1099"/>
      <c r="AHK5" s="1099"/>
      <c r="AHL5" s="1099"/>
      <c r="AHM5" s="1099"/>
      <c r="AHN5" s="1099"/>
      <c r="AHO5" s="1099"/>
      <c r="AHP5" s="1099"/>
      <c r="AHQ5" s="1099"/>
      <c r="AHR5" s="1099"/>
      <c r="AHS5" s="1099"/>
      <c r="AHT5" s="1099"/>
      <c r="AHU5" s="1099"/>
      <c r="AHV5" s="1099"/>
      <c r="AHW5" s="1099"/>
      <c r="AHX5" s="1099"/>
      <c r="AHY5" s="1099"/>
      <c r="AHZ5" s="1099"/>
      <c r="AIA5" s="1099"/>
      <c r="AIB5" s="1099"/>
      <c r="AIC5" s="1099"/>
      <c r="AID5" s="1099"/>
      <c r="AIE5" s="1099"/>
      <c r="AIF5" s="1099"/>
      <c r="AIG5" s="1099"/>
      <c r="AIH5" s="1099"/>
      <c r="AII5" s="1099"/>
      <c r="AIJ5" s="1099"/>
      <c r="AIK5" s="1099"/>
      <c r="AIL5" s="1099"/>
      <c r="AIM5" s="1099"/>
      <c r="AIN5" s="1099"/>
      <c r="AIO5" s="1099"/>
      <c r="AIP5" s="1099"/>
      <c r="AIQ5" s="1099"/>
      <c r="AIR5" s="1099"/>
      <c r="AIS5" s="1099"/>
      <c r="AIT5" s="1099"/>
      <c r="AIU5" s="1099"/>
      <c r="AIV5" s="1099"/>
      <c r="AIW5" s="1099"/>
      <c r="AIX5" s="1099"/>
      <c r="AIY5" s="1099"/>
      <c r="AIZ5" s="1099"/>
      <c r="AJA5" s="1099"/>
      <c r="AJB5" s="1099"/>
      <c r="AJC5" s="1099"/>
      <c r="AJD5" s="1099"/>
      <c r="AJE5" s="1099"/>
      <c r="AJF5" s="1099"/>
      <c r="AJG5" s="1099"/>
      <c r="AJH5" s="1099"/>
      <c r="AJI5" s="1099"/>
      <c r="AJJ5" s="1099"/>
      <c r="AJK5" s="1099"/>
      <c r="AJL5" s="1099"/>
      <c r="AJM5" s="1099"/>
      <c r="AJN5" s="1099"/>
      <c r="AJO5" s="1099"/>
      <c r="AJP5" s="1099"/>
      <c r="AJQ5" s="1099"/>
      <c r="AJR5" s="1099"/>
      <c r="AJS5" s="1099"/>
      <c r="AJT5" s="1099"/>
      <c r="AJU5" s="1099"/>
      <c r="AJV5" s="1099"/>
      <c r="AJW5" s="1099"/>
      <c r="AJX5" s="1099"/>
      <c r="AJY5" s="1099"/>
      <c r="AJZ5" s="1099"/>
      <c r="AKA5" s="1099"/>
      <c r="AKB5" s="1099"/>
      <c r="AKC5" s="1099"/>
      <c r="AKD5" s="1099"/>
      <c r="AKE5" s="1099"/>
      <c r="AKF5" s="1099"/>
      <c r="AKG5" s="1099"/>
      <c r="AKH5" s="1099"/>
      <c r="AKI5" s="1099"/>
      <c r="AKJ5" s="1099"/>
      <c r="AKK5" s="1099"/>
      <c r="AKL5" s="1099"/>
      <c r="AKM5" s="1099"/>
      <c r="AKN5" s="1099"/>
      <c r="AKO5" s="1099"/>
      <c r="AKP5" s="1099"/>
      <c r="AKQ5" s="1099"/>
      <c r="AKR5" s="1099"/>
      <c r="AKS5" s="1099"/>
      <c r="AKT5" s="1099"/>
      <c r="AKU5" s="1099"/>
      <c r="AKV5" s="1099"/>
      <c r="AKW5" s="1099"/>
      <c r="AKX5" s="1099"/>
      <c r="AKY5" s="1099"/>
      <c r="AKZ5" s="1099"/>
      <c r="ALA5" s="1099"/>
      <c r="ALB5" s="1099"/>
      <c r="ALC5" s="1099"/>
      <c r="ALD5" s="1099"/>
      <c r="ALE5" s="1099"/>
      <c r="ALF5" s="1099"/>
      <c r="ALG5" s="1099"/>
      <c r="ALH5" s="1099"/>
      <c r="ALI5" s="1099"/>
      <c r="ALJ5" s="1099"/>
      <c r="ALK5" s="1099"/>
      <c r="ALL5" s="1099"/>
      <c r="ALM5" s="1099"/>
      <c r="ALN5" s="1099"/>
      <c r="ALO5" s="1099"/>
      <c r="ALP5" s="1099"/>
      <c r="ALQ5" s="1099"/>
      <c r="ALR5" s="1099"/>
      <c r="ALS5" s="1099"/>
      <c r="ALT5" s="1099"/>
      <c r="ALU5" s="1099"/>
      <c r="ALV5" s="1099"/>
      <c r="ALW5" s="1099"/>
      <c r="ALX5" s="1099"/>
      <c r="ALY5" s="1099"/>
      <c r="ALZ5" s="1099"/>
      <c r="AMA5" s="1099"/>
      <c r="AMB5" s="1099"/>
      <c r="AMC5" s="1099"/>
      <c r="AMD5" s="1099"/>
      <c r="AME5" s="1099"/>
      <c r="AMF5" s="1099"/>
      <c r="AMG5" s="1099"/>
      <c r="AMH5" s="1099"/>
      <c r="AMI5" s="1099"/>
      <c r="AMJ5" s="1099"/>
      <c r="AMK5" s="1099"/>
      <c r="AML5" s="1099"/>
      <c r="AMM5" s="1099"/>
      <c r="AMN5" s="1099"/>
      <c r="AMO5" s="1099"/>
      <c r="AMP5" s="1099"/>
      <c r="AMQ5" s="1099"/>
      <c r="AMR5" s="1099"/>
      <c r="AMS5" s="1099"/>
      <c r="AMT5" s="1099"/>
      <c r="AMU5" s="1099"/>
      <c r="AMV5" s="1099"/>
      <c r="AMW5" s="1099"/>
      <c r="AMX5" s="1099"/>
      <c r="AMY5" s="1099"/>
      <c r="AMZ5" s="1099"/>
      <c r="ANA5" s="1099"/>
      <c r="ANB5" s="1099"/>
      <c r="ANC5" s="1099"/>
      <c r="AND5" s="1099"/>
      <c r="ANE5" s="1099"/>
      <c r="ANF5" s="1099"/>
      <c r="ANG5" s="1099"/>
      <c r="ANH5" s="1099"/>
      <c r="ANI5" s="1099"/>
      <c r="ANJ5" s="1099"/>
      <c r="ANK5" s="1099"/>
      <c r="ANL5" s="1099"/>
      <c r="ANM5" s="1099"/>
      <c r="ANN5" s="1099"/>
      <c r="ANO5" s="1099"/>
      <c r="ANP5" s="1099"/>
      <c r="ANQ5" s="1099"/>
      <c r="ANR5" s="1099"/>
      <c r="ANS5" s="1099"/>
      <c r="ANT5" s="1099"/>
      <c r="ANU5" s="1099"/>
      <c r="ANV5" s="1099"/>
      <c r="ANW5" s="1099"/>
      <c r="ANX5" s="1099"/>
      <c r="ANY5" s="1099"/>
      <c r="ANZ5" s="1099"/>
      <c r="AOA5" s="1099"/>
      <c r="AOB5" s="1099"/>
      <c r="AOC5" s="1099"/>
      <c r="AOD5" s="1099"/>
      <c r="AOE5" s="1099"/>
      <c r="AOF5" s="1099"/>
      <c r="AOG5" s="1099"/>
      <c r="AOH5" s="1099"/>
      <c r="AOI5" s="1099"/>
      <c r="AOJ5" s="1099"/>
      <c r="AOK5" s="1099"/>
      <c r="AOL5" s="1099"/>
      <c r="AOM5" s="1099"/>
      <c r="AON5" s="1099"/>
      <c r="AOO5" s="1099"/>
      <c r="AOP5" s="1099"/>
      <c r="AOQ5" s="1099"/>
      <c r="AOR5" s="1099"/>
      <c r="AOS5" s="1099"/>
      <c r="AOT5" s="1099"/>
      <c r="AOU5" s="1099"/>
      <c r="AOV5" s="1099"/>
      <c r="AOW5" s="1099"/>
      <c r="AOX5" s="1099"/>
      <c r="AOY5" s="1099"/>
      <c r="AOZ5" s="1099"/>
      <c r="APA5" s="1099"/>
      <c r="APB5" s="1099"/>
      <c r="APC5" s="1099"/>
      <c r="APD5" s="1099"/>
      <c r="APE5" s="1099"/>
      <c r="APF5" s="1099"/>
      <c r="APG5" s="1099"/>
      <c r="APH5" s="1099"/>
      <c r="API5" s="1099"/>
      <c r="APJ5" s="1099"/>
      <c r="APK5" s="1099"/>
      <c r="APL5" s="1099"/>
      <c r="APM5" s="1099"/>
      <c r="APN5" s="1099"/>
      <c r="APO5" s="1099"/>
      <c r="APP5" s="1099"/>
      <c r="APQ5" s="1099"/>
      <c r="APR5" s="1099"/>
      <c r="APS5" s="1099"/>
      <c r="APT5" s="1099"/>
      <c r="APU5" s="1099"/>
      <c r="APV5" s="1099"/>
      <c r="APW5" s="1099"/>
      <c r="APX5" s="1099"/>
      <c r="APY5" s="1099"/>
      <c r="APZ5" s="1099"/>
      <c r="AQA5" s="1099"/>
      <c r="AQB5" s="1099"/>
      <c r="AQC5" s="1099"/>
      <c r="AQD5" s="1099"/>
      <c r="AQE5" s="1099"/>
      <c r="AQF5" s="1099"/>
      <c r="AQG5" s="1099"/>
      <c r="AQH5" s="1099"/>
      <c r="AQI5" s="1099"/>
      <c r="AQJ5" s="1099"/>
      <c r="AQK5" s="1099"/>
      <c r="AQL5" s="1099"/>
      <c r="AQM5" s="1099"/>
      <c r="AQN5" s="1099"/>
      <c r="AQO5" s="1099"/>
      <c r="AQP5" s="1099"/>
      <c r="AQQ5" s="1099"/>
      <c r="AQR5" s="1099"/>
      <c r="AQS5" s="1099"/>
      <c r="AQT5" s="1099"/>
      <c r="AQU5" s="1099"/>
      <c r="AQV5" s="1099"/>
      <c r="AQW5" s="1099"/>
      <c r="AQX5" s="1099"/>
      <c r="AQY5" s="1099"/>
      <c r="AQZ5" s="1099"/>
      <c r="ARA5" s="1099"/>
      <c r="ARB5" s="1099"/>
      <c r="ARC5" s="1099"/>
      <c r="ARD5" s="1099"/>
      <c r="ARE5" s="1099"/>
      <c r="ARF5" s="1099"/>
      <c r="ARG5" s="1099"/>
      <c r="ARH5" s="1099"/>
      <c r="ARI5" s="1099"/>
      <c r="ARJ5" s="1099"/>
      <c r="ARK5" s="1099"/>
      <c r="ARL5" s="1099"/>
      <c r="ARM5" s="1099"/>
      <c r="ARN5" s="1099"/>
      <c r="ARO5" s="1099"/>
      <c r="ARP5" s="1099"/>
      <c r="ARQ5" s="1099"/>
      <c r="ARR5" s="1099"/>
      <c r="ARS5" s="1099"/>
      <c r="ART5" s="1099"/>
      <c r="ARU5" s="1099"/>
      <c r="ARV5" s="1099"/>
      <c r="ARW5" s="1099"/>
      <c r="ARX5" s="1099"/>
      <c r="ARY5" s="1099"/>
      <c r="ARZ5" s="1099"/>
      <c r="ASA5" s="1099"/>
      <c r="ASB5" s="1099"/>
      <c r="ASC5" s="1099"/>
      <c r="ASD5" s="1099"/>
      <c r="ASE5" s="1099"/>
      <c r="ASF5" s="1099"/>
      <c r="ASG5" s="1099"/>
      <c r="ASH5" s="1099"/>
      <c r="ASI5" s="1099"/>
      <c r="ASJ5" s="1099"/>
      <c r="ASK5" s="1099"/>
      <c r="ASL5" s="1099"/>
      <c r="ASM5" s="1099"/>
      <c r="ASN5" s="1099"/>
      <c r="ASO5" s="1099"/>
      <c r="ASP5" s="1099"/>
      <c r="ASQ5" s="1099"/>
      <c r="ASR5" s="1099"/>
      <c r="ASS5" s="1099"/>
      <c r="AST5" s="1099"/>
      <c r="ASU5" s="1099"/>
      <c r="ASV5" s="1099"/>
      <c r="ASW5" s="1099"/>
      <c r="ASX5" s="1099"/>
      <c r="ASY5" s="1099"/>
      <c r="ASZ5" s="1099"/>
      <c r="ATA5" s="1099"/>
      <c r="ATB5" s="1099"/>
      <c r="ATC5" s="1099"/>
      <c r="ATD5" s="1099"/>
      <c r="ATE5" s="1099"/>
      <c r="ATF5" s="1099"/>
      <c r="ATG5" s="1099"/>
      <c r="ATH5" s="1099"/>
      <c r="ATI5" s="1099"/>
      <c r="ATJ5" s="1099"/>
      <c r="ATK5" s="1099"/>
      <c r="ATL5" s="1099"/>
      <c r="ATM5" s="1099"/>
      <c r="ATN5" s="1099"/>
      <c r="ATO5" s="1099"/>
      <c r="ATP5" s="1099"/>
      <c r="ATQ5" s="1099"/>
      <c r="ATR5" s="1099"/>
      <c r="ATS5" s="1099"/>
      <c r="ATT5" s="1099"/>
      <c r="ATU5" s="1099"/>
      <c r="ATV5" s="1099"/>
      <c r="ATW5" s="1099"/>
      <c r="ATX5" s="1099"/>
      <c r="ATY5" s="1099"/>
      <c r="ATZ5" s="1099"/>
      <c r="AUA5" s="1099"/>
      <c r="AUB5" s="1099"/>
      <c r="AUC5" s="1099"/>
      <c r="AUD5" s="1099"/>
      <c r="AUE5" s="1099"/>
      <c r="AUF5" s="1099"/>
      <c r="AUG5" s="1099"/>
      <c r="AUH5" s="1099"/>
      <c r="AUI5" s="1099"/>
      <c r="AUJ5" s="1099"/>
      <c r="AUK5" s="1099"/>
      <c r="AUL5" s="1099"/>
      <c r="AUM5" s="1099"/>
      <c r="AUN5" s="1099"/>
      <c r="AUO5" s="1099"/>
      <c r="AUP5" s="1099"/>
      <c r="AUQ5" s="1099"/>
      <c r="AUR5" s="1099"/>
      <c r="AUS5" s="1099"/>
      <c r="AUT5" s="1099"/>
      <c r="AUU5" s="1099"/>
      <c r="AUV5" s="1099"/>
      <c r="AUW5" s="1099"/>
      <c r="AUX5" s="1099"/>
      <c r="AUY5" s="1099"/>
      <c r="AUZ5" s="1099"/>
      <c r="AVA5" s="1099"/>
      <c r="AVB5" s="1099"/>
      <c r="AVC5" s="1099"/>
      <c r="AVD5" s="1099"/>
      <c r="AVE5" s="1099"/>
      <c r="AVF5" s="1099"/>
      <c r="AVG5" s="1099"/>
      <c r="AVH5" s="1099"/>
      <c r="AVI5" s="1099"/>
      <c r="AVJ5" s="1099"/>
      <c r="AVK5" s="1099"/>
      <c r="AVL5" s="1099"/>
      <c r="AVM5" s="1099"/>
      <c r="AVN5" s="1099"/>
      <c r="AVO5" s="1099"/>
      <c r="AVP5" s="1099"/>
      <c r="AVQ5" s="1099"/>
      <c r="AVR5" s="1099"/>
      <c r="AVS5" s="1099"/>
      <c r="AVT5" s="1099"/>
      <c r="AVU5" s="1099"/>
      <c r="AVV5" s="1099"/>
      <c r="AVW5" s="1099"/>
      <c r="AVX5" s="1099"/>
      <c r="AVY5" s="1099"/>
      <c r="AVZ5" s="1099"/>
      <c r="AWA5" s="1099"/>
      <c r="AWB5" s="1099"/>
      <c r="AWC5" s="1099"/>
      <c r="AWD5" s="1099"/>
      <c r="AWE5" s="1099"/>
      <c r="AWF5" s="1099"/>
      <c r="AWG5" s="1099"/>
      <c r="AWH5" s="1099"/>
      <c r="AWI5" s="1099"/>
      <c r="AWJ5" s="1099"/>
      <c r="AWK5" s="1099"/>
      <c r="AWL5" s="1099"/>
      <c r="AWM5" s="1099"/>
      <c r="AWN5" s="1099"/>
      <c r="AWO5" s="1099"/>
      <c r="AWP5" s="1099"/>
      <c r="AWQ5" s="1099"/>
      <c r="AWR5" s="1099"/>
      <c r="AWS5" s="1099"/>
      <c r="AWT5" s="1099"/>
      <c r="AWU5" s="1099"/>
      <c r="AWV5" s="1099"/>
      <c r="AWW5" s="1099"/>
      <c r="AWX5" s="1099"/>
      <c r="AWY5" s="1099"/>
      <c r="AWZ5" s="1099"/>
      <c r="AXA5" s="1099"/>
      <c r="AXB5" s="1099"/>
      <c r="AXC5" s="1099"/>
      <c r="AXD5" s="1099"/>
      <c r="AXE5" s="1099"/>
      <c r="AXF5" s="1099"/>
      <c r="AXG5" s="1099"/>
      <c r="AXH5" s="1099"/>
      <c r="AXI5" s="1099"/>
      <c r="AXJ5" s="1099"/>
      <c r="AXK5" s="1099"/>
      <c r="AXL5" s="1099"/>
      <c r="AXM5" s="1099"/>
      <c r="AXN5" s="1099"/>
      <c r="AXO5" s="1099"/>
      <c r="AXP5" s="1099"/>
      <c r="AXQ5" s="1099"/>
      <c r="AXR5" s="1099"/>
      <c r="AXS5" s="1099"/>
      <c r="AXT5" s="1099"/>
      <c r="AXU5" s="1099"/>
      <c r="AXV5" s="1099"/>
      <c r="AXW5" s="1099"/>
      <c r="AXX5" s="1099"/>
      <c r="AXY5" s="1099"/>
      <c r="AXZ5" s="1099"/>
      <c r="AYA5" s="1099"/>
      <c r="AYB5" s="1099"/>
    </row>
    <row r="6" spans="1:1328" s="1100" customFormat="1" ht="23.25" customHeight="1" x14ac:dyDescent="0.2">
      <c r="A6" s="2000"/>
      <c r="B6" s="4146" t="s">
        <v>1113</v>
      </c>
      <c r="C6" s="4149"/>
      <c r="D6" s="4149"/>
      <c r="E6" s="4149"/>
      <c r="F6" s="4149"/>
      <c r="G6" s="4149"/>
      <c r="H6" s="4149"/>
      <c r="I6" s="4149"/>
      <c r="J6" s="2002"/>
      <c r="K6" s="4146" t="s">
        <v>1114</v>
      </c>
      <c r="L6" s="4146"/>
      <c r="M6" s="4146"/>
      <c r="N6" s="2000"/>
      <c r="O6" s="4146" t="s">
        <v>1115</v>
      </c>
      <c r="P6" s="4146"/>
      <c r="Q6" s="4146"/>
      <c r="R6" s="2000"/>
      <c r="S6" s="4146" t="s">
        <v>1116</v>
      </c>
      <c r="T6" s="4146"/>
      <c r="U6" s="2000"/>
      <c r="Z6" s="2003"/>
      <c r="AD6" s="2003"/>
      <c r="AE6" s="2003"/>
      <c r="AF6" s="2003"/>
      <c r="AG6" s="2003"/>
      <c r="AH6" s="2003"/>
      <c r="AI6" s="2003"/>
      <c r="AJ6" s="1014"/>
      <c r="AK6" s="1014"/>
      <c r="AL6" s="1014"/>
      <c r="AM6" s="1014"/>
      <c r="AN6" s="1014"/>
      <c r="AO6" s="1014"/>
      <c r="AP6" s="1014"/>
      <c r="AQ6" s="1014"/>
      <c r="AR6" s="1014"/>
      <c r="AS6" s="1014"/>
      <c r="AT6" s="1014"/>
      <c r="AU6" s="1014"/>
      <c r="AV6" s="1098"/>
      <c r="AW6" s="1098"/>
      <c r="AX6" s="1098"/>
      <c r="AY6" s="1098"/>
      <c r="AZ6" s="1098"/>
      <c r="BA6" s="1098"/>
      <c r="BB6" s="1098"/>
      <c r="BC6" s="1098"/>
      <c r="BD6" s="1098"/>
      <c r="BE6" s="1098"/>
      <c r="BF6" s="1098"/>
      <c r="BG6" s="1098"/>
      <c r="BH6" s="1098"/>
      <c r="BI6" s="1098"/>
      <c r="BJ6" s="1098"/>
      <c r="BK6" s="1098"/>
      <c r="BL6" s="1098"/>
      <c r="BM6" s="1098"/>
      <c r="BN6" s="1099"/>
      <c r="BO6" s="1099"/>
      <c r="BP6" s="1099"/>
      <c r="BQ6" s="1099"/>
      <c r="BR6" s="1099"/>
      <c r="BS6" s="1099"/>
      <c r="BT6" s="1099"/>
      <c r="BU6" s="1099"/>
      <c r="BV6" s="1099"/>
      <c r="BW6" s="1099"/>
      <c r="BX6" s="1099"/>
      <c r="BY6" s="1099"/>
      <c r="BZ6" s="1099"/>
      <c r="CA6" s="1099"/>
      <c r="CB6" s="1099"/>
      <c r="CC6" s="1099"/>
      <c r="CD6" s="1099"/>
      <c r="CE6" s="1099"/>
      <c r="CF6" s="1099"/>
      <c r="CG6" s="1099"/>
      <c r="CH6" s="1099"/>
      <c r="CI6" s="1099"/>
      <c r="CJ6" s="1099"/>
      <c r="CK6" s="1099"/>
      <c r="CL6" s="1099"/>
      <c r="CM6" s="1099"/>
      <c r="CN6" s="1099"/>
      <c r="CO6" s="1099"/>
      <c r="CP6" s="1099"/>
      <c r="CQ6" s="1099"/>
      <c r="CR6" s="1099"/>
      <c r="CS6" s="1099"/>
      <c r="CT6" s="1099"/>
      <c r="CU6" s="1099"/>
      <c r="CV6" s="1099"/>
      <c r="CW6" s="1099"/>
      <c r="CX6" s="1099"/>
      <c r="CY6" s="1099"/>
      <c r="CZ6" s="1099"/>
      <c r="DA6" s="1099"/>
      <c r="DB6" s="1099"/>
      <c r="DC6" s="1099"/>
      <c r="DD6" s="1099"/>
      <c r="DE6" s="1099"/>
      <c r="DF6" s="1099"/>
      <c r="DG6" s="1099"/>
      <c r="DH6" s="1099"/>
      <c r="DI6" s="1099"/>
      <c r="DJ6" s="1099"/>
      <c r="DK6" s="1099"/>
      <c r="DL6" s="1099"/>
      <c r="DM6" s="1099"/>
      <c r="DN6" s="1099"/>
      <c r="DO6" s="1099"/>
      <c r="DP6" s="1099"/>
      <c r="DQ6" s="1099"/>
      <c r="DR6" s="1099"/>
      <c r="DS6" s="1099"/>
      <c r="DT6" s="1099"/>
      <c r="DU6" s="1099"/>
      <c r="DV6" s="1099"/>
      <c r="DW6" s="1099"/>
      <c r="DX6" s="1099"/>
      <c r="DY6" s="1099"/>
      <c r="DZ6" s="1099"/>
      <c r="EA6" s="1099"/>
      <c r="EB6" s="1099"/>
      <c r="EC6" s="1099"/>
      <c r="ED6" s="1099"/>
      <c r="EE6" s="1099"/>
      <c r="EF6" s="1099"/>
      <c r="EG6" s="1099"/>
      <c r="EH6" s="1099"/>
      <c r="EI6" s="1099"/>
      <c r="EJ6" s="1099"/>
      <c r="EK6" s="1099"/>
      <c r="EL6" s="1099"/>
      <c r="EM6" s="1099"/>
      <c r="EN6" s="1099"/>
      <c r="EO6" s="1099"/>
      <c r="EP6" s="1099"/>
      <c r="EQ6" s="1099"/>
      <c r="ER6" s="1099"/>
      <c r="ES6" s="1099"/>
      <c r="ET6" s="1099"/>
      <c r="EU6" s="1099"/>
      <c r="EV6" s="1099"/>
      <c r="EW6" s="1099"/>
      <c r="EX6" s="1099"/>
      <c r="EY6" s="1099"/>
      <c r="EZ6" s="1099"/>
      <c r="FA6" s="1099"/>
      <c r="FB6" s="1099"/>
      <c r="FC6" s="1099"/>
      <c r="FD6" s="1099"/>
      <c r="FE6" s="1099"/>
      <c r="FF6" s="1099"/>
      <c r="FG6" s="1099"/>
      <c r="FH6" s="1099"/>
      <c r="FI6" s="1099"/>
      <c r="FJ6" s="1099"/>
      <c r="FK6" s="1099"/>
      <c r="FL6" s="1099"/>
      <c r="FM6" s="1099"/>
      <c r="FN6" s="1099"/>
      <c r="FO6" s="1099"/>
      <c r="FP6" s="1099"/>
      <c r="FQ6" s="1099"/>
      <c r="FR6" s="1099"/>
      <c r="FS6" s="1099"/>
      <c r="FT6" s="1099"/>
      <c r="FU6" s="1099"/>
      <c r="FV6" s="1099"/>
      <c r="FW6" s="1099"/>
      <c r="FX6" s="1099"/>
      <c r="FY6" s="1099"/>
      <c r="FZ6" s="1099"/>
      <c r="GA6" s="1099"/>
      <c r="GB6" s="1099"/>
      <c r="GC6" s="1099"/>
      <c r="GD6" s="1099"/>
      <c r="GE6" s="1099"/>
      <c r="GF6" s="1099"/>
      <c r="GG6" s="1099"/>
      <c r="GH6" s="1099"/>
      <c r="GI6" s="1099"/>
      <c r="GJ6" s="1099"/>
      <c r="GK6" s="1099"/>
      <c r="GL6" s="1099"/>
      <c r="GM6" s="1099"/>
      <c r="GN6" s="1099"/>
      <c r="GO6" s="1099"/>
      <c r="GP6" s="1099"/>
      <c r="GQ6" s="1099"/>
      <c r="GR6" s="1099"/>
      <c r="GS6" s="1099"/>
      <c r="GT6" s="1099"/>
      <c r="GU6" s="1099"/>
      <c r="GV6" s="1099"/>
      <c r="GW6" s="1099"/>
      <c r="GX6" s="1099"/>
      <c r="GY6" s="1099"/>
      <c r="GZ6" s="1099"/>
      <c r="HA6" s="1099"/>
      <c r="HB6" s="1099"/>
      <c r="HC6" s="1099"/>
      <c r="HD6" s="1099"/>
      <c r="HE6" s="1099"/>
      <c r="HF6" s="1099"/>
      <c r="HG6" s="1099"/>
      <c r="HH6" s="1099"/>
      <c r="HI6" s="1099"/>
      <c r="HJ6" s="1099"/>
      <c r="HK6" s="1099"/>
      <c r="HL6" s="1099"/>
      <c r="HM6" s="1099"/>
      <c r="HN6" s="1099"/>
      <c r="HO6" s="1099"/>
      <c r="HP6" s="1099"/>
      <c r="HQ6" s="1099"/>
      <c r="HR6" s="1099"/>
      <c r="HS6" s="1099"/>
      <c r="HT6" s="1099"/>
      <c r="HU6" s="1099"/>
      <c r="HV6" s="1099"/>
      <c r="HW6" s="1099"/>
      <c r="HX6" s="1099"/>
      <c r="HY6" s="1099"/>
      <c r="HZ6" s="1099"/>
      <c r="IA6" s="1099"/>
      <c r="IB6" s="1099"/>
      <c r="IC6" s="1099"/>
      <c r="ID6" s="1099"/>
      <c r="IE6" s="1099"/>
      <c r="IF6" s="1099"/>
      <c r="IG6" s="1099"/>
      <c r="IH6" s="1099"/>
      <c r="II6" s="1099"/>
      <c r="IJ6" s="1099"/>
      <c r="IK6" s="1099"/>
      <c r="IL6" s="1099"/>
      <c r="IM6" s="1099"/>
      <c r="IN6" s="1099"/>
      <c r="IO6" s="1099"/>
      <c r="IP6" s="1099"/>
      <c r="IQ6" s="1099"/>
      <c r="IR6" s="1099"/>
      <c r="IS6" s="1099"/>
      <c r="IT6" s="1099"/>
      <c r="IU6" s="1099"/>
      <c r="IV6" s="1099"/>
      <c r="IW6" s="1099"/>
      <c r="IX6" s="1099"/>
      <c r="IY6" s="1099"/>
      <c r="IZ6" s="1099"/>
      <c r="JA6" s="1099"/>
      <c r="JB6" s="1099"/>
      <c r="JC6" s="1099"/>
      <c r="JD6" s="1099"/>
      <c r="JE6" s="1099"/>
      <c r="JF6" s="1099"/>
      <c r="JG6" s="1099"/>
      <c r="JH6" s="1099"/>
      <c r="JI6" s="1099"/>
      <c r="JJ6" s="1099"/>
      <c r="JK6" s="1099"/>
      <c r="JL6" s="1099"/>
      <c r="JM6" s="1099"/>
      <c r="JN6" s="1099"/>
      <c r="JO6" s="1099"/>
      <c r="JP6" s="1099"/>
      <c r="JQ6" s="1099"/>
      <c r="JR6" s="1099"/>
      <c r="JS6" s="1099"/>
      <c r="JT6" s="1099"/>
      <c r="JU6" s="1099"/>
      <c r="JV6" s="1099"/>
      <c r="JW6" s="1099"/>
      <c r="JX6" s="1099"/>
      <c r="JY6" s="1099"/>
      <c r="JZ6" s="1099"/>
      <c r="KA6" s="1099"/>
      <c r="KB6" s="1099"/>
      <c r="KC6" s="1099"/>
      <c r="KD6" s="1099"/>
      <c r="KE6" s="1099"/>
      <c r="KF6" s="1099"/>
      <c r="KG6" s="1099"/>
      <c r="KH6" s="1099"/>
      <c r="KI6" s="1099"/>
      <c r="KJ6" s="1099"/>
      <c r="KK6" s="1099"/>
      <c r="KL6" s="1099"/>
      <c r="KM6" s="1099"/>
      <c r="KN6" s="1099"/>
      <c r="KO6" s="1099"/>
      <c r="KP6" s="1099"/>
      <c r="KQ6" s="1099"/>
      <c r="KR6" s="1099"/>
      <c r="KS6" s="1099"/>
      <c r="KT6" s="1099"/>
      <c r="KU6" s="1099"/>
      <c r="KV6" s="1099"/>
      <c r="KW6" s="1099"/>
      <c r="KX6" s="1099"/>
      <c r="KY6" s="1099"/>
      <c r="KZ6" s="1099"/>
      <c r="LA6" s="1099"/>
      <c r="LB6" s="1099"/>
      <c r="LC6" s="1099"/>
      <c r="LD6" s="1099"/>
      <c r="LE6" s="1099"/>
      <c r="LF6" s="1099"/>
      <c r="LG6" s="1099"/>
      <c r="LH6" s="1099"/>
      <c r="LI6" s="1099"/>
      <c r="LJ6" s="1099"/>
      <c r="LK6" s="1099"/>
      <c r="LL6" s="1099"/>
      <c r="LM6" s="1099"/>
      <c r="LN6" s="1099"/>
      <c r="LO6" s="1099"/>
      <c r="LP6" s="1099"/>
      <c r="LQ6" s="1099"/>
      <c r="LR6" s="1099"/>
      <c r="LS6" s="1099"/>
      <c r="LT6" s="1099"/>
      <c r="LU6" s="1099"/>
      <c r="LV6" s="1099"/>
      <c r="LW6" s="1099"/>
      <c r="LX6" s="1099"/>
      <c r="LY6" s="1099"/>
      <c r="LZ6" s="1099"/>
      <c r="MA6" s="1099"/>
      <c r="MB6" s="1099"/>
      <c r="MC6" s="1099"/>
      <c r="MD6" s="1099"/>
      <c r="ME6" s="1099"/>
      <c r="MF6" s="1099"/>
      <c r="MG6" s="1099"/>
      <c r="MH6" s="1099"/>
      <c r="MI6" s="1099"/>
      <c r="MJ6" s="1099"/>
      <c r="MK6" s="1099"/>
      <c r="ML6" s="1099"/>
      <c r="MM6" s="1099"/>
      <c r="MN6" s="1099"/>
      <c r="MO6" s="1099"/>
      <c r="MP6" s="1099"/>
      <c r="MQ6" s="1099"/>
      <c r="MR6" s="1099"/>
      <c r="MS6" s="1099"/>
      <c r="MT6" s="1099"/>
      <c r="MU6" s="1099"/>
      <c r="MV6" s="1099"/>
      <c r="MW6" s="1099"/>
      <c r="MX6" s="1099"/>
      <c r="MY6" s="1099"/>
      <c r="MZ6" s="1099"/>
      <c r="NA6" s="1099"/>
      <c r="NB6" s="1099"/>
      <c r="NC6" s="1099"/>
      <c r="ND6" s="1099"/>
      <c r="NE6" s="1099"/>
      <c r="NF6" s="1099"/>
      <c r="NG6" s="1099"/>
      <c r="NH6" s="1099"/>
      <c r="NI6" s="1099"/>
      <c r="NJ6" s="1099"/>
      <c r="NK6" s="1099"/>
      <c r="NL6" s="1099"/>
      <c r="NM6" s="1099"/>
      <c r="NN6" s="1099"/>
      <c r="NO6" s="1099"/>
      <c r="NP6" s="1099"/>
      <c r="NQ6" s="1099"/>
      <c r="NR6" s="1099"/>
      <c r="NS6" s="1099"/>
      <c r="NT6" s="1099"/>
      <c r="NU6" s="1099"/>
      <c r="NV6" s="1099"/>
      <c r="NW6" s="1099"/>
      <c r="NX6" s="1099"/>
      <c r="NY6" s="1099"/>
      <c r="NZ6" s="1099"/>
      <c r="OA6" s="1099"/>
      <c r="OB6" s="1099"/>
      <c r="OC6" s="1099"/>
      <c r="OD6" s="1099"/>
      <c r="OE6" s="1099"/>
      <c r="OF6" s="1099"/>
      <c r="OG6" s="1099"/>
      <c r="OH6" s="1099"/>
      <c r="OI6" s="1099"/>
      <c r="OJ6" s="1099"/>
      <c r="OK6" s="1099"/>
      <c r="OL6" s="1099"/>
      <c r="OM6" s="1099"/>
      <c r="ON6" s="1099"/>
      <c r="OO6" s="1099"/>
      <c r="OP6" s="1099"/>
      <c r="OQ6" s="1099"/>
      <c r="OR6" s="1099"/>
      <c r="OS6" s="1099"/>
      <c r="OT6" s="1099"/>
      <c r="OU6" s="1099"/>
      <c r="OV6" s="1099"/>
      <c r="OW6" s="1099"/>
      <c r="OX6" s="1099"/>
      <c r="OY6" s="1099"/>
      <c r="OZ6" s="1099"/>
      <c r="PA6" s="1099"/>
      <c r="PB6" s="1099"/>
      <c r="PC6" s="1099"/>
      <c r="PD6" s="1099"/>
      <c r="PE6" s="1099"/>
      <c r="PF6" s="1099"/>
      <c r="PG6" s="1099"/>
      <c r="PH6" s="1099"/>
      <c r="PI6" s="1099"/>
      <c r="PJ6" s="1099"/>
      <c r="PK6" s="1099"/>
      <c r="PL6" s="1099"/>
      <c r="PM6" s="1099"/>
      <c r="PN6" s="1099"/>
      <c r="PO6" s="1099"/>
      <c r="PP6" s="1099"/>
      <c r="PQ6" s="1099"/>
      <c r="PR6" s="1099"/>
      <c r="PS6" s="1099"/>
      <c r="PT6" s="1099"/>
      <c r="PU6" s="1099"/>
      <c r="PV6" s="1099"/>
      <c r="PW6" s="1099"/>
      <c r="PX6" s="1099"/>
      <c r="PY6" s="1099"/>
      <c r="PZ6" s="1099"/>
      <c r="QA6" s="1099"/>
      <c r="QB6" s="1099"/>
      <c r="QC6" s="1099"/>
      <c r="QD6" s="1099"/>
      <c r="QE6" s="1099"/>
      <c r="QF6" s="1099"/>
      <c r="QG6" s="1099"/>
      <c r="QH6" s="1099"/>
      <c r="QI6" s="1099"/>
      <c r="QJ6" s="1099"/>
      <c r="QK6" s="1099"/>
      <c r="QL6" s="1099"/>
      <c r="QM6" s="1099"/>
      <c r="QN6" s="1099"/>
      <c r="QO6" s="1099"/>
      <c r="QP6" s="1099"/>
      <c r="QQ6" s="1099"/>
      <c r="QR6" s="1099"/>
      <c r="QS6" s="1099"/>
      <c r="QT6" s="1099"/>
      <c r="QU6" s="1099"/>
      <c r="QV6" s="1099"/>
      <c r="QW6" s="1099"/>
      <c r="QX6" s="1099"/>
      <c r="QY6" s="1099"/>
      <c r="QZ6" s="1099"/>
      <c r="RA6" s="1099"/>
      <c r="RB6" s="1099"/>
      <c r="RC6" s="1099"/>
      <c r="RD6" s="1099"/>
      <c r="RE6" s="1099"/>
      <c r="RF6" s="1099"/>
      <c r="RG6" s="1099"/>
      <c r="RH6" s="1099"/>
      <c r="RI6" s="1099"/>
      <c r="RJ6" s="1099"/>
      <c r="RK6" s="1099"/>
      <c r="RL6" s="1099"/>
      <c r="RM6" s="1099"/>
      <c r="RN6" s="1099"/>
      <c r="RO6" s="1099"/>
      <c r="RP6" s="1099"/>
      <c r="RQ6" s="1099"/>
      <c r="RR6" s="1099"/>
      <c r="RS6" s="1099"/>
      <c r="RT6" s="1099"/>
      <c r="RU6" s="1099"/>
      <c r="RV6" s="1099"/>
      <c r="RW6" s="1099"/>
      <c r="RX6" s="1099"/>
      <c r="RY6" s="1099"/>
      <c r="RZ6" s="1099"/>
      <c r="SA6" s="1099"/>
      <c r="SB6" s="1099"/>
      <c r="SC6" s="1099"/>
      <c r="SD6" s="1099"/>
      <c r="SE6" s="1099"/>
      <c r="SF6" s="1099"/>
      <c r="SG6" s="1099"/>
      <c r="SH6" s="1099"/>
      <c r="SI6" s="1099"/>
      <c r="SJ6" s="1099"/>
      <c r="SK6" s="1099"/>
      <c r="SL6" s="1099"/>
      <c r="SM6" s="1099"/>
      <c r="SN6" s="1099"/>
      <c r="SO6" s="1099"/>
      <c r="SP6" s="1099"/>
      <c r="SQ6" s="1099"/>
      <c r="SR6" s="1099"/>
      <c r="SS6" s="1099"/>
      <c r="ST6" s="1099"/>
      <c r="SU6" s="1099"/>
      <c r="SV6" s="1099"/>
      <c r="SW6" s="1099"/>
      <c r="SX6" s="1099"/>
      <c r="SY6" s="1099"/>
      <c r="SZ6" s="1099"/>
      <c r="TA6" s="1099"/>
      <c r="TB6" s="1099"/>
      <c r="TC6" s="1099"/>
      <c r="TD6" s="1099"/>
      <c r="TE6" s="1099"/>
      <c r="TF6" s="1099"/>
      <c r="TG6" s="1099"/>
      <c r="TH6" s="1099"/>
      <c r="TI6" s="1099"/>
      <c r="TJ6" s="1099"/>
      <c r="TK6" s="1099"/>
      <c r="TL6" s="1099"/>
      <c r="TM6" s="1099"/>
      <c r="TN6" s="1099"/>
      <c r="TO6" s="1099"/>
      <c r="TP6" s="1099"/>
      <c r="TQ6" s="1099"/>
      <c r="TR6" s="1099"/>
      <c r="TS6" s="1099"/>
      <c r="TT6" s="1099"/>
      <c r="TU6" s="1099"/>
      <c r="TV6" s="1099"/>
      <c r="TW6" s="1099"/>
      <c r="TX6" s="1099"/>
      <c r="TY6" s="1099"/>
      <c r="TZ6" s="1099"/>
      <c r="UA6" s="1099"/>
      <c r="UB6" s="1099"/>
      <c r="UC6" s="1099"/>
      <c r="UD6" s="1099"/>
      <c r="UE6" s="1099"/>
      <c r="UF6" s="1099"/>
      <c r="UG6" s="1099"/>
      <c r="UH6" s="1099"/>
      <c r="UI6" s="1099"/>
      <c r="UJ6" s="1099"/>
      <c r="UK6" s="1099"/>
      <c r="UL6" s="1099"/>
      <c r="UM6" s="1099"/>
      <c r="UN6" s="1099"/>
      <c r="UO6" s="1099"/>
      <c r="UP6" s="1099"/>
      <c r="UQ6" s="1099"/>
      <c r="UR6" s="1099"/>
      <c r="US6" s="1099"/>
      <c r="UT6" s="1099"/>
      <c r="UU6" s="1099"/>
      <c r="UV6" s="1099"/>
      <c r="UW6" s="1099"/>
      <c r="UX6" s="1099"/>
      <c r="UY6" s="1099"/>
      <c r="UZ6" s="1099"/>
      <c r="VA6" s="1099"/>
      <c r="VB6" s="1099"/>
      <c r="VC6" s="1099"/>
      <c r="VD6" s="1099"/>
      <c r="VE6" s="1099"/>
      <c r="VF6" s="1099"/>
      <c r="VG6" s="1099"/>
      <c r="VH6" s="1099"/>
      <c r="VI6" s="1099"/>
      <c r="VJ6" s="1099"/>
      <c r="VK6" s="1099"/>
      <c r="VL6" s="1099"/>
      <c r="VM6" s="1099"/>
      <c r="VN6" s="1099"/>
      <c r="VO6" s="1099"/>
      <c r="VP6" s="1099"/>
      <c r="VQ6" s="1099"/>
      <c r="VR6" s="1099"/>
      <c r="VS6" s="1099"/>
      <c r="VT6" s="1099"/>
      <c r="VU6" s="1099"/>
      <c r="VV6" s="1099"/>
      <c r="VW6" s="1099"/>
      <c r="VX6" s="1099"/>
      <c r="VY6" s="1099"/>
      <c r="VZ6" s="1099"/>
      <c r="WA6" s="1099"/>
      <c r="WB6" s="1099"/>
      <c r="WC6" s="1099"/>
      <c r="WD6" s="1099"/>
      <c r="WE6" s="1099"/>
      <c r="WF6" s="1099"/>
      <c r="WG6" s="1099"/>
      <c r="WH6" s="1099"/>
      <c r="WI6" s="1099"/>
      <c r="WJ6" s="1099"/>
      <c r="WK6" s="1099"/>
      <c r="WL6" s="1099"/>
      <c r="WM6" s="1099"/>
      <c r="WN6" s="1099"/>
      <c r="WO6" s="1099"/>
      <c r="WP6" s="1099"/>
      <c r="WQ6" s="1099"/>
      <c r="WR6" s="1099"/>
      <c r="WS6" s="1099"/>
      <c r="WT6" s="1099"/>
      <c r="WU6" s="1099"/>
      <c r="WV6" s="1099"/>
      <c r="WW6" s="1099"/>
      <c r="WX6" s="1099"/>
      <c r="WY6" s="1099"/>
      <c r="WZ6" s="1099"/>
      <c r="XA6" s="1099"/>
      <c r="XB6" s="1099"/>
      <c r="XC6" s="1099"/>
      <c r="XD6" s="1099"/>
      <c r="XE6" s="1099"/>
      <c r="XF6" s="1099"/>
      <c r="XG6" s="1099"/>
      <c r="XH6" s="1099"/>
      <c r="XI6" s="1099"/>
      <c r="XJ6" s="1099"/>
      <c r="XK6" s="1099"/>
      <c r="XL6" s="1099"/>
      <c r="XM6" s="1099"/>
      <c r="XN6" s="1099"/>
      <c r="XO6" s="1099"/>
      <c r="XP6" s="1099"/>
      <c r="XQ6" s="1099"/>
      <c r="XR6" s="1099"/>
      <c r="XS6" s="1099"/>
      <c r="XT6" s="1099"/>
      <c r="XU6" s="1099"/>
      <c r="XV6" s="1099"/>
      <c r="XW6" s="1099"/>
      <c r="XX6" s="1099"/>
      <c r="XY6" s="1099"/>
      <c r="XZ6" s="1099"/>
      <c r="YA6" s="1099"/>
      <c r="YB6" s="1099"/>
      <c r="YC6" s="1099"/>
      <c r="YD6" s="1099"/>
      <c r="YE6" s="1099"/>
      <c r="YF6" s="1099"/>
      <c r="YG6" s="1099"/>
      <c r="YH6" s="1099"/>
      <c r="YI6" s="1099"/>
      <c r="YJ6" s="1099"/>
      <c r="YK6" s="1099"/>
      <c r="YL6" s="1099"/>
      <c r="YM6" s="1099"/>
      <c r="YN6" s="1099"/>
      <c r="YO6" s="1099"/>
      <c r="YP6" s="1099"/>
      <c r="YQ6" s="1099"/>
      <c r="YR6" s="1099"/>
      <c r="YS6" s="1099"/>
      <c r="YT6" s="1099"/>
      <c r="YU6" s="1099"/>
      <c r="YV6" s="1099"/>
      <c r="YW6" s="1099"/>
      <c r="YX6" s="1099"/>
      <c r="YY6" s="1099"/>
      <c r="YZ6" s="1099"/>
      <c r="ZA6" s="1099"/>
      <c r="ZB6" s="1099"/>
      <c r="ZC6" s="1099"/>
      <c r="ZD6" s="1099"/>
      <c r="ZE6" s="1099"/>
      <c r="ZF6" s="1099"/>
      <c r="ZG6" s="1099"/>
      <c r="ZH6" s="1099"/>
      <c r="ZI6" s="1099"/>
      <c r="ZJ6" s="1099"/>
      <c r="ZK6" s="1099"/>
      <c r="ZL6" s="1099"/>
      <c r="ZM6" s="1099"/>
      <c r="ZN6" s="1099"/>
      <c r="ZO6" s="1099"/>
      <c r="ZP6" s="1099"/>
      <c r="ZQ6" s="1099"/>
      <c r="ZR6" s="1099"/>
      <c r="ZS6" s="1099"/>
      <c r="ZT6" s="1099"/>
      <c r="ZU6" s="1099"/>
      <c r="ZV6" s="1099"/>
      <c r="ZW6" s="1099"/>
      <c r="ZX6" s="1099"/>
      <c r="ZY6" s="1099"/>
      <c r="ZZ6" s="1099"/>
      <c r="AAA6" s="1099"/>
      <c r="AAB6" s="1099"/>
      <c r="AAC6" s="1099"/>
      <c r="AAD6" s="1099"/>
      <c r="AAE6" s="1099"/>
      <c r="AAF6" s="1099"/>
      <c r="AAG6" s="1099"/>
      <c r="AAH6" s="1099"/>
      <c r="AAI6" s="1099"/>
      <c r="AAJ6" s="1099"/>
      <c r="AAK6" s="1099"/>
      <c r="AAL6" s="1099"/>
      <c r="AAM6" s="1099"/>
      <c r="AAN6" s="1099"/>
      <c r="AAO6" s="1099"/>
      <c r="AAP6" s="1099"/>
      <c r="AAQ6" s="1099"/>
      <c r="AAR6" s="1099"/>
      <c r="AAS6" s="1099"/>
      <c r="AAT6" s="1099"/>
      <c r="AAU6" s="1099"/>
      <c r="AAV6" s="1099"/>
      <c r="AAW6" s="1099"/>
      <c r="AAX6" s="1099"/>
      <c r="AAY6" s="1099"/>
      <c r="AAZ6" s="1099"/>
      <c r="ABA6" s="1099"/>
      <c r="ABB6" s="1099"/>
      <c r="ABC6" s="1099"/>
      <c r="ABD6" s="1099"/>
      <c r="ABE6" s="1099"/>
      <c r="ABF6" s="1099"/>
      <c r="ABG6" s="1099"/>
      <c r="ABH6" s="1099"/>
      <c r="ABI6" s="1099"/>
      <c r="ABJ6" s="1099"/>
      <c r="ABK6" s="1099"/>
      <c r="ABL6" s="1099"/>
      <c r="ABM6" s="1099"/>
      <c r="ABN6" s="1099"/>
      <c r="ABO6" s="1099"/>
      <c r="ABP6" s="1099"/>
      <c r="ABQ6" s="1099"/>
      <c r="ABR6" s="1099"/>
      <c r="ABS6" s="1099"/>
      <c r="ABT6" s="1099"/>
      <c r="ABU6" s="1099"/>
      <c r="ABV6" s="1099"/>
      <c r="ABW6" s="1099"/>
      <c r="ABX6" s="1099"/>
      <c r="ABY6" s="1099"/>
      <c r="ABZ6" s="1099"/>
      <c r="ACA6" s="1099"/>
      <c r="ACB6" s="1099"/>
      <c r="ACC6" s="1099"/>
      <c r="ACD6" s="1099"/>
      <c r="ACE6" s="1099"/>
      <c r="ACF6" s="1099"/>
      <c r="ACG6" s="1099"/>
      <c r="ACH6" s="1099"/>
      <c r="ACI6" s="1099"/>
      <c r="ACJ6" s="1099"/>
      <c r="ACK6" s="1099"/>
      <c r="ACL6" s="1099"/>
      <c r="ACM6" s="1099"/>
      <c r="ACN6" s="1099"/>
      <c r="ACO6" s="1099"/>
      <c r="ACP6" s="1099"/>
      <c r="ACQ6" s="1099"/>
      <c r="ACR6" s="1099"/>
      <c r="ACS6" s="1099"/>
      <c r="ACT6" s="1099"/>
      <c r="ACU6" s="1099"/>
      <c r="ACV6" s="1099"/>
      <c r="ACW6" s="1099"/>
      <c r="ACX6" s="1099"/>
      <c r="ACY6" s="1099"/>
      <c r="ACZ6" s="1099"/>
      <c r="ADA6" s="1099"/>
      <c r="ADB6" s="1099"/>
      <c r="ADC6" s="1099"/>
      <c r="ADD6" s="1099"/>
      <c r="ADE6" s="1099"/>
      <c r="ADF6" s="1099"/>
      <c r="ADG6" s="1099"/>
      <c r="ADH6" s="1099"/>
      <c r="ADI6" s="1099"/>
      <c r="ADJ6" s="1099"/>
      <c r="ADK6" s="1099"/>
      <c r="ADL6" s="1099"/>
      <c r="ADM6" s="1099"/>
      <c r="ADN6" s="1099"/>
      <c r="ADO6" s="1099"/>
      <c r="ADP6" s="1099"/>
      <c r="ADQ6" s="1099"/>
      <c r="ADR6" s="1099"/>
      <c r="ADS6" s="1099"/>
      <c r="ADT6" s="1099"/>
      <c r="ADU6" s="1099"/>
      <c r="ADV6" s="1099"/>
      <c r="ADW6" s="1099"/>
      <c r="ADX6" s="1099"/>
      <c r="ADY6" s="1099"/>
      <c r="ADZ6" s="1099"/>
      <c r="AEA6" s="1099"/>
      <c r="AEB6" s="1099"/>
      <c r="AEC6" s="1099"/>
      <c r="AED6" s="1099"/>
      <c r="AEE6" s="1099"/>
      <c r="AEF6" s="1099"/>
      <c r="AEG6" s="1099"/>
      <c r="AEH6" s="1099"/>
      <c r="AEI6" s="1099"/>
      <c r="AEJ6" s="1099"/>
      <c r="AEK6" s="1099"/>
      <c r="AEL6" s="1099"/>
      <c r="AEM6" s="1099"/>
      <c r="AEN6" s="1099"/>
      <c r="AEO6" s="1099"/>
      <c r="AEP6" s="1099"/>
      <c r="AEQ6" s="1099"/>
      <c r="AER6" s="1099"/>
      <c r="AES6" s="1099"/>
      <c r="AET6" s="1099"/>
      <c r="AEU6" s="1099"/>
      <c r="AEV6" s="1099"/>
      <c r="AEW6" s="1099"/>
      <c r="AEX6" s="1099"/>
      <c r="AEY6" s="1099"/>
      <c r="AEZ6" s="1099"/>
      <c r="AFA6" s="1099"/>
      <c r="AFB6" s="1099"/>
      <c r="AFC6" s="1099"/>
      <c r="AFD6" s="1099"/>
      <c r="AFE6" s="1099"/>
      <c r="AFF6" s="1099"/>
      <c r="AFG6" s="1099"/>
      <c r="AFH6" s="1099"/>
      <c r="AFI6" s="1099"/>
      <c r="AFJ6" s="1099"/>
      <c r="AFK6" s="1099"/>
      <c r="AFL6" s="1099"/>
      <c r="AFM6" s="1099"/>
      <c r="AFN6" s="1099"/>
      <c r="AFO6" s="1099"/>
      <c r="AFP6" s="1099"/>
      <c r="AFQ6" s="1099"/>
      <c r="AFR6" s="1099"/>
      <c r="AFS6" s="1099"/>
      <c r="AFT6" s="1099"/>
      <c r="AFU6" s="1099"/>
      <c r="AFV6" s="1099"/>
      <c r="AFW6" s="1099"/>
      <c r="AFX6" s="1099"/>
      <c r="AFY6" s="1099"/>
      <c r="AFZ6" s="1099"/>
      <c r="AGA6" s="1099"/>
      <c r="AGB6" s="1099"/>
      <c r="AGC6" s="1099"/>
      <c r="AGD6" s="1099"/>
      <c r="AGE6" s="1099"/>
      <c r="AGF6" s="1099"/>
      <c r="AGG6" s="1099"/>
      <c r="AGH6" s="1099"/>
      <c r="AGI6" s="1099"/>
      <c r="AGJ6" s="1099"/>
      <c r="AGK6" s="1099"/>
      <c r="AGL6" s="1099"/>
      <c r="AGM6" s="1099"/>
      <c r="AGN6" s="1099"/>
      <c r="AGO6" s="1099"/>
      <c r="AGP6" s="1099"/>
      <c r="AGQ6" s="1099"/>
      <c r="AGR6" s="1099"/>
      <c r="AGS6" s="1099"/>
      <c r="AGT6" s="1099"/>
      <c r="AGU6" s="1099"/>
      <c r="AGV6" s="1099"/>
      <c r="AGW6" s="1099"/>
      <c r="AGX6" s="1099"/>
      <c r="AGY6" s="1099"/>
      <c r="AGZ6" s="1099"/>
      <c r="AHA6" s="1099"/>
      <c r="AHB6" s="1099"/>
      <c r="AHC6" s="1099"/>
      <c r="AHD6" s="1099"/>
      <c r="AHE6" s="1099"/>
      <c r="AHF6" s="1099"/>
      <c r="AHG6" s="1099"/>
      <c r="AHH6" s="1099"/>
      <c r="AHI6" s="1099"/>
      <c r="AHJ6" s="1099"/>
      <c r="AHK6" s="1099"/>
      <c r="AHL6" s="1099"/>
      <c r="AHM6" s="1099"/>
      <c r="AHN6" s="1099"/>
      <c r="AHO6" s="1099"/>
      <c r="AHP6" s="1099"/>
      <c r="AHQ6" s="1099"/>
      <c r="AHR6" s="1099"/>
      <c r="AHS6" s="1099"/>
      <c r="AHT6" s="1099"/>
      <c r="AHU6" s="1099"/>
      <c r="AHV6" s="1099"/>
      <c r="AHW6" s="1099"/>
      <c r="AHX6" s="1099"/>
      <c r="AHY6" s="1099"/>
      <c r="AHZ6" s="1099"/>
      <c r="AIA6" s="1099"/>
      <c r="AIB6" s="1099"/>
      <c r="AIC6" s="1099"/>
      <c r="AID6" s="1099"/>
      <c r="AIE6" s="1099"/>
      <c r="AIF6" s="1099"/>
      <c r="AIG6" s="1099"/>
      <c r="AIH6" s="1099"/>
      <c r="AII6" s="1099"/>
      <c r="AIJ6" s="1099"/>
      <c r="AIK6" s="1099"/>
      <c r="AIL6" s="1099"/>
      <c r="AIM6" s="1099"/>
      <c r="AIN6" s="1099"/>
      <c r="AIO6" s="1099"/>
      <c r="AIP6" s="1099"/>
      <c r="AIQ6" s="1099"/>
      <c r="AIR6" s="1099"/>
      <c r="AIS6" s="1099"/>
      <c r="AIT6" s="1099"/>
      <c r="AIU6" s="1099"/>
      <c r="AIV6" s="1099"/>
      <c r="AIW6" s="1099"/>
      <c r="AIX6" s="1099"/>
      <c r="AIY6" s="1099"/>
      <c r="AIZ6" s="1099"/>
      <c r="AJA6" s="1099"/>
      <c r="AJB6" s="1099"/>
      <c r="AJC6" s="1099"/>
      <c r="AJD6" s="1099"/>
      <c r="AJE6" s="1099"/>
      <c r="AJF6" s="1099"/>
      <c r="AJG6" s="1099"/>
      <c r="AJH6" s="1099"/>
      <c r="AJI6" s="1099"/>
      <c r="AJJ6" s="1099"/>
      <c r="AJK6" s="1099"/>
      <c r="AJL6" s="1099"/>
      <c r="AJM6" s="1099"/>
      <c r="AJN6" s="1099"/>
      <c r="AJO6" s="1099"/>
      <c r="AJP6" s="1099"/>
      <c r="AJQ6" s="1099"/>
      <c r="AJR6" s="1099"/>
      <c r="AJS6" s="1099"/>
      <c r="AJT6" s="1099"/>
      <c r="AJU6" s="1099"/>
      <c r="AJV6" s="1099"/>
      <c r="AJW6" s="1099"/>
      <c r="AJX6" s="1099"/>
      <c r="AJY6" s="1099"/>
      <c r="AJZ6" s="1099"/>
      <c r="AKA6" s="1099"/>
      <c r="AKB6" s="1099"/>
      <c r="AKC6" s="1099"/>
      <c r="AKD6" s="1099"/>
      <c r="AKE6" s="1099"/>
      <c r="AKF6" s="1099"/>
      <c r="AKG6" s="1099"/>
      <c r="AKH6" s="1099"/>
      <c r="AKI6" s="1099"/>
      <c r="AKJ6" s="1099"/>
      <c r="AKK6" s="1099"/>
      <c r="AKL6" s="1099"/>
      <c r="AKM6" s="1099"/>
      <c r="AKN6" s="1099"/>
      <c r="AKO6" s="1099"/>
      <c r="AKP6" s="1099"/>
      <c r="AKQ6" s="1099"/>
      <c r="AKR6" s="1099"/>
      <c r="AKS6" s="1099"/>
      <c r="AKT6" s="1099"/>
      <c r="AKU6" s="1099"/>
      <c r="AKV6" s="1099"/>
      <c r="AKW6" s="1099"/>
      <c r="AKX6" s="1099"/>
      <c r="AKY6" s="1099"/>
      <c r="AKZ6" s="1099"/>
      <c r="ALA6" s="1099"/>
      <c r="ALB6" s="1099"/>
      <c r="ALC6" s="1099"/>
      <c r="ALD6" s="1099"/>
      <c r="ALE6" s="1099"/>
      <c r="ALF6" s="1099"/>
      <c r="ALG6" s="1099"/>
      <c r="ALH6" s="1099"/>
      <c r="ALI6" s="1099"/>
      <c r="ALJ6" s="1099"/>
      <c r="ALK6" s="1099"/>
      <c r="ALL6" s="1099"/>
      <c r="ALM6" s="1099"/>
      <c r="ALN6" s="1099"/>
      <c r="ALO6" s="1099"/>
      <c r="ALP6" s="1099"/>
      <c r="ALQ6" s="1099"/>
      <c r="ALR6" s="1099"/>
      <c r="ALS6" s="1099"/>
      <c r="ALT6" s="1099"/>
      <c r="ALU6" s="1099"/>
      <c r="ALV6" s="1099"/>
      <c r="ALW6" s="1099"/>
      <c r="ALX6" s="1099"/>
      <c r="ALY6" s="1099"/>
      <c r="ALZ6" s="1099"/>
      <c r="AMA6" s="1099"/>
      <c r="AMB6" s="1099"/>
      <c r="AMC6" s="1099"/>
      <c r="AMD6" s="1099"/>
      <c r="AME6" s="1099"/>
      <c r="AMF6" s="1099"/>
      <c r="AMG6" s="1099"/>
      <c r="AMH6" s="1099"/>
      <c r="AMI6" s="1099"/>
      <c r="AMJ6" s="1099"/>
      <c r="AMK6" s="1099"/>
      <c r="AML6" s="1099"/>
      <c r="AMM6" s="1099"/>
      <c r="AMN6" s="1099"/>
      <c r="AMO6" s="1099"/>
      <c r="AMP6" s="1099"/>
      <c r="AMQ6" s="1099"/>
      <c r="AMR6" s="1099"/>
      <c r="AMS6" s="1099"/>
      <c r="AMT6" s="1099"/>
      <c r="AMU6" s="1099"/>
      <c r="AMV6" s="1099"/>
      <c r="AMW6" s="1099"/>
      <c r="AMX6" s="1099"/>
      <c r="AMY6" s="1099"/>
      <c r="AMZ6" s="1099"/>
      <c r="ANA6" s="1099"/>
      <c r="ANB6" s="1099"/>
      <c r="ANC6" s="1099"/>
      <c r="AND6" s="1099"/>
      <c r="ANE6" s="1099"/>
      <c r="ANF6" s="1099"/>
      <c r="ANG6" s="1099"/>
      <c r="ANH6" s="1099"/>
      <c r="ANI6" s="1099"/>
      <c r="ANJ6" s="1099"/>
      <c r="ANK6" s="1099"/>
      <c r="ANL6" s="1099"/>
      <c r="ANM6" s="1099"/>
      <c r="ANN6" s="1099"/>
      <c r="ANO6" s="1099"/>
      <c r="ANP6" s="1099"/>
      <c r="ANQ6" s="1099"/>
      <c r="ANR6" s="1099"/>
      <c r="ANS6" s="1099"/>
      <c r="ANT6" s="1099"/>
      <c r="ANU6" s="1099"/>
      <c r="ANV6" s="1099"/>
      <c r="ANW6" s="1099"/>
      <c r="ANX6" s="1099"/>
      <c r="ANY6" s="1099"/>
      <c r="ANZ6" s="1099"/>
      <c r="AOA6" s="1099"/>
      <c r="AOB6" s="1099"/>
      <c r="AOC6" s="1099"/>
      <c r="AOD6" s="1099"/>
      <c r="AOE6" s="1099"/>
      <c r="AOF6" s="1099"/>
      <c r="AOG6" s="1099"/>
      <c r="AOH6" s="1099"/>
      <c r="AOI6" s="1099"/>
      <c r="AOJ6" s="1099"/>
      <c r="AOK6" s="1099"/>
      <c r="AOL6" s="1099"/>
      <c r="AOM6" s="1099"/>
      <c r="AON6" s="1099"/>
      <c r="AOO6" s="1099"/>
      <c r="AOP6" s="1099"/>
      <c r="AOQ6" s="1099"/>
      <c r="AOR6" s="1099"/>
      <c r="AOS6" s="1099"/>
      <c r="AOT6" s="1099"/>
      <c r="AOU6" s="1099"/>
      <c r="AOV6" s="1099"/>
      <c r="AOW6" s="1099"/>
      <c r="AOX6" s="1099"/>
      <c r="AOY6" s="1099"/>
      <c r="AOZ6" s="1099"/>
      <c r="APA6" s="1099"/>
      <c r="APB6" s="1099"/>
      <c r="APC6" s="1099"/>
      <c r="APD6" s="1099"/>
      <c r="APE6" s="1099"/>
      <c r="APF6" s="1099"/>
      <c r="APG6" s="1099"/>
      <c r="APH6" s="1099"/>
      <c r="API6" s="1099"/>
      <c r="APJ6" s="1099"/>
      <c r="APK6" s="1099"/>
      <c r="APL6" s="1099"/>
      <c r="APM6" s="1099"/>
      <c r="APN6" s="1099"/>
      <c r="APO6" s="1099"/>
      <c r="APP6" s="1099"/>
      <c r="APQ6" s="1099"/>
      <c r="APR6" s="1099"/>
      <c r="APS6" s="1099"/>
      <c r="APT6" s="1099"/>
      <c r="APU6" s="1099"/>
      <c r="APV6" s="1099"/>
      <c r="APW6" s="1099"/>
      <c r="APX6" s="1099"/>
      <c r="APY6" s="1099"/>
      <c r="APZ6" s="1099"/>
      <c r="AQA6" s="1099"/>
      <c r="AQB6" s="1099"/>
      <c r="AQC6" s="1099"/>
      <c r="AQD6" s="1099"/>
      <c r="AQE6" s="1099"/>
      <c r="AQF6" s="1099"/>
      <c r="AQG6" s="1099"/>
      <c r="AQH6" s="1099"/>
      <c r="AQI6" s="1099"/>
      <c r="AQJ6" s="1099"/>
      <c r="AQK6" s="1099"/>
      <c r="AQL6" s="1099"/>
      <c r="AQM6" s="1099"/>
      <c r="AQN6" s="1099"/>
      <c r="AQO6" s="1099"/>
      <c r="AQP6" s="1099"/>
      <c r="AQQ6" s="1099"/>
      <c r="AQR6" s="1099"/>
      <c r="AQS6" s="1099"/>
      <c r="AQT6" s="1099"/>
      <c r="AQU6" s="1099"/>
      <c r="AQV6" s="1099"/>
      <c r="AQW6" s="1099"/>
      <c r="AQX6" s="1099"/>
      <c r="AQY6" s="1099"/>
      <c r="AQZ6" s="1099"/>
      <c r="ARA6" s="1099"/>
      <c r="ARB6" s="1099"/>
      <c r="ARC6" s="1099"/>
      <c r="ARD6" s="1099"/>
      <c r="ARE6" s="1099"/>
      <c r="ARF6" s="1099"/>
      <c r="ARG6" s="1099"/>
      <c r="ARH6" s="1099"/>
      <c r="ARI6" s="1099"/>
      <c r="ARJ6" s="1099"/>
      <c r="ARK6" s="1099"/>
      <c r="ARL6" s="1099"/>
      <c r="ARM6" s="1099"/>
      <c r="ARN6" s="1099"/>
      <c r="ARO6" s="1099"/>
      <c r="ARP6" s="1099"/>
      <c r="ARQ6" s="1099"/>
      <c r="ARR6" s="1099"/>
      <c r="ARS6" s="1099"/>
      <c r="ART6" s="1099"/>
      <c r="ARU6" s="1099"/>
      <c r="ARV6" s="1099"/>
      <c r="ARW6" s="1099"/>
      <c r="ARX6" s="1099"/>
      <c r="ARY6" s="1099"/>
      <c r="ARZ6" s="1099"/>
      <c r="ASA6" s="1099"/>
      <c r="ASB6" s="1099"/>
      <c r="ASC6" s="1099"/>
      <c r="ASD6" s="1099"/>
      <c r="ASE6" s="1099"/>
      <c r="ASF6" s="1099"/>
      <c r="ASG6" s="1099"/>
      <c r="ASH6" s="1099"/>
      <c r="ASI6" s="1099"/>
      <c r="ASJ6" s="1099"/>
      <c r="ASK6" s="1099"/>
      <c r="ASL6" s="1099"/>
      <c r="ASM6" s="1099"/>
      <c r="ASN6" s="1099"/>
      <c r="ASO6" s="1099"/>
      <c r="ASP6" s="1099"/>
      <c r="ASQ6" s="1099"/>
      <c r="ASR6" s="1099"/>
      <c r="ASS6" s="1099"/>
      <c r="AST6" s="1099"/>
      <c r="ASU6" s="1099"/>
      <c r="ASV6" s="1099"/>
      <c r="ASW6" s="1099"/>
      <c r="ASX6" s="1099"/>
      <c r="ASY6" s="1099"/>
      <c r="ASZ6" s="1099"/>
      <c r="ATA6" s="1099"/>
      <c r="ATB6" s="1099"/>
      <c r="ATC6" s="1099"/>
      <c r="ATD6" s="1099"/>
      <c r="ATE6" s="1099"/>
      <c r="ATF6" s="1099"/>
      <c r="ATG6" s="1099"/>
      <c r="ATH6" s="1099"/>
      <c r="ATI6" s="1099"/>
      <c r="ATJ6" s="1099"/>
      <c r="ATK6" s="1099"/>
      <c r="ATL6" s="1099"/>
      <c r="ATM6" s="1099"/>
      <c r="ATN6" s="1099"/>
      <c r="ATO6" s="1099"/>
      <c r="ATP6" s="1099"/>
      <c r="ATQ6" s="1099"/>
      <c r="ATR6" s="1099"/>
      <c r="ATS6" s="1099"/>
      <c r="ATT6" s="1099"/>
      <c r="ATU6" s="1099"/>
      <c r="ATV6" s="1099"/>
      <c r="ATW6" s="1099"/>
      <c r="ATX6" s="1099"/>
      <c r="ATY6" s="1099"/>
      <c r="ATZ6" s="1099"/>
      <c r="AUA6" s="1099"/>
      <c r="AUB6" s="1099"/>
      <c r="AUC6" s="1099"/>
      <c r="AUD6" s="1099"/>
      <c r="AUE6" s="1099"/>
      <c r="AUF6" s="1099"/>
      <c r="AUG6" s="1099"/>
      <c r="AUH6" s="1099"/>
      <c r="AUI6" s="1099"/>
      <c r="AUJ6" s="1099"/>
      <c r="AUK6" s="1099"/>
      <c r="AUL6" s="1099"/>
      <c r="AUM6" s="1099"/>
      <c r="AUN6" s="1099"/>
      <c r="AUO6" s="1099"/>
      <c r="AUP6" s="1099"/>
      <c r="AUQ6" s="1099"/>
      <c r="AUR6" s="1099"/>
      <c r="AUS6" s="1099"/>
      <c r="AUT6" s="1099"/>
      <c r="AUU6" s="1099"/>
      <c r="AUV6" s="1099"/>
      <c r="AUW6" s="1099"/>
      <c r="AUX6" s="1099"/>
      <c r="AUY6" s="1099"/>
      <c r="AUZ6" s="1099"/>
      <c r="AVA6" s="1099"/>
      <c r="AVB6" s="1099"/>
      <c r="AVC6" s="1099"/>
      <c r="AVD6" s="1099"/>
      <c r="AVE6" s="1099"/>
      <c r="AVF6" s="1099"/>
      <c r="AVG6" s="1099"/>
      <c r="AVH6" s="1099"/>
      <c r="AVI6" s="1099"/>
      <c r="AVJ6" s="1099"/>
      <c r="AVK6" s="1099"/>
      <c r="AVL6" s="1099"/>
      <c r="AVM6" s="1099"/>
      <c r="AVN6" s="1099"/>
      <c r="AVO6" s="1099"/>
      <c r="AVP6" s="1099"/>
      <c r="AVQ6" s="1099"/>
      <c r="AVR6" s="1099"/>
      <c r="AVS6" s="1099"/>
      <c r="AVT6" s="1099"/>
      <c r="AVU6" s="1099"/>
      <c r="AVV6" s="1099"/>
      <c r="AVW6" s="1099"/>
      <c r="AVX6" s="1099"/>
      <c r="AVY6" s="1099"/>
      <c r="AVZ6" s="1099"/>
      <c r="AWA6" s="1099"/>
      <c r="AWB6" s="1099"/>
      <c r="AWC6" s="1099"/>
      <c r="AWD6" s="1099"/>
      <c r="AWE6" s="1099"/>
      <c r="AWF6" s="1099"/>
      <c r="AWG6" s="1099"/>
      <c r="AWH6" s="1099"/>
      <c r="AWI6" s="1099"/>
      <c r="AWJ6" s="1099"/>
      <c r="AWK6" s="1099"/>
      <c r="AWL6" s="1099"/>
      <c r="AWM6" s="1099"/>
      <c r="AWN6" s="1099"/>
      <c r="AWO6" s="1099"/>
      <c r="AWP6" s="1099"/>
      <c r="AWQ6" s="1099"/>
      <c r="AWR6" s="1099"/>
      <c r="AWS6" s="1099"/>
      <c r="AWT6" s="1099"/>
      <c r="AWU6" s="1099"/>
      <c r="AWV6" s="1099"/>
      <c r="AWW6" s="1099"/>
      <c r="AWX6" s="1099"/>
      <c r="AWY6" s="1099"/>
      <c r="AWZ6" s="1099"/>
      <c r="AXA6" s="1099"/>
      <c r="AXB6" s="1099"/>
      <c r="AXC6" s="1099"/>
      <c r="AXD6" s="1099"/>
      <c r="AXE6" s="1099"/>
      <c r="AXF6" s="1099"/>
      <c r="AXG6" s="1099"/>
      <c r="AXH6" s="1099"/>
      <c r="AXI6" s="1099"/>
      <c r="AXJ6" s="1099"/>
      <c r="AXK6" s="1099"/>
      <c r="AXL6" s="1099"/>
      <c r="AXM6" s="1099"/>
      <c r="AXN6" s="1099"/>
      <c r="AXO6" s="1099"/>
      <c r="AXP6" s="1099"/>
      <c r="AXQ6" s="1099"/>
      <c r="AXR6" s="1099"/>
      <c r="AXS6" s="1099"/>
      <c r="AXT6" s="1099"/>
      <c r="AXU6" s="1099"/>
      <c r="AXV6" s="1099"/>
      <c r="AXW6" s="1099"/>
      <c r="AXX6" s="1099"/>
      <c r="AXY6" s="1099"/>
      <c r="AXZ6" s="1099"/>
      <c r="AYA6" s="1099"/>
      <c r="AYB6" s="1099"/>
    </row>
    <row r="7" spans="1:1328" s="1100" customFormat="1" ht="23.25" customHeight="1" x14ac:dyDescent="0.2">
      <c r="A7" s="2000"/>
      <c r="B7" s="4146" t="s">
        <v>1117</v>
      </c>
      <c r="C7" s="4146"/>
      <c r="D7" s="4146"/>
      <c r="E7" s="4146"/>
      <c r="F7" s="4146"/>
      <c r="G7" s="4146"/>
      <c r="H7" s="4146"/>
      <c r="I7" s="4146"/>
      <c r="J7" s="2002"/>
      <c r="K7" s="4146" t="s">
        <v>1118</v>
      </c>
      <c r="L7" s="4146"/>
      <c r="M7" s="4146"/>
      <c r="N7" s="2000"/>
      <c r="O7" s="4146" t="s">
        <v>1119</v>
      </c>
      <c r="P7" s="4146"/>
      <c r="Q7" s="4146"/>
      <c r="R7" s="2000"/>
      <c r="S7" s="4146" t="s">
        <v>1120</v>
      </c>
      <c r="T7" s="4146"/>
      <c r="U7" s="2000"/>
      <c r="Z7" s="2003"/>
      <c r="AD7" s="2003"/>
      <c r="AE7" s="2003"/>
      <c r="AF7" s="2003"/>
      <c r="AG7" s="2003"/>
      <c r="AH7" s="2003"/>
      <c r="AI7" s="2003"/>
      <c r="AJ7" s="1014"/>
      <c r="AK7" s="1014"/>
      <c r="AL7" s="1014"/>
      <c r="AM7" s="1014"/>
      <c r="AN7" s="1014"/>
      <c r="AO7" s="1014"/>
      <c r="AP7" s="1014"/>
      <c r="AQ7" s="1014"/>
      <c r="AR7" s="1014"/>
      <c r="AS7" s="1014"/>
      <c r="AT7" s="1014"/>
      <c r="AU7" s="1014"/>
      <c r="AV7" s="1098"/>
      <c r="AW7" s="1098"/>
      <c r="AX7" s="1098"/>
      <c r="AY7" s="1098"/>
      <c r="AZ7" s="1098"/>
      <c r="BA7" s="1098"/>
      <c r="BB7" s="1098"/>
      <c r="BC7" s="1098"/>
      <c r="BD7" s="1098"/>
      <c r="BE7" s="1098"/>
      <c r="BF7" s="1098"/>
      <c r="BG7" s="1098"/>
      <c r="BH7" s="1098"/>
      <c r="BI7" s="1098"/>
      <c r="BJ7" s="1098"/>
      <c r="BK7" s="1098"/>
      <c r="BL7" s="1098"/>
      <c r="BM7" s="1098"/>
      <c r="BN7" s="1099"/>
      <c r="BO7" s="1099"/>
      <c r="BP7" s="1099"/>
      <c r="BQ7" s="1099"/>
      <c r="BR7" s="1099"/>
      <c r="BS7" s="1099"/>
      <c r="BT7" s="1099"/>
      <c r="BU7" s="1099"/>
      <c r="BV7" s="1099"/>
      <c r="BW7" s="1099"/>
      <c r="BX7" s="1099"/>
      <c r="BY7" s="1099"/>
      <c r="BZ7" s="1099"/>
      <c r="CA7" s="1099"/>
      <c r="CB7" s="1099"/>
      <c r="CC7" s="1099"/>
      <c r="CD7" s="1099"/>
      <c r="CE7" s="1099"/>
      <c r="CF7" s="1099"/>
      <c r="CG7" s="1099"/>
      <c r="CH7" s="1099"/>
      <c r="CI7" s="1099"/>
      <c r="CJ7" s="1099"/>
      <c r="CK7" s="1099"/>
      <c r="CL7" s="1099"/>
      <c r="CM7" s="1099"/>
      <c r="CN7" s="1099"/>
      <c r="CO7" s="1099"/>
      <c r="CP7" s="1099"/>
      <c r="CQ7" s="1099"/>
      <c r="CR7" s="1099"/>
      <c r="CS7" s="1099"/>
      <c r="CT7" s="1099"/>
      <c r="CU7" s="1099"/>
      <c r="CV7" s="1099"/>
      <c r="CW7" s="1099"/>
      <c r="CX7" s="1099"/>
      <c r="CY7" s="1099"/>
      <c r="CZ7" s="1099"/>
      <c r="DA7" s="1099"/>
      <c r="DB7" s="1099"/>
      <c r="DC7" s="1099"/>
      <c r="DD7" s="1099"/>
      <c r="DE7" s="1099"/>
      <c r="DF7" s="1099"/>
      <c r="DG7" s="1099"/>
      <c r="DH7" s="1099"/>
      <c r="DI7" s="1099"/>
      <c r="DJ7" s="1099"/>
      <c r="DK7" s="1099"/>
      <c r="DL7" s="1099"/>
      <c r="DM7" s="1099"/>
      <c r="DN7" s="1099"/>
      <c r="DO7" s="1099"/>
      <c r="DP7" s="1099"/>
      <c r="DQ7" s="1099"/>
      <c r="DR7" s="1099"/>
      <c r="DS7" s="1099"/>
      <c r="DT7" s="1099"/>
      <c r="DU7" s="1099"/>
      <c r="DV7" s="1099"/>
      <c r="DW7" s="1099"/>
      <c r="DX7" s="1099"/>
      <c r="DY7" s="1099"/>
      <c r="DZ7" s="1099"/>
      <c r="EA7" s="1099"/>
      <c r="EB7" s="1099"/>
      <c r="EC7" s="1099"/>
      <c r="ED7" s="1099"/>
      <c r="EE7" s="1099"/>
      <c r="EF7" s="1099"/>
      <c r="EG7" s="1099"/>
      <c r="EH7" s="1099"/>
      <c r="EI7" s="1099"/>
      <c r="EJ7" s="1099"/>
      <c r="EK7" s="1099"/>
      <c r="EL7" s="1099"/>
      <c r="EM7" s="1099"/>
      <c r="EN7" s="1099"/>
      <c r="EO7" s="1099"/>
      <c r="EP7" s="1099"/>
      <c r="EQ7" s="1099"/>
      <c r="ER7" s="1099"/>
      <c r="ES7" s="1099"/>
      <c r="ET7" s="1099"/>
      <c r="EU7" s="1099"/>
      <c r="EV7" s="1099"/>
      <c r="EW7" s="1099"/>
      <c r="EX7" s="1099"/>
      <c r="EY7" s="1099"/>
      <c r="EZ7" s="1099"/>
      <c r="FA7" s="1099"/>
      <c r="FB7" s="1099"/>
      <c r="FC7" s="1099"/>
      <c r="FD7" s="1099"/>
      <c r="FE7" s="1099"/>
      <c r="FF7" s="1099"/>
      <c r="FG7" s="1099"/>
      <c r="FH7" s="1099"/>
      <c r="FI7" s="1099"/>
      <c r="FJ7" s="1099"/>
      <c r="FK7" s="1099"/>
      <c r="FL7" s="1099"/>
      <c r="FM7" s="1099"/>
      <c r="FN7" s="1099"/>
      <c r="FO7" s="1099"/>
      <c r="FP7" s="1099"/>
      <c r="FQ7" s="1099"/>
      <c r="FR7" s="1099"/>
      <c r="FS7" s="1099"/>
      <c r="FT7" s="1099"/>
      <c r="FU7" s="1099"/>
      <c r="FV7" s="1099"/>
      <c r="FW7" s="1099"/>
      <c r="FX7" s="1099"/>
      <c r="FY7" s="1099"/>
      <c r="FZ7" s="1099"/>
      <c r="GA7" s="1099"/>
      <c r="GB7" s="1099"/>
      <c r="GC7" s="1099"/>
      <c r="GD7" s="1099"/>
      <c r="GE7" s="1099"/>
      <c r="GF7" s="1099"/>
      <c r="GG7" s="1099"/>
      <c r="GH7" s="1099"/>
      <c r="GI7" s="1099"/>
      <c r="GJ7" s="1099"/>
      <c r="GK7" s="1099"/>
      <c r="GL7" s="1099"/>
      <c r="GM7" s="1099"/>
      <c r="GN7" s="1099"/>
      <c r="GO7" s="1099"/>
      <c r="GP7" s="1099"/>
      <c r="GQ7" s="1099"/>
      <c r="GR7" s="1099"/>
      <c r="GS7" s="1099"/>
      <c r="GT7" s="1099"/>
      <c r="GU7" s="1099"/>
      <c r="GV7" s="1099"/>
      <c r="GW7" s="1099"/>
      <c r="GX7" s="1099"/>
      <c r="GY7" s="1099"/>
      <c r="GZ7" s="1099"/>
      <c r="HA7" s="1099"/>
      <c r="HB7" s="1099"/>
      <c r="HC7" s="1099"/>
      <c r="HD7" s="1099"/>
      <c r="HE7" s="1099"/>
      <c r="HF7" s="1099"/>
      <c r="HG7" s="1099"/>
      <c r="HH7" s="1099"/>
      <c r="HI7" s="1099"/>
      <c r="HJ7" s="1099"/>
      <c r="HK7" s="1099"/>
      <c r="HL7" s="1099"/>
      <c r="HM7" s="1099"/>
      <c r="HN7" s="1099"/>
      <c r="HO7" s="1099"/>
      <c r="HP7" s="1099"/>
      <c r="HQ7" s="1099"/>
      <c r="HR7" s="1099"/>
      <c r="HS7" s="1099"/>
      <c r="HT7" s="1099"/>
      <c r="HU7" s="1099"/>
      <c r="HV7" s="1099"/>
      <c r="HW7" s="1099"/>
      <c r="HX7" s="1099"/>
      <c r="HY7" s="1099"/>
      <c r="HZ7" s="1099"/>
      <c r="IA7" s="1099"/>
      <c r="IB7" s="1099"/>
      <c r="IC7" s="1099"/>
      <c r="ID7" s="1099"/>
      <c r="IE7" s="1099"/>
      <c r="IF7" s="1099"/>
      <c r="IG7" s="1099"/>
      <c r="IH7" s="1099"/>
      <c r="II7" s="1099"/>
      <c r="IJ7" s="1099"/>
      <c r="IK7" s="1099"/>
      <c r="IL7" s="1099"/>
      <c r="IM7" s="1099"/>
      <c r="IN7" s="1099"/>
      <c r="IO7" s="1099"/>
      <c r="IP7" s="1099"/>
      <c r="IQ7" s="1099"/>
      <c r="IR7" s="1099"/>
      <c r="IS7" s="1099"/>
      <c r="IT7" s="1099"/>
      <c r="IU7" s="1099"/>
      <c r="IV7" s="1099"/>
      <c r="IW7" s="1099"/>
      <c r="IX7" s="1099"/>
      <c r="IY7" s="1099"/>
      <c r="IZ7" s="1099"/>
      <c r="JA7" s="1099"/>
      <c r="JB7" s="1099"/>
      <c r="JC7" s="1099"/>
      <c r="JD7" s="1099"/>
      <c r="JE7" s="1099"/>
      <c r="JF7" s="1099"/>
      <c r="JG7" s="1099"/>
      <c r="JH7" s="1099"/>
      <c r="JI7" s="1099"/>
      <c r="JJ7" s="1099"/>
      <c r="JK7" s="1099"/>
      <c r="JL7" s="1099"/>
      <c r="JM7" s="1099"/>
      <c r="JN7" s="1099"/>
      <c r="JO7" s="1099"/>
      <c r="JP7" s="1099"/>
      <c r="JQ7" s="1099"/>
      <c r="JR7" s="1099"/>
      <c r="JS7" s="1099"/>
      <c r="JT7" s="1099"/>
      <c r="JU7" s="1099"/>
      <c r="JV7" s="1099"/>
      <c r="JW7" s="1099"/>
      <c r="JX7" s="1099"/>
      <c r="JY7" s="1099"/>
      <c r="JZ7" s="1099"/>
      <c r="KA7" s="1099"/>
      <c r="KB7" s="1099"/>
      <c r="KC7" s="1099"/>
      <c r="KD7" s="1099"/>
      <c r="KE7" s="1099"/>
      <c r="KF7" s="1099"/>
      <c r="KG7" s="1099"/>
      <c r="KH7" s="1099"/>
      <c r="KI7" s="1099"/>
      <c r="KJ7" s="1099"/>
      <c r="KK7" s="1099"/>
      <c r="KL7" s="1099"/>
      <c r="KM7" s="1099"/>
      <c r="KN7" s="1099"/>
      <c r="KO7" s="1099"/>
      <c r="KP7" s="1099"/>
      <c r="KQ7" s="1099"/>
      <c r="KR7" s="1099"/>
      <c r="KS7" s="1099"/>
      <c r="KT7" s="1099"/>
      <c r="KU7" s="1099"/>
      <c r="KV7" s="1099"/>
      <c r="KW7" s="1099"/>
      <c r="KX7" s="1099"/>
      <c r="KY7" s="1099"/>
      <c r="KZ7" s="1099"/>
      <c r="LA7" s="1099"/>
      <c r="LB7" s="1099"/>
      <c r="LC7" s="1099"/>
      <c r="LD7" s="1099"/>
      <c r="LE7" s="1099"/>
      <c r="LF7" s="1099"/>
      <c r="LG7" s="1099"/>
      <c r="LH7" s="1099"/>
      <c r="LI7" s="1099"/>
      <c r="LJ7" s="1099"/>
      <c r="LK7" s="1099"/>
      <c r="LL7" s="1099"/>
      <c r="LM7" s="1099"/>
      <c r="LN7" s="1099"/>
      <c r="LO7" s="1099"/>
      <c r="LP7" s="1099"/>
      <c r="LQ7" s="1099"/>
      <c r="LR7" s="1099"/>
      <c r="LS7" s="1099"/>
      <c r="LT7" s="1099"/>
      <c r="LU7" s="1099"/>
      <c r="LV7" s="1099"/>
      <c r="LW7" s="1099"/>
      <c r="LX7" s="1099"/>
      <c r="LY7" s="1099"/>
      <c r="LZ7" s="1099"/>
      <c r="MA7" s="1099"/>
      <c r="MB7" s="1099"/>
      <c r="MC7" s="1099"/>
      <c r="MD7" s="1099"/>
      <c r="ME7" s="1099"/>
      <c r="MF7" s="1099"/>
      <c r="MG7" s="1099"/>
      <c r="MH7" s="1099"/>
      <c r="MI7" s="1099"/>
      <c r="MJ7" s="1099"/>
      <c r="MK7" s="1099"/>
      <c r="ML7" s="1099"/>
      <c r="MM7" s="1099"/>
      <c r="MN7" s="1099"/>
      <c r="MO7" s="1099"/>
      <c r="MP7" s="1099"/>
      <c r="MQ7" s="1099"/>
      <c r="MR7" s="1099"/>
      <c r="MS7" s="1099"/>
      <c r="MT7" s="1099"/>
      <c r="MU7" s="1099"/>
      <c r="MV7" s="1099"/>
      <c r="MW7" s="1099"/>
      <c r="MX7" s="1099"/>
      <c r="MY7" s="1099"/>
      <c r="MZ7" s="1099"/>
      <c r="NA7" s="1099"/>
      <c r="NB7" s="1099"/>
      <c r="NC7" s="1099"/>
      <c r="ND7" s="1099"/>
      <c r="NE7" s="1099"/>
      <c r="NF7" s="1099"/>
      <c r="NG7" s="1099"/>
      <c r="NH7" s="1099"/>
      <c r="NI7" s="1099"/>
      <c r="NJ7" s="1099"/>
      <c r="NK7" s="1099"/>
      <c r="NL7" s="1099"/>
      <c r="NM7" s="1099"/>
      <c r="NN7" s="1099"/>
      <c r="NO7" s="1099"/>
      <c r="NP7" s="1099"/>
      <c r="NQ7" s="1099"/>
      <c r="NR7" s="1099"/>
      <c r="NS7" s="1099"/>
      <c r="NT7" s="1099"/>
      <c r="NU7" s="1099"/>
      <c r="NV7" s="1099"/>
      <c r="NW7" s="1099"/>
      <c r="NX7" s="1099"/>
      <c r="NY7" s="1099"/>
      <c r="NZ7" s="1099"/>
      <c r="OA7" s="1099"/>
      <c r="OB7" s="1099"/>
      <c r="OC7" s="1099"/>
      <c r="OD7" s="1099"/>
      <c r="OE7" s="1099"/>
      <c r="OF7" s="1099"/>
      <c r="OG7" s="1099"/>
      <c r="OH7" s="1099"/>
      <c r="OI7" s="1099"/>
      <c r="OJ7" s="1099"/>
      <c r="OK7" s="1099"/>
      <c r="OL7" s="1099"/>
      <c r="OM7" s="1099"/>
      <c r="ON7" s="1099"/>
      <c r="OO7" s="1099"/>
      <c r="OP7" s="1099"/>
      <c r="OQ7" s="1099"/>
      <c r="OR7" s="1099"/>
      <c r="OS7" s="1099"/>
      <c r="OT7" s="1099"/>
      <c r="OU7" s="1099"/>
      <c r="OV7" s="1099"/>
      <c r="OW7" s="1099"/>
      <c r="OX7" s="1099"/>
      <c r="OY7" s="1099"/>
      <c r="OZ7" s="1099"/>
      <c r="PA7" s="1099"/>
      <c r="PB7" s="1099"/>
      <c r="PC7" s="1099"/>
      <c r="PD7" s="1099"/>
      <c r="PE7" s="1099"/>
      <c r="PF7" s="1099"/>
      <c r="PG7" s="1099"/>
      <c r="PH7" s="1099"/>
      <c r="PI7" s="1099"/>
      <c r="PJ7" s="1099"/>
      <c r="PK7" s="1099"/>
      <c r="PL7" s="1099"/>
      <c r="PM7" s="1099"/>
      <c r="PN7" s="1099"/>
      <c r="PO7" s="1099"/>
      <c r="PP7" s="1099"/>
      <c r="PQ7" s="1099"/>
      <c r="PR7" s="1099"/>
      <c r="PS7" s="1099"/>
      <c r="PT7" s="1099"/>
      <c r="PU7" s="1099"/>
      <c r="PV7" s="1099"/>
      <c r="PW7" s="1099"/>
      <c r="PX7" s="1099"/>
      <c r="PY7" s="1099"/>
      <c r="PZ7" s="1099"/>
      <c r="QA7" s="1099"/>
      <c r="QB7" s="1099"/>
      <c r="QC7" s="1099"/>
      <c r="QD7" s="1099"/>
      <c r="QE7" s="1099"/>
      <c r="QF7" s="1099"/>
      <c r="QG7" s="1099"/>
      <c r="QH7" s="1099"/>
      <c r="QI7" s="1099"/>
      <c r="QJ7" s="1099"/>
      <c r="QK7" s="1099"/>
      <c r="QL7" s="1099"/>
      <c r="QM7" s="1099"/>
      <c r="QN7" s="1099"/>
      <c r="QO7" s="1099"/>
      <c r="QP7" s="1099"/>
      <c r="QQ7" s="1099"/>
      <c r="QR7" s="1099"/>
      <c r="QS7" s="1099"/>
      <c r="QT7" s="1099"/>
      <c r="QU7" s="1099"/>
      <c r="QV7" s="1099"/>
      <c r="QW7" s="1099"/>
      <c r="QX7" s="1099"/>
      <c r="QY7" s="1099"/>
      <c r="QZ7" s="1099"/>
      <c r="RA7" s="1099"/>
      <c r="RB7" s="1099"/>
      <c r="RC7" s="1099"/>
      <c r="RD7" s="1099"/>
      <c r="RE7" s="1099"/>
      <c r="RF7" s="1099"/>
      <c r="RG7" s="1099"/>
      <c r="RH7" s="1099"/>
      <c r="RI7" s="1099"/>
      <c r="RJ7" s="1099"/>
      <c r="RK7" s="1099"/>
      <c r="RL7" s="1099"/>
      <c r="RM7" s="1099"/>
      <c r="RN7" s="1099"/>
      <c r="RO7" s="1099"/>
      <c r="RP7" s="1099"/>
      <c r="RQ7" s="1099"/>
      <c r="RR7" s="1099"/>
      <c r="RS7" s="1099"/>
      <c r="RT7" s="1099"/>
      <c r="RU7" s="1099"/>
      <c r="RV7" s="1099"/>
      <c r="RW7" s="1099"/>
      <c r="RX7" s="1099"/>
      <c r="RY7" s="1099"/>
      <c r="RZ7" s="1099"/>
      <c r="SA7" s="1099"/>
      <c r="SB7" s="1099"/>
      <c r="SC7" s="1099"/>
      <c r="SD7" s="1099"/>
      <c r="SE7" s="1099"/>
      <c r="SF7" s="1099"/>
      <c r="SG7" s="1099"/>
      <c r="SH7" s="1099"/>
      <c r="SI7" s="1099"/>
      <c r="SJ7" s="1099"/>
      <c r="SK7" s="1099"/>
      <c r="SL7" s="1099"/>
      <c r="SM7" s="1099"/>
      <c r="SN7" s="1099"/>
      <c r="SO7" s="1099"/>
      <c r="SP7" s="1099"/>
      <c r="SQ7" s="1099"/>
      <c r="SR7" s="1099"/>
      <c r="SS7" s="1099"/>
      <c r="ST7" s="1099"/>
      <c r="SU7" s="1099"/>
      <c r="SV7" s="1099"/>
      <c r="SW7" s="1099"/>
      <c r="SX7" s="1099"/>
      <c r="SY7" s="1099"/>
      <c r="SZ7" s="1099"/>
      <c r="TA7" s="1099"/>
      <c r="TB7" s="1099"/>
      <c r="TC7" s="1099"/>
      <c r="TD7" s="1099"/>
      <c r="TE7" s="1099"/>
      <c r="TF7" s="1099"/>
      <c r="TG7" s="1099"/>
      <c r="TH7" s="1099"/>
      <c r="TI7" s="1099"/>
      <c r="TJ7" s="1099"/>
      <c r="TK7" s="1099"/>
      <c r="TL7" s="1099"/>
      <c r="TM7" s="1099"/>
      <c r="TN7" s="1099"/>
      <c r="TO7" s="1099"/>
      <c r="TP7" s="1099"/>
      <c r="TQ7" s="1099"/>
      <c r="TR7" s="1099"/>
      <c r="TS7" s="1099"/>
      <c r="TT7" s="1099"/>
      <c r="TU7" s="1099"/>
      <c r="TV7" s="1099"/>
      <c r="TW7" s="1099"/>
      <c r="TX7" s="1099"/>
      <c r="TY7" s="1099"/>
      <c r="TZ7" s="1099"/>
      <c r="UA7" s="1099"/>
      <c r="UB7" s="1099"/>
      <c r="UC7" s="1099"/>
      <c r="UD7" s="1099"/>
      <c r="UE7" s="1099"/>
      <c r="UF7" s="1099"/>
      <c r="UG7" s="1099"/>
      <c r="UH7" s="1099"/>
      <c r="UI7" s="1099"/>
      <c r="UJ7" s="1099"/>
      <c r="UK7" s="1099"/>
      <c r="UL7" s="1099"/>
      <c r="UM7" s="1099"/>
      <c r="UN7" s="1099"/>
      <c r="UO7" s="1099"/>
      <c r="UP7" s="1099"/>
      <c r="UQ7" s="1099"/>
      <c r="UR7" s="1099"/>
      <c r="US7" s="1099"/>
      <c r="UT7" s="1099"/>
      <c r="UU7" s="1099"/>
      <c r="UV7" s="1099"/>
      <c r="UW7" s="1099"/>
      <c r="UX7" s="1099"/>
      <c r="UY7" s="1099"/>
      <c r="UZ7" s="1099"/>
      <c r="VA7" s="1099"/>
      <c r="VB7" s="1099"/>
      <c r="VC7" s="1099"/>
      <c r="VD7" s="1099"/>
      <c r="VE7" s="1099"/>
      <c r="VF7" s="1099"/>
      <c r="VG7" s="1099"/>
      <c r="VH7" s="1099"/>
      <c r="VI7" s="1099"/>
      <c r="VJ7" s="1099"/>
      <c r="VK7" s="1099"/>
      <c r="VL7" s="1099"/>
      <c r="VM7" s="1099"/>
      <c r="VN7" s="1099"/>
      <c r="VO7" s="1099"/>
      <c r="VP7" s="1099"/>
      <c r="VQ7" s="1099"/>
      <c r="VR7" s="1099"/>
      <c r="VS7" s="1099"/>
      <c r="VT7" s="1099"/>
      <c r="VU7" s="1099"/>
      <c r="VV7" s="1099"/>
      <c r="VW7" s="1099"/>
      <c r="VX7" s="1099"/>
      <c r="VY7" s="1099"/>
      <c r="VZ7" s="1099"/>
      <c r="WA7" s="1099"/>
      <c r="WB7" s="1099"/>
      <c r="WC7" s="1099"/>
      <c r="WD7" s="1099"/>
      <c r="WE7" s="1099"/>
      <c r="WF7" s="1099"/>
      <c r="WG7" s="1099"/>
      <c r="WH7" s="1099"/>
      <c r="WI7" s="1099"/>
      <c r="WJ7" s="1099"/>
      <c r="WK7" s="1099"/>
      <c r="WL7" s="1099"/>
      <c r="WM7" s="1099"/>
      <c r="WN7" s="1099"/>
      <c r="WO7" s="1099"/>
      <c r="WP7" s="1099"/>
      <c r="WQ7" s="1099"/>
      <c r="WR7" s="1099"/>
      <c r="WS7" s="1099"/>
      <c r="WT7" s="1099"/>
      <c r="WU7" s="1099"/>
      <c r="WV7" s="1099"/>
      <c r="WW7" s="1099"/>
      <c r="WX7" s="1099"/>
      <c r="WY7" s="1099"/>
      <c r="WZ7" s="1099"/>
      <c r="XA7" s="1099"/>
      <c r="XB7" s="1099"/>
      <c r="XC7" s="1099"/>
      <c r="XD7" s="1099"/>
      <c r="XE7" s="1099"/>
      <c r="XF7" s="1099"/>
      <c r="XG7" s="1099"/>
      <c r="XH7" s="1099"/>
      <c r="XI7" s="1099"/>
      <c r="XJ7" s="1099"/>
      <c r="XK7" s="1099"/>
      <c r="XL7" s="1099"/>
      <c r="XM7" s="1099"/>
      <c r="XN7" s="1099"/>
      <c r="XO7" s="1099"/>
      <c r="XP7" s="1099"/>
      <c r="XQ7" s="1099"/>
      <c r="XR7" s="1099"/>
      <c r="XS7" s="1099"/>
      <c r="XT7" s="1099"/>
      <c r="XU7" s="1099"/>
      <c r="XV7" s="1099"/>
      <c r="XW7" s="1099"/>
      <c r="XX7" s="1099"/>
      <c r="XY7" s="1099"/>
      <c r="XZ7" s="1099"/>
      <c r="YA7" s="1099"/>
      <c r="YB7" s="1099"/>
      <c r="YC7" s="1099"/>
      <c r="YD7" s="1099"/>
      <c r="YE7" s="1099"/>
      <c r="YF7" s="1099"/>
      <c r="YG7" s="1099"/>
      <c r="YH7" s="1099"/>
      <c r="YI7" s="1099"/>
      <c r="YJ7" s="1099"/>
      <c r="YK7" s="1099"/>
      <c r="YL7" s="1099"/>
      <c r="YM7" s="1099"/>
      <c r="YN7" s="1099"/>
      <c r="YO7" s="1099"/>
      <c r="YP7" s="1099"/>
      <c r="YQ7" s="1099"/>
      <c r="YR7" s="1099"/>
      <c r="YS7" s="1099"/>
      <c r="YT7" s="1099"/>
      <c r="YU7" s="1099"/>
      <c r="YV7" s="1099"/>
      <c r="YW7" s="1099"/>
      <c r="YX7" s="1099"/>
      <c r="YY7" s="1099"/>
      <c r="YZ7" s="1099"/>
      <c r="ZA7" s="1099"/>
      <c r="ZB7" s="1099"/>
      <c r="ZC7" s="1099"/>
      <c r="ZD7" s="1099"/>
      <c r="ZE7" s="1099"/>
      <c r="ZF7" s="1099"/>
      <c r="ZG7" s="1099"/>
      <c r="ZH7" s="1099"/>
      <c r="ZI7" s="1099"/>
      <c r="ZJ7" s="1099"/>
      <c r="ZK7" s="1099"/>
      <c r="ZL7" s="1099"/>
      <c r="ZM7" s="1099"/>
      <c r="ZN7" s="1099"/>
      <c r="ZO7" s="1099"/>
      <c r="ZP7" s="1099"/>
      <c r="ZQ7" s="1099"/>
      <c r="ZR7" s="1099"/>
      <c r="ZS7" s="1099"/>
      <c r="ZT7" s="1099"/>
      <c r="ZU7" s="1099"/>
      <c r="ZV7" s="1099"/>
      <c r="ZW7" s="1099"/>
      <c r="ZX7" s="1099"/>
      <c r="ZY7" s="1099"/>
      <c r="ZZ7" s="1099"/>
      <c r="AAA7" s="1099"/>
      <c r="AAB7" s="1099"/>
      <c r="AAC7" s="1099"/>
      <c r="AAD7" s="1099"/>
      <c r="AAE7" s="1099"/>
      <c r="AAF7" s="1099"/>
      <c r="AAG7" s="1099"/>
      <c r="AAH7" s="1099"/>
      <c r="AAI7" s="1099"/>
      <c r="AAJ7" s="1099"/>
      <c r="AAK7" s="1099"/>
      <c r="AAL7" s="1099"/>
      <c r="AAM7" s="1099"/>
      <c r="AAN7" s="1099"/>
      <c r="AAO7" s="1099"/>
      <c r="AAP7" s="1099"/>
      <c r="AAQ7" s="1099"/>
      <c r="AAR7" s="1099"/>
      <c r="AAS7" s="1099"/>
      <c r="AAT7" s="1099"/>
      <c r="AAU7" s="1099"/>
      <c r="AAV7" s="1099"/>
      <c r="AAW7" s="1099"/>
      <c r="AAX7" s="1099"/>
      <c r="AAY7" s="1099"/>
      <c r="AAZ7" s="1099"/>
      <c r="ABA7" s="1099"/>
      <c r="ABB7" s="1099"/>
      <c r="ABC7" s="1099"/>
      <c r="ABD7" s="1099"/>
      <c r="ABE7" s="1099"/>
      <c r="ABF7" s="1099"/>
      <c r="ABG7" s="1099"/>
      <c r="ABH7" s="1099"/>
      <c r="ABI7" s="1099"/>
      <c r="ABJ7" s="1099"/>
      <c r="ABK7" s="1099"/>
      <c r="ABL7" s="1099"/>
      <c r="ABM7" s="1099"/>
      <c r="ABN7" s="1099"/>
      <c r="ABO7" s="1099"/>
      <c r="ABP7" s="1099"/>
      <c r="ABQ7" s="1099"/>
      <c r="ABR7" s="1099"/>
      <c r="ABS7" s="1099"/>
      <c r="ABT7" s="1099"/>
      <c r="ABU7" s="1099"/>
      <c r="ABV7" s="1099"/>
      <c r="ABW7" s="1099"/>
      <c r="ABX7" s="1099"/>
      <c r="ABY7" s="1099"/>
      <c r="ABZ7" s="1099"/>
      <c r="ACA7" s="1099"/>
      <c r="ACB7" s="1099"/>
      <c r="ACC7" s="1099"/>
      <c r="ACD7" s="1099"/>
      <c r="ACE7" s="1099"/>
      <c r="ACF7" s="1099"/>
      <c r="ACG7" s="1099"/>
      <c r="ACH7" s="1099"/>
      <c r="ACI7" s="1099"/>
      <c r="ACJ7" s="1099"/>
      <c r="ACK7" s="1099"/>
      <c r="ACL7" s="1099"/>
      <c r="ACM7" s="1099"/>
      <c r="ACN7" s="1099"/>
      <c r="ACO7" s="1099"/>
      <c r="ACP7" s="1099"/>
      <c r="ACQ7" s="1099"/>
      <c r="ACR7" s="1099"/>
      <c r="ACS7" s="1099"/>
      <c r="ACT7" s="1099"/>
      <c r="ACU7" s="1099"/>
      <c r="ACV7" s="1099"/>
      <c r="ACW7" s="1099"/>
      <c r="ACX7" s="1099"/>
      <c r="ACY7" s="1099"/>
      <c r="ACZ7" s="1099"/>
      <c r="ADA7" s="1099"/>
      <c r="ADB7" s="1099"/>
      <c r="ADC7" s="1099"/>
      <c r="ADD7" s="1099"/>
      <c r="ADE7" s="1099"/>
      <c r="ADF7" s="1099"/>
      <c r="ADG7" s="1099"/>
      <c r="ADH7" s="1099"/>
      <c r="ADI7" s="1099"/>
      <c r="ADJ7" s="1099"/>
      <c r="ADK7" s="1099"/>
      <c r="ADL7" s="1099"/>
      <c r="ADM7" s="1099"/>
      <c r="ADN7" s="1099"/>
      <c r="ADO7" s="1099"/>
      <c r="ADP7" s="1099"/>
      <c r="ADQ7" s="1099"/>
      <c r="ADR7" s="1099"/>
      <c r="ADS7" s="1099"/>
      <c r="ADT7" s="1099"/>
      <c r="ADU7" s="1099"/>
      <c r="ADV7" s="1099"/>
      <c r="ADW7" s="1099"/>
      <c r="ADX7" s="1099"/>
      <c r="ADY7" s="1099"/>
      <c r="ADZ7" s="1099"/>
      <c r="AEA7" s="1099"/>
      <c r="AEB7" s="1099"/>
      <c r="AEC7" s="1099"/>
      <c r="AED7" s="1099"/>
      <c r="AEE7" s="1099"/>
      <c r="AEF7" s="1099"/>
      <c r="AEG7" s="1099"/>
      <c r="AEH7" s="1099"/>
      <c r="AEI7" s="1099"/>
      <c r="AEJ7" s="1099"/>
      <c r="AEK7" s="1099"/>
      <c r="AEL7" s="1099"/>
      <c r="AEM7" s="1099"/>
      <c r="AEN7" s="1099"/>
      <c r="AEO7" s="1099"/>
      <c r="AEP7" s="1099"/>
      <c r="AEQ7" s="1099"/>
      <c r="AER7" s="1099"/>
      <c r="AES7" s="1099"/>
      <c r="AET7" s="1099"/>
      <c r="AEU7" s="1099"/>
      <c r="AEV7" s="1099"/>
      <c r="AEW7" s="1099"/>
      <c r="AEX7" s="1099"/>
      <c r="AEY7" s="1099"/>
      <c r="AEZ7" s="1099"/>
      <c r="AFA7" s="1099"/>
      <c r="AFB7" s="1099"/>
      <c r="AFC7" s="1099"/>
      <c r="AFD7" s="1099"/>
      <c r="AFE7" s="1099"/>
      <c r="AFF7" s="1099"/>
      <c r="AFG7" s="1099"/>
      <c r="AFH7" s="1099"/>
      <c r="AFI7" s="1099"/>
      <c r="AFJ7" s="1099"/>
      <c r="AFK7" s="1099"/>
      <c r="AFL7" s="1099"/>
      <c r="AFM7" s="1099"/>
      <c r="AFN7" s="1099"/>
      <c r="AFO7" s="1099"/>
      <c r="AFP7" s="1099"/>
      <c r="AFQ7" s="1099"/>
      <c r="AFR7" s="1099"/>
      <c r="AFS7" s="1099"/>
      <c r="AFT7" s="1099"/>
      <c r="AFU7" s="1099"/>
      <c r="AFV7" s="1099"/>
      <c r="AFW7" s="1099"/>
      <c r="AFX7" s="1099"/>
      <c r="AFY7" s="1099"/>
      <c r="AFZ7" s="1099"/>
      <c r="AGA7" s="1099"/>
      <c r="AGB7" s="1099"/>
      <c r="AGC7" s="1099"/>
      <c r="AGD7" s="1099"/>
      <c r="AGE7" s="1099"/>
      <c r="AGF7" s="1099"/>
      <c r="AGG7" s="1099"/>
      <c r="AGH7" s="1099"/>
      <c r="AGI7" s="1099"/>
      <c r="AGJ7" s="1099"/>
      <c r="AGK7" s="1099"/>
      <c r="AGL7" s="1099"/>
      <c r="AGM7" s="1099"/>
      <c r="AGN7" s="1099"/>
      <c r="AGO7" s="1099"/>
      <c r="AGP7" s="1099"/>
      <c r="AGQ7" s="1099"/>
      <c r="AGR7" s="1099"/>
      <c r="AGS7" s="1099"/>
      <c r="AGT7" s="1099"/>
      <c r="AGU7" s="1099"/>
      <c r="AGV7" s="1099"/>
      <c r="AGW7" s="1099"/>
      <c r="AGX7" s="1099"/>
      <c r="AGY7" s="1099"/>
      <c r="AGZ7" s="1099"/>
      <c r="AHA7" s="1099"/>
      <c r="AHB7" s="1099"/>
      <c r="AHC7" s="1099"/>
      <c r="AHD7" s="1099"/>
      <c r="AHE7" s="1099"/>
      <c r="AHF7" s="1099"/>
      <c r="AHG7" s="1099"/>
      <c r="AHH7" s="1099"/>
      <c r="AHI7" s="1099"/>
      <c r="AHJ7" s="1099"/>
      <c r="AHK7" s="1099"/>
      <c r="AHL7" s="1099"/>
      <c r="AHM7" s="1099"/>
      <c r="AHN7" s="1099"/>
      <c r="AHO7" s="1099"/>
      <c r="AHP7" s="1099"/>
      <c r="AHQ7" s="1099"/>
      <c r="AHR7" s="1099"/>
      <c r="AHS7" s="1099"/>
      <c r="AHT7" s="1099"/>
      <c r="AHU7" s="1099"/>
      <c r="AHV7" s="1099"/>
      <c r="AHW7" s="1099"/>
      <c r="AHX7" s="1099"/>
      <c r="AHY7" s="1099"/>
      <c r="AHZ7" s="1099"/>
      <c r="AIA7" s="1099"/>
      <c r="AIB7" s="1099"/>
      <c r="AIC7" s="1099"/>
      <c r="AID7" s="1099"/>
      <c r="AIE7" s="1099"/>
      <c r="AIF7" s="1099"/>
      <c r="AIG7" s="1099"/>
      <c r="AIH7" s="1099"/>
      <c r="AII7" s="1099"/>
      <c r="AIJ7" s="1099"/>
      <c r="AIK7" s="1099"/>
      <c r="AIL7" s="1099"/>
      <c r="AIM7" s="1099"/>
      <c r="AIN7" s="1099"/>
      <c r="AIO7" s="1099"/>
      <c r="AIP7" s="1099"/>
      <c r="AIQ7" s="1099"/>
      <c r="AIR7" s="1099"/>
      <c r="AIS7" s="1099"/>
      <c r="AIT7" s="1099"/>
      <c r="AIU7" s="1099"/>
      <c r="AIV7" s="1099"/>
      <c r="AIW7" s="1099"/>
      <c r="AIX7" s="1099"/>
      <c r="AIY7" s="1099"/>
      <c r="AIZ7" s="1099"/>
      <c r="AJA7" s="1099"/>
      <c r="AJB7" s="1099"/>
      <c r="AJC7" s="1099"/>
      <c r="AJD7" s="1099"/>
      <c r="AJE7" s="1099"/>
      <c r="AJF7" s="1099"/>
      <c r="AJG7" s="1099"/>
      <c r="AJH7" s="1099"/>
      <c r="AJI7" s="1099"/>
      <c r="AJJ7" s="1099"/>
      <c r="AJK7" s="1099"/>
      <c r="AJL7" s="1099"/>
      <c r="AJM7" s="1099"/>
      <c r="AJN7" s="1099"/>
      <c r="AJO7" s="1099"/>
      <c r="AJP7" s="1099"/>
      <c r="AJQ7" s="1099"/>
      <c r="AJR7" s="1099"/>
      <c r="AJS7" s="1099"/>
      <c r="AJT7" s="1099"/>
      <c r="AJU7" s="1099"/>
      <c r="AJV7" s="1099"/>
      <c r="AJW7" s="1099"/>
      <c r="AJX7" s="1099"/>
      <c r="AJY7" s="1099"/>
      <c r="AJZ7" s="1099"/>
      <c r="AKA7" s="1099"/>
      <c r="AKB7" s="1099"/>
      <c r="AKC7" s="1099"/>
      <c r="AKD7" s="1099"/>
      <c r="AKE7" s="1099"/>
      <c r="AKF7" s="1099"/>
      <c r="AKG7" s="1099"/>
      <c r="AKH7" s="1099"/>
      <c r="AKI7" s="1099"/>
      <c r="AKJ7" s="1099"/>
      <c r="AKK7" s="1099"/>
      <c r="AKL7" s="1099"/>
      <c r="AKM7" s="1099"/>
      <c r="AKN7" s="1099"/>
      <c r="AKO7" s="1099"/>
      <c r="AKP7" s="1099"/>
      <c r="AKQ7" s="1099"/>
      <c r="AKR7" s="1099"/>
      <c r="AKS7" s="1099"/>
      <c r="AKT7" s="1099"/>
      <c r="AKU7" s="1099"/>
      <c r="AKV7" s="1099"/>
      <c r="AKW7" s="1099"/>
      <c r="AKX7" s="1099"/>
      <c r="AKY7" s="1099"/>
      <c r="AKZ7" s="1099"/>
      <c r="ALA7" s="1099"/>
      <c r="ALB7" s="1099"/>
      <c r="ALC7" s="1099"/>
      <c r="ALD7" s="1099"/>
      <c r="ALE7" s="1099"/>
      <c r="ALF7" s="1099"/>
      <c r="ALG7" s="1099"/>
      <c r="ALH7" s="1099"/>
      <c r="ALI7" s="1099"/>
      <c r="ALJ7" s="1099"/>
      <c r="ALK7" s="1099"/>
      <c r="ALL7" s="1099"/>
      <c r="ALM7" s="1099"/>
      <c r="ALN7" s="1099"/>
      <c r="ALO7" s="1099"/>
      <c r="ALP7" s="1099"/>
      <c r="ALQ7" s="1099"/>
      <c r="ALR7" s="1099"/>
      <c r="ALS7" s="1099"/>
      <c r="ALT7" s="1099"/>
      <c r="ALU7" s="1099"/>
      <c r="ALV7" s="1099"/>
      <c r="ALW7" s="1099"/>
      <c r="ALX7" s="1099"/>
      <c r="ALY7" s="1099"/>
      <c r="ALZ7" s="1099"/>
      <c r="AMA7" s="1099"/>
      <c r="AMB7" s="1099"/>
      <c r="AMC7" s="1099"/>
      <c r="AMD7" s="1099"/>
      <c r="AME7" s="1099"/>
      <c r="AMF7" s="1099"/>
      <c r="AMG7" s="1099"/>
      <c r="AMH7" s="1099"/>
      <c r="AMI7" s="1099"/>
      <c r="AMJ7" s="1099"/>
      <c r="AMK7" s="1099"/>
      <c r="AML7" s="1099"/>
      <c r="AMM7" s="1099"/>
      <c r="AMN7" s="1099"/>
      <c r="AMO7" s="1099"/>
      <c r="AMP7" s="1099"/>
      <c r="AMQ7" s="1099"/>
      <c r="AMR7" s="1099"/>
      <c r="AMS7" s="1099"/>
      <c r="AMT7" s="1099"/>
      <c r="AMU7" s="1099"/>
      <c r="AMV7" s="1099"/>
      <c r="AMW7" s="1099"/>
      <c r="AMX7" s="1099"/>
      <c r="AMY7" s="1099"/>
      <c r="AMZ7" s="1099"/>
      <c r="ANA7" s="1099"/>
      <c r="ANB7" s="1099"/>
      <c r="ANC7" s="1099"/>
      <c r="AND7" s="1099"/>
      <c r="ANE7" s="1099"/>
      <c r="ANF7" s="1099"/>
      <c r="ANG7" s="1099"/>
      <c r="ANH7" s="1099"/>
      <c r="ANI7" s="1099"/>
      <c r="ANJ7" s="1099"/>
      <c r="ANK7" s="1099"/>
      <c r="ANL7" s="1099"/>
      <c r="ANM7" s="1099"/>
      <c r="ANN7" s="1099"/>
      <c r="ANO7" s="1099"/>
      <c r="ANP7" s="1099"/>
      <c r="ANQ7" s="1099"/>
      <c r="ANR7" s="1099"/>
      <c r="ANS7" s="1099"/>
      <c r="ANT7" s="1099"/>
      <c r="ANU7" s="1099"/>
      <c r="ANV7" s="1099"/>
      <c r="ANW7" s="1099"/>
      <c r="ANX7" s="1099"/>
      <c r="ANY7" s="1099"/>
      <c r="ANZ7" s="1099"/>
      <c r="AOA7" s="1099"/>
      <c r="AOB7" s="1099"/>
      <c r="AOC7" s="1099"/>
      <c r="AOD7" s="1099"/>
      <c r="AOE7" s="1099"/>
      <c r="AOF7" s="1099"/>
      <c r="AOG7" s="1099"/>
      <c r="AOH7" s="1099"/>
      <c r="AOI7" s="1099"/>
      <c r="AOJ7" s="1099"/>
      <c r="AOK7" s="1099"/>
      <c r="AOL7" s="1099"/>
      <c r="AOM7" s="1099"/>
      <c r="AON7" s="1099"/>
      <c r="AOO7" s="1099"/>
      <c r="AOP7" s="1099"/>
      <c r="AOQ7" s="1099"/>
      <c r="AOR7" s="1099"/>
      <c r="AOS7" s="1099"/>
      <c r="AOT7" s="1099"/>
      <c r="AOU7" s="1099"/>
      <c r="AOV7" s="1099"/>
      <c r="AOW7" s="1099"/>
      <c r="AOX7" s="1099"/>
      <c r="AOY7" s="1099"/>
      <c r="AOZ7" s="1099"/>
      <c r="APA7" s="1099"/>
      <c r="APB7" s="1099"/>
      <c r="APC7" s="1099"/>
      <c r="APD7" s="1099"/>
      <c r="APE7" s="1099"/>
      <c r="APF7" s="1099"/>
      <c r="APG7" s="1099"/>
      <c r="APH7" s="1099"/>
      <c r="API7" s="1099"/>
      <c r="APJ7" s="1099"/>
      <c r="APK7" s="1099"/>
      <c r="APL7" s="1099"/>
      <c r="APM7" s="1099"/>
      <c r="APN7" s="1099"/>
      <c r="APO7" s="1099"/>
      <c r="APP7" s="1099"/>
      <c r="APQ7" s="1099"/>
      <c r="APR7" s="1099"/>
      <c r="APS7" s="1099"/>
      <c r="APT7" s="1099"/>
      <c r="APU7" s="1099"/>
      <c r="APV7" s="1099"/>
      <c r="APW7" s="1099"/>
      <c r="APX7" s="1099"/>
      <c r="APY7" s="1099"/>
      <c r="APZ7" s="1099"/>
      <c r="AQA7" s="1099"/>
      <c r="AQB7" s="1099"/>
      <c r="AQC7" s="1099"/>
      <c r="AQD7" s="1099"/>
      <c r="AQE7" s="1099"/>
      <c r="AQF7" s="1099"/>
      <c r="AQG7" s="1099"/>
      <c r="AQH7" s="1099"/>
      <c r="AQI7" s="1099"/>
      <c r="AQJ7" s="1099"/>
      <c r="AQK7" s="1099"/>
      <c r="AQL7" s="1099"/>
      <c r="AQM7" s="1099"/>
      <c r="AQN7" s="1099"/>
      <c r="AQO7" s="1099"/>
      <c r="AQP7" s="1099"/>
      <c r="AQQ7" s="1099"/>
      <c r="AQR7" s="1099"/>
      <c r="AQS7" s="1099"/>
      <c r="AQT7" s="1099"/>
      <c r="AQU7" s="1099"/>
      <c r="AQV7" s="1099"/>
      <c r="AQW7" s="1099"/>
      <c r="AQX7" s="1099"/>
      <c r="AQY7" s="1099"/>
      <c r="AQZ7" s="1099"/>
      <c r="ARA7" s="1099"/>
      <c r="ARB7" s="1099"/>
      <c r="ARC7" s="1099"/>
      <c r="ARD7" s="1099"/>
      <c r="ARE7" s="1099"/>
      <c r="ARF7" s="1099"/>
      <c r="ARG7" s="1099"/>
      <c r="ARH7" s="1099"/>
      <c r="ARI7" s="1099"/>
      <c r="ARJ7" s="1099"/>
      <c r="ARK7" s="1099"/>
      <c r="ARL7" s="1099"/>
      <c r="ARM7" s="1099"/>
      <c r="ARN7" s="1099"/>
      <c r="ARO7" s="1099"/>
      <c r="ARP7" s="1099"/>
      <c r="ARQ7" s="1099"/>
      <c r="ARR7" s="1099"/>
      <c r="ARS7" s="1099"/>
      <c r="ART7" s="1099"/>
      <c r="ARU7" s="1099"/>
      <c r="ARV7" s="1099"/>
      <c r="ARW7" s="1099"/>
      <c r="ARX7" s="1099"/>
      <c r="ARY7" s="1099"/>
      <c r="ARZ7" s="1099"/>
      <c r="ASA7" s="1099"/>
      <c r="ASB7" s="1099"/>
      <c r="ASC7" s="1099"/>
      <c r="ASD7" s="1099"/>
      <c r="ASE7" s="1099"/>
      <c r="ASF7" s="1099"/>
      <c r="ASG7" s="1099"/>
      <c r="ASH7" s="1099"/>
      <c r="ASI7" s="1099"/>
      <c r="ASJ7" s="1099"/>
      <c r="ASK7" s="1099"/>
      <c r="ASL7" s="1099"/>
      <c r="ASM7" s="1099"/>
      <c r="ASN7" s="1099"/>
      <c r="ASO7" s="1099"/>
      <c r="ASP7" s="1099"/>
      <c r="ASQ7" s="1099"/>
      <c r="ASR7" s="1099"/>
      <c r="ASS7" s="1099"/>
      <c r="AST7" s="1099"/>
      <c r="ASU7" s="1099"/>
      <c r="ASV7" s="1099"/>
      <c r="ASW7" s="1099"/>
      <c r="ASX7" s="1099"/>
      <c r="ASY7" s="1099"/>
      <c r="ASZ7" s="1099"/>
      <c r="ATA7" s="1099"/>
      <c r="ATB7" s="1099"/>
      <c r="ATC7" s="1099"/>
      <c r="ATD7" s="1099"/>
      <c r="ATE7" s="1099"/>
      <c r="ATF7" s="1099"/>
      <c r="ATG7" s="1099"/>
      <c r="ATH7" s="1099"/>
      <c r="ATI7" s="1099"/>
      <c r="ATJ7" s="1099"/>
      <c r="ATK7" s="1099"/>
      <c r="ATL7" s="1099"/>
      <c r="ATM7" s="1099"/>
      <c r="ATN7" s="1099"/>
      <c r="ATO7" s="1099"/>
      <c r="ATP7" s="1099"/>
      <c r="ATQ7" s="1099"/>
      <c r="ATR7" s="1099"/>
      <c r="ATS7" s="1099"/>
      <c r="ATT7" s="1099"/>
      <c r="ATU7" s="1099"/>
      <c r="ATV7" s="1099"/>
      <c r="ATW7" s="1099"/>
      <c r="ATX7" s="1099"/>
      <c r="ATY7" s="1099"/>
      <c r="ATZ7" s="1099"/>
      <c r="AUA7" s="1099"/>
      <c r="AUB7" s="1099"/>
      <c r="AUC7" s="1099"/>
      <c r="AUD7" s="1099"/>
      <c r="AUE7" s="1099"/>
      <c r="AUF7" s="1099"/>
      <c r="AUG7" s="1099"/>
      <c r="AUH7" s="1099"/>
      <c r="AUI7" s="1099"/>
      <c r="AUJ7" s="1099"/>
      <c r="AUK7" s="1099"/>
      <c r="AUL7" s="1099"/>
      <c r="AUM7" s="1099"/>
      <c r="AUN7" s="1099"/>
      <c r="AUO7" s="1099"/>
      <c r="AUP7" s="1099"/>
      <c r="AUQ7" s="1099"/>
      <c r="AUR7" s="1099"/>
      <c r="AUS7" s="1099"/>
      <c r="AUT7" s="1099"/>
      <c r="AUU7" s="1099"/>
      <c r="AUV7" s="1099"/>
      <c r="AUW7" s="1099"/>
      <c r="AUX7" s="1099"/>
      <c r="AUY7" s="1099"/>
      <c r="AUZ7" s="1099"/>
      <c r="AVA7" s="1099"/>
      <c r="AVB7" s="1099"/>
      <c r="AVC7" s="1099"/>
      <c r="AVD7" s="1099"/>
      <c r="AVE7" s="1099"/>
      <c r="AVF7" s="1099"/>
      <c r="AVG7" s="1099"/>
      <c r="AVH7" s="1099"/>
      <c r="AVI7" s="1099"/>
      <c r="AVJ7" s="1099"/>
      <c r="AVK7" s="1099"/>
      <c r="AVL7" s="1099"/>
      <c r="AVM7" s="1099"/>
      <c r="AVN7" s="1099"/>
      <c r="AVO7" s="1099"/>
      <c r="AVP7" s="1099"/>
      <c r="AVQ7" s="1099"/>
      <c r="AVR7" s="1099"/>
      <c r="AVS7" s="1099"/>
      <c r="AVT7" s="1099"/>
      <c r="AVU7" s="1099"/>
      <c r="AVV7" s="1099"/>
      <c r="AVW7" s="1099"/>
      <c r="AVX7" s="1099"/>
      <c r="AVY7" s="1099"/>
      <c r="AVZ7" s="1099"/>
      <c r="AWA7" s="1099"/>
      <c r="AWB7" s="1099"/>
      <c r="AWC7" s="1099"/>
      <c r="AWD7" s="1099"/>
      <c r="AWE7" s="1099"/>
      <c r="AWF7" s="1099"/>
      <c r="AWG7" s="1099"/>
      <c r="AWH7" s="1099"/>
      <c r="AWI7" s="1099"/>
      <c r="AWJ7" s="1099"/>
      <c r="AWK7" s="1099"/>
      <c r="AWL7" s="1099"/>
      <c r="AWM7" s="1099"/>
      <c r="AWN7" s="1099"/>
      <c r="AWO7" s="1099"/>
      <c r="AWP7" s="1099"/>
      <c r="AWQ7" s="1099"/>
      <c r="AWR7" s="1099"/>
      <c r="AWS7" s="1099"/>
      <c r="AWT7" s="1099"/>
      <c r="AWU7" s="1099"/>
      <c r="AWV7" s="1099"/>
      <c r="AWW7" s="1099"/>
      <c r="AWX7" s="1099"/>
      <c r="AWY7" s="1099"/>
      <c r="AWZ7" s="1099"/>
      <c r="AXA7" s="1099"/>
      <c r="AXB7" s="1099"/>
      <c r="AXC7" s="1099"/>
      <c r="AXD7" s="1099"/>
      <c r="AXE7" s="1099"/>
      <c r="AXF7" s="1099"/>
      <c r="AXG7" s="1099"/>
      <c r="AXH7" s="1099"/>
      <c r="AXI7" s="1099"/>
      <c r="AXJ7" s="1099"/>
      <c r="AXK7" s="1099"/>
      <c r="AXL7" s="1099"/>
      <c r="AXM7" s="1099"/>
      <c r="AXN7" s="1099"/>
      <c r="AXO7" s="1099"/>
      <c r="AXP7" s="1099"/>
      <c r="AXQ7" s="1099"/>
      <c r="AXR7" s="1099"/>
      <c r="AXS7" s="1099"/>
      <c r="AXT7" s="1099"/>
      <c r="AXU7" s="1099"/>
      <c r="AXV7" s="1099"/>
      <c r="AXW7" s="1099"/>
      <c r="AXX7" s="1099"/>
      <c r="AXY7" s="1099"/>
      <c r="AXZ7" s="1099"/>
      <c r="AYA7" s="1099"/>
      <c r="AYB7" s="1099"/>
    </row>
    <row r="8" spans="1:1328" s="1100" customFormat="1" ht="23.25" customHeight="1" x14ac:dyDescent="0.2">
      <c r="A8" s="2000"/>
      <c r="B8" s="4146" t="s">
        <v>1121</v>
      </c>
      <c r="C8" s="4146"/>
      <c r="D8" s="4146"/>
      <c r="E8" s="4146"/>
      <c r="F8" s="4146"/>
      <c r="G8" s="4146"/>
      <c r="H8" s="4146"/>
      <c r="I8" s="4146"/>
      <c r="J8" s="2002"/>
      <c r="K8" s="4146" t="s">
        <v>1122</v>
      </c>
      <c r="L8" s="4146"/>
      <c r="M8" s="4146"/>
      <c r="N8" s="2000"/>
      <c r="O8" s="4146" t="s">
        <v>1123</v>
      </c>
      <c r="P8" s="4146"/>
      <c r="Q8" s="4146"/>
      <c r="R8" s="2000"/>
      <c r="S8" s="4146" t="s">
        <v>1124</v>
      </c>
      <c r="T8" s="4146"/>
      <c r="U8" s="2000"/>
      <c r="Z8" s="2003"/>
      <c r="AD8" s="2003"/>
      <c r="AE8" s="2003"/>
      <c r="AF8" s="2003"/>
      <c r="AG8" s="2003"/>
      <c r="AH8" s="2003"/>
      <c r="AI8" s="2003"/>
      <c r="AJ8" s="1014"/>
      <c r="AK8" s="1014"/>
      <c r="AL8" s="1014"/>
      <c r="AM8" s="1014"/>
      <c r="AN8" s="1014"/>
      <c r="AO8" s="1014"/>
      <c r="AP8" s="1014"/>
      <c r="AQ8" s="1014"/>
      <c r="AR8" s="1014"/>
      <c r="AS8" s="1014"/>
      <c r="AT8" s="1014"/>
      <c r="AU8" s="1014"/>
      <c r="AV8" s="1098"/>
      <c r="AW8" s="1098"/>
      <c r="AX8" s="1098"/>
      <c r="AY8" s="1098"/>
      <c r="AZ8" s="1098"/>
      <c r="BA8" s="1098"/>
      <c r="BB8" s="1098"/>
      <c r="BC8" s="1098"/>
      <c r="BD8" s="1098"/>
      <c r="BE8" s="1098"/>
      <c r="BF8" s="1098"/>
      <c r="BG8" s="1098"/>
      <c r="BH8" s="1098"/>
      <c r="BI8" s="1098"/>
      <c r="BJ8" s="1098"/>
      <c r="BK8" s="1098"/>
      <c r="BL8" s="1098"/>
      <c r="BM8" s="1098"/>
      <c r="BN8" s="1099"/>
      <c r="BO8" s="1099"/>
      <c r="BP8" s="1099"/>
      <c r="BQ8" s="1099"/>
      <c r="BR8" s="1099"/>
      <c r="BS8" s="1099"/>
      <c r="BT8" s="1099"/>
      <c r="BU8" s="1099"/>
      <c r="BV8" s="1099"/>
      <c r="BW8" s="1099"/>
      <c r="BX8" s="1099"/>
      <c r="BY8" s="1099"/>
      <c r="BZ8" s="1099"/>
      <c r="CA8" s="1099"/>
      <c r="CB8" s="1099"/>
      <c r="CC8" s="1099"/>
      <c r="CD8" s="1099"/>
      <c r="CE8" s="1099"/>
      <c r="CF8" s="1099"/>
      <c r="CG8" s="1099"/>
      <c r="CH8" s="1099"/>
      <c r="CI8" s="1099"/>
      <c r="CJ8" s="1099"/>
      <c r="CK8" s="1099"/>
      <c r="CL8" s="1099"/>
      <c r="CM8" s="1099"/>
      <c r="CN8" s="1099"/>
      <c r="CO8" s="1099"/>
      <c r="CP8" s="1099"/>
      <c r="CQ8" s="1099"/>
      <c r="CR8" s="1099"/>
      <c r="CS8" s="1099"/>
      <c r="CT8" s="1099"/>
      <c r="CU8" s="1099"/>
      <c r="CV8" s="1099"/>
      <c r="CW8" s="1099"/>
      <c r="CX8" s="1099"/>
      <c r="CY8" s="1099"/>
      <c r="CZ8" s="1099"/>
      <c r="DA8" s="1099"/>
      <c r="DB8" s="1099"/>
      <c r="DC8" s="1099"/>
      <c r="DD8" s="1099"/>
      <c r="DE8" s="1099"/>
      <c r="DF8" s="1099"/>
      <c r="DG8" s="1099"/>
      <c r="DH8" s="1099"/>
      <c r="DI8" s="1099"/>
      <c r="DJ8" s="1099"/>
      <c r="DK8" s="1099"/>
      <c r="DL8" s="1099"/>
      <c r="DM8" s="1099"/>
      <c r="DN8" s="1099"/>
      <c r="DO8" s="1099"/>
      <c r="DP8" s="1099"/>
      <c r="DQ8" s="1099"/>
      <c r="DR8" s="1099"/>
      <c r="DS8" s="1099"/>
      <c r="DT8" s="1099"/>
      <c r="DU8" s="1099"/>
      <c r="DV8" s="1099"/>
      <c r="DW8" s="1099"/>
      <c r="DX8" s="1099"/>
      <c r="DY8" s="1099"/>
      <c r="DZ8" s="1099"/>
      <c r="EA8" s="1099"/>
      <c r="EB8" s="1099"/>
      <c r="EC8" s="1099"/>
      <c r="ED8" s="1099"/>
      <c r="EE8" s="1099"/>
      <c r="EF8" s="1099"/>
      <c r="EG8" s="1099"/>
      <c r="EH8" s="1099"/>
      <c r="EI8" s="1099"/>
      <c r="EJ8" s="1099"/>
      <c r="EK8" s="1099"/>
      <c r="EL8" s="1099"/>
      <c r="EM8" s="1099"/>
      <c r="EN8" s="1099"/>
      <c r="EO8" s="1099"/>
      <c r="EP8" s="1099"/>
      <c r="EQ8" s="1099"/>
      <c r="ER8" s="1099"/>
      <c r="ES8" s="1099"/>
      <c r="ET8" s="1099"/>
      <c r="EU8" s="1099"/>
      <c r="EV8" s="1099"/>
      <c r="EW8" s="1099"/>
      <c r="EX8" s="1099"/>
      <c r="EY8" s="1099"/>
      <c r="EZ8" s="1099"/>
      <c r="FA8" s="1099"/>
      <c r="FB8" s="1099"/>
      <c r="FC8" s="1099"/>
      <c r="FD8" s="1099"/>
      <c r="FE8" s="1099"/>
      <c r="FF8" s="1099"/>
      <c r="FG8" s="1099"/>
      <c r="FH8" s="1099"/>
      <c r="FI8" s="1099"/>
      <c r="FJ8" s="1099"/>
      <c r="FK8" s="1099"/>
      <c r="FL8" s="1099"/>
      <c r="FM8" s="1099"/>
      <c r="FN8" s="1099"/>
      <c r="FO8" s="1099"/>
      <c r="FP8" s="1099"/>
      <c r="FQ8" s="1099"/>
      <c r="FR8" s="1099"/>
      <c r="FS8" s="1099"/>
      <c r="FT8" s="1099"/>
      <c r="FU8" s="1099"/>
      <c r="FV8" s="1099"/>
      <c r="FW8" s="1099"/>
      <c r="FX8" s="1099"/>
      <c r="FY8" s="1099"/>
      <c r="FZ8" s="1099"/>
      <c r="GA8" s="1099"/>
      <c r="GB8" s="1099"/>
      <c r="GC8" s="1099"/>
      <c r="GD8" s="1099"/>
      <c r="GE8" s="1099"/>
      <c r="GF8" s="1099"/>
      <c r="GG8" s="1099"/>
      <c r="GH8" s="1099"/>
      <c r="GI8" s="1099"/>
      <c r="GJ8" s="1099"/>
      <c r="GK8" s="1099"/>
      <c r="GL8" s="1099"/>
      <c r="GM8" s="1099"/>
      <c r="GN8" s="1099"/>
      <c r="GO8" s="1099"/>
      <c r="GP8" s="1099"/>
      <c r="GQ8" s="1099"/>
      <c r="GR8" s="1099"/>
      <c r="GS8" s="1099"/>
      <c r="GT8" s="1099"/>
      <c r="GU8" s="1099"/>
      <c r="GV8" s="1099"/>
      <c r="GW8" s="1099"/>
      <c r="GX8" s="1099"/>
      <c r="GY8" s="1099"/>
      <c r="GZ8" s="1099"/>
      <c r="HA8" s="1099"/>
      <c r="HB8" s="1099"/>
      <c r="HC8" s="1099"/>
      <c r="HD8" s="1099"/>
      <c r="HE8" s="1099"/>
      <c r="HF8" s="1099"/>
      <c r="HG8" s="1099"/>
      <c r="HH8" s="1099"/>
      <c r="HI8" s="1099"/>
      <c r="HJ8" s="1099"/>
      <c r="HK8" s="1099"/>
      <c r="HL8" s="1099"/>
      <c r="HM8" s="1099"/>
      <c r="HN8" s="1099"/>
      <c r="HO8" s="1099"/>
      <c r="HP8" s="1099"/>
      <c r="HQ8" s="1099"/>
      <c r="HR8" s="1099"/>
      <c r="HS8" s="1099"/>
      <c r="HT8" s="1099"/>
      <c r="HU8" s="1099"/>
      <c r="HV8" s="1099"/>
      <c r="HW8" s="1099"/>
      <c r="HX8" s="1099"/>
      <c r="HY8" s="1099"/>
      <c r="HZ8" s="1099"/>
      <c r="IA8" s="1099"/>
      <c r="IB8" s="1099"/>
      <c r="IC8" s="1099"/>
      <c r="ID8" s="1099"/>
      <c r="IE8" s="1099"/>
      <c r="IF8" s="1099"/>
      <c r="IG8" s="1099"/>
      <c r="IH8" s="1099"/>
      <c r="II8" s="1099"/>
      <c r="IJ8" s="1099"/>
      <c r="IK8" s="1099"/>
      <c r="IL8" s="1099"/>
      <c r="IM8" s="1099"/>
      <c r="IN8" s="1099"/>
      <c r="IO8" s="1099"/>
      <c r="IP8" s="1099"/>
      <c r="IQ8" s="1099"/>
      <c r="IR8" s="1099"/>
      <c r="IS8" s="1099"/>
      <c r="IT8" s="1099"/>
      <c r="IU8" s="1099"/>
      <c r="IV8" s="1099"/>
      <c r="IW8" s="1099"/>
      <c r="IX8" s="1099"/>
      <c r="IY8" s="1099"/>
      <c r="IZ8" s="1099"/>
      <c r="JA8" s="1099"/>
      <c r="JB8" s="1099"/>
      <c r="JC8" s="1099"/>
      <c r="JD8" s="1099"/>
      <c r="JE8" s="1099"/>
      <c r="JF8" s="1099"/>
      <c r="JG8" s="1099"/>
      <c r="JH8" s="1099"/>
      <c r="JI8" s="1099"/>
      <c r="JJ8" s="1099"/>
      <c r="JK8" s="1099"/>
      <c r="JL8" s="1099"/>
      <c r="JM8" s="1099"/>
      <c r="JN8" s="1099"/>
      <c r="JO8" s="1099"/>
      <c r="JP8" s="1099"/>
      <c r="JQ8" s="1099"/>
      <c r="JR8" s="1099"/>
      <c r="JS8" s="1099"/>
      <c r="JT8" s="1099"/>
      <c r="JU8" s="1099"/>
      <c r="JV8" s="1099"/>
      <c r="JW8" s="1099"/>
      <c r="JX8" s="1099"/>
      <c r="JY8" s="1099"/>
      <c r="JZ8" s="1099"/>
      <c r="KA8" s="1099"/>
      <c r="KB8" s="1099"/>
      <c r="KC8" s="1099"/>
      <c r="KD8" s="1099"/>
      <c r="KE8" s="1099"/>
      <c r="KF8" s="1099"/>
      <c r="KG8" s="1099"/>
      <c r="KH8" s="1099"/>
      <c r="KI8" s="1099"/>
      <c r="KJ8" s="1099"/>
      <c r="KK8" s="1099"/>
      <c r="KL8" s="1099"/>
      <c r="KM8" s="1099"/>
      <c r="KN8" s="1099"/>
      <c r="KO8" s="1099"/>
      <c r="KP8" s="1099"/>
      <c r="KQ8" s="1099"/>
      <c r="KR8" s="1099"/>
      <c r="KS8" s="1099"/>
      <c r="KT8" s="1099"/>
      <c r="KU8" s="1099"/>
      <c r="KV8" s="1099"/>
      <c r="KW8" s="1099"/>
      <c r="KX8" s="1099"/>
      <c r="KY8" s="1099"/>
      <c r="KZ8" s="1099"/>
      <c r="LA8" s="1099"/>
      <c r="LB8" s="1099"/>
      <c r="LC8" s="1099"/>
      <c r="LD8" s="1099"/>
      <c r="LE8" s="1099"/>
      <c r="LF8" s="1099"/>
      <c r="LG8" s="1099"/>
      <c r="LH8" s="1099"/>
      <c r="LI8" s="1099"/>
      <c r="LJ8" s="1099"/>
      <c r="LK8" s="1099"/>
      <c r="LL8" s="1099"/>
      <c r="LM8" s="1099"/>
      <c r="LN8" s="1099"/>
      <c r="LO8" s="1099"/>
      <c r="LP8" s="1099"/>
      <c r="LQ8" s="1099"/>
      <c r="LR8" s="1099"/>
      <c r="LS8" s="1099"/>
      <c r="LT8" s="1099"/>
      <c r="LU8" s="1099"/>
      <c r="LV8" s="1099"/>
      <c r="LW8" s="1099"/>
      <c r="LX8" s="1099"/>
      <c r="LY8" s="1099"/>
      <c r="LZ8" s="1099"/>
      <c r="MA8" s="1099"/>
      <c r="MB8" s="1099"/>
      <c r="MC8" s="1099"/>
      <c r="MD8" s="1099"/>
      <c r="ME8" s="1099"/>
      <c r="MF8" s="1099"/>
      <c r="MG8" s="1099"/>
      <c r="MH8" s="1099"/>
      <c r="MI8" s="1099"/>
      <c r="MJ8" s="1099"/>
      <c r="MK8" s="1099"/>
      <c r="ML8" s="1099"/>
      <c r="MM8" s="1099"/>
      <c r="MN8" s="1099"/>
      <c r="MO8" s="1099"/>
      <c r="MP8" s="1099"/>
      <c r="MQ8" s="1099"/>
      <c r="MR8" s="1099"/>
      <c r="MS8" s="1099"/>
      <c r="MT8" s="1099"/>
      <c r="MU8" s="1099"/>
      <c r="MV8" s="1099"/>
      <c r="MW8" s="1099"/>
      <c r="MX8" s="1099"/>
      <c r="MY8" s="1099"/>
      <c r="MZ8" s="1099"/>
      <c r="NA8" s="1099"/>
      <c r="NB8" s="1099"/>
      <c r="NC8" s="1099"/>
      <c r="ND8" s="1099"/>
      <c r="NE8" s="1099"/>
      <c r="NF8" s="1099"/>
      <c r="NG8" s="1099"/>
      <c r="NH8" s="1099"/>
      <c r="NI8" s="1099"/>
      <c r="NJ8" s="1099"/>
      <c r="NK8" s="1099"/>
      <c r="NL8" s="1099"/>
      <c r="NM8" s="1099"/>
      <c r="NN8" s="1099"/>
      <c r="NO8" s="1099"/>
      <c r="NP8" s="1099"/>
      <c r="NQ8" s="1099"/>
      <c r="NR8" s="1099"/>
      <c r="NS8" s="1099"/>
      <c r="NT8" s="1099"/>
      <c r="NU8" s="1099"/>
      <c r="NV8" s="1099"/>
      <c r="NW8" s="1099"/>
      <c r="NX8" s="1099"/>
      <c r="NY8" s="1099"/>
      <c r="NZ8" s="1099"/>
      <c r="OA8" s="1099"/>
      <c r="OB8" s="1099"/>
      <c r="OC8" s="1099"/>
      <c r="OD8" s="1099"/>
      <c r="OE8" s="1099"/>
      <c r="OF8" s="1099"/>
      <c r="OG8" s="1099"/>
      <c r="OH8" s="1099"/>
      <c r="OI8" s="1099"/>
      <c r="OJ8" s="1099"/>
      <c r="OK8" s="1099"/>
      <c r="OL8" s="1099"/>
      <c r="OM8" s="1099"/>
      <c r="ON8" s="1099"/>
      <c r="OO8" s="1099"/>
      <c r="OP8" s="1099"/>
      <c r="OQ8" s="1099"/>
      <c r="OR8" s="1099"/>
      <c r="OS8" s="1099"/>
      <c r="OT8" s="1099"/>
      <c r="OU8" s="1099"/>
      <c r="OV8" s="1099"/>
      <c r="OW8" s="1099"/>
      <c r="OX8" s="1099"/>
      <c r="OY8" s="1099"/>
      <c r="OZ8" s="1099"/>
      <c r="PA8" s="1099"/>
      <c r="PB8" s="1099"/>
      <c r="PC8" s="1099"/>
      <c r="PD8" s="1099"/>
      <c r="PE8" s="1099"/>
      <c r="PF8" s="1099"/>
      <c r="PG8" s="1099"/>
      <c r="PH8" s="1099"/>
      <c r="PI8" s="1099"/>
      <c r="PJ8" s="1099"/>
      <c r="PK8" s="1099"/>
      <c r="PL8" s="1099"/>
      <c r="PM8" s="1099"/>
      <c r="PN8" s="1099"/>
      <c r="PO8" s="1099"/>
      <c r="PP8" s="1099"/>
      <c r="PQ8" s="1099"/>
      <c r="PR8" s="1099"/>
      <c r="PS8" s="1099"/>
      <c r="PT8" s="1099"/>
      <c r="PU8" s="1099"/>
      <c r="PV8" s="1099"/>
      <c r="PW8" s="1099"/>
      <c r="PX8" s="1099"/>
      <c r="PY8" s="1099"/>
      <c r="PZ8" s="1099"/>
      <c r="QA8" s="1099"/>
      <c r="QB8" s="1099"/>
      <c r="QC8" s="1099"/>
      <c r="QD8" s="1099"/>
      <c r="QE8" s="1099"/>
      <c r="QF8" s="1099"/>
      <c r="QG8" s="1099"/>
      <c r="QH8" s="1099"/>
      <c r="QI8" s="1099"/>
      <c r="QJ8" s="1099"/>
      <c r="QK8" s="1099"/>
      <c r="QL8" s="1099"/>
      <c r="QM8" s="1099"/>
      <c r="QN8" s="1099"/>
      <c r="QO8" s="1099"/>
      <c r="QP8" s="1099"/>
      <c r="QQ8" s="1099"/>
      <c r="QR8" s="1099"/>
      <c r="QS8" s="1099"/>
      <c r="QT8" s="1099"/>
      <c r="QU8" s="1099"/>
      <c r="QV8" s="1099"/>
      <c r="QW8" s="1099"/>
      <c r="QX8" s="1099"/>
      <c r="QY8" s="1099"/>
      <c r="QZ8" s="1099"/>
      <c r="RA8" s="1099"/>
      <c r="RB8" s="1099"/>
      <c r="RC8" s="1099"/>
      <c r="RD8" s="1099"/>
      <c r="RE8" s="1099"/>
      <c r="RF8" s="1099"/>
      <c r="RG8" s="1099"/>
      <c r="RH8" s="1099"/>
      <c r="RI8" s="1099"/>
      <c r="RJ8" s="1099"/>
      <c r="RK8" s="1099"/>
      <c r="RL8" s="1099"/>
      <c r="RM8" s="1099"/>
      <c r="RN8" s="1099"/>
      <c r="RO8" s="1099"/>
      <c r="RP8" s="1099"/>
      <c r="RQ8" s="1099"/>
      <c r="RR8" s="1099"/>
      <c r="RS8" s="1099"/>
      <c r="RT8" s="1099"/>
      <c r="RU8" s="1099"/>
      <c r="RV8" s="1099"/>
      <c r="RW8" s="1099"/>
      <c r="RX8" s="1099"/>
      <c r="RY8" s="1099"/>
      <c r="RZ8" s="1099"/>
      <c r="SA8" s="1099"/>
      <c r="SB8" s="1099"/>
      <c r="SC8" s="1099"/>
      <c r="SD8" s="1099"/>
      <c r="SE8" s="1099"/>
      <c r="SF8" s="1099"/>
      <c r="SG8" s="1099"/>
      <c r="SH8" s="1099"/>
      <c r="SI8" s="1099"/>
      <c r="SJ8" s="1099"/>
      <c r="SK8" s="1099"/>
      <c r="SL8" s="1099"/>
      <c r="SM8" s="1099"/>
      <c r="SN8" s="1099"/>
      <c r="SO8" s="1099"/>
      <c r="SP8" s="1099"/>
      <c r="SQ8" s="1099"/>
      <c r="SR8" s="1099"/>
      <c r="SS8" s="1099"/>
      <c r="ST8" s="1099"/>
      <c r="SU8" s="1099"/>
      <c r="SV8" s="1099"/>
      <c r="SW8" s="1099"/>
      <c r="SX8" s="1099"/>
      <c r="SY8" s="1099"/>
      <c r="SZ8" s="1099"/>
      <c r="TA8" s="1099"/>
      <c r="TB8" s="1099"/>
      <c r="TC8" s="1099"/>
      <c r="TD8" s="1099"/>
      <c r="TE8" s="1099"/>
      <c r="TF8" s="1099"/>
      <c r="TG8" s="1099"/>
      <c r="TH8" s="1099"/>
      <c r="TI8" s="1099"/>
      <c r="TJ8" s="1099"/>
      <c r="TK8" s="1099"/>
      <c r="TL8" s="1099"/>
      <c r="TM8" s="1099"/>
      <c r="TN8" s="1099"/>
      <c r="TO8" s="1099"/>
      <c r="TP8" s="1099"/>
      <c r="TQ8" s="1099"/>
      <c r="TR8" s="1099"/>
      <c r="TS8" s="1099"/>
      <c r="TT8" s="1099"/>
      <c r="TU8" s="1099"/>
      <c r="TV8" s="1099"/>
      <c r="TW8" s="1099"/>
      <c r="TX8" s="1099"/>
      <c r="TY8" s="1099"/>
      <c r="TZ8" s="1099"/>
      <c r="UA8" s="1099"/>
      <c r="UB8" s="1099"/>
      <c r="UC8" s="1099"/>
      <c r="UD8" s="1099"/>
      <c r="UE8" s="1099"/>
      <c r="UF8" s="1099"/>
      <c r="UG8" s="1099"/>
      <c r="UH8" s="1099"/>
      <c r="UI8" s="1099"/>
      <c r="UJ8" s="1099"/>
      <c r="UK8" s="1099"/>
      <c r="UL8" s="1099"/>
      <c r="UM8" s="1099"/>
      <c r="UN8" s="1099"/>
      <c r="UO8" s="1099"/>
      <c r="UP8" s="1099"/>
      <c r="UQ8" s="1099"/>
      <c r="UR8" s="1099"/>
      <c r="US8" s="1099"/>
      <c r="UT8" s="1099"/>
      <c r="UU8" s="1099"/>
      <c r="UV8" s="1099"/>
      <c r="UW8" s="1099"/>
      <c r="UX8" s="1099"/>
      <c r="UY8" s="1099"/>
      <c r="UZ8" s="1099"/>
      <c r="VA8" s="1099"/>
      <c r="VB8" s="1099"/>
      <c r="VC8" s="1099"/>
      <c r="VD8" s="1099"/>
      <c r="VE8" s="1099"/>
      <c r="VF8" s="1099"/>
      <c r="VG8" s="1099"/>
      <c r="VH8" s="1099"/>
      <c r="VI8" s="1099"/>
      <c r="VJ8" s="1099"/>
      <c r="VK8" s="1099"/>
      <c r="VL8" s="1099"/>
      <c r="VM8" s="1099"/>
      <c r="VN8" s="1099"/>
      <c r="VO8" s="1099"/>
      <c r="VP8" s="1099"/>
      <c r="VQ8" s="1099"/>
      <c r="VR8" s="1099"/>
      <c r="VS8" s="1099"/>
      <c r="VT8" s="1099"/>
      <c r="VU8" s="1099"/>
      <c r="VV8" s="1099"/>
      <c r="VW8" s="1099"/>
      <c r="VX8" s="1099"/>
      <c r="VY8" s="1099"/>
      <c r="VZ8" s="1099"/>
      <c r="WA8" s="1099"/>
      <c r="WB8" s="1099"/>
      <c r="WC8" s="1099"/>
      <c r="WD8" s="1099"/>
      <c r="WE8" s="1099"/>
      <c r="WF8" s="1099"/>
      <c r="WG8" s="1099"/>
      <c r="WH8" s="1099"/>
      <c r="WI8" s="1099"/>
      <c r="WJ8" s="1099"/>
      <c r="WK8" s="1099"/>
      <c r="WL8" s="1099"/>
      <c r="WM8" s="1099"/>
      <c r="WN8" s="1099"/>
      <c r="WO8" s="1099"/>
      <c r="WP8" s="1099"/>
      <c r="WQ8" s="1099"/>
      <c r="WR8" s="1099"/>
      <c r="WS8" s="1099"/>
      <c r="WT8" s="1099"/>
      <c r="WU8" s="1099"/>
      <c r="WV8" s="1099"/>
      <c r="WW8" s="1099"/>
      <c r="WX8" s="1099"/>
      <c r="WY8" s="1099"/>
      <c r="WZ8" s="1099"/>
      <c r="XA8" s="1099"/>
      <c r="XB8" s="1099"/>
      <c r="XC8" s="1099"/>
      <c r="XD8" s="1099"/>
      <c r="XE8" s="1099"/>
      <c r="XF8" s="1099"/>
      <c r="XG8" s="1099"/>
      <c r="XH8" s="1099"/>
      <c r="XI8" s="1099"/>
      <c r="XJ8" s="1099"/>
      <c r="XK8" s="1099"/>
      <c r="XL8" s="1099"/>
      <c r="XM8" s="1099"/>
      <c r="XN8" s="1099"/>
      <c r="XO8" s="1099"/>
      <c r="XP8" s="1099"/>
      <c r="XQ8" s="1099"/>
      <c r="XR8" s="1099"/>
      <c r="XS8" s="1099"/>
      <c r="XT8" s="1099"/>
      <c r="XU8" s="1099"/>
      <c r="XV8" s="1099"/>
      <c r="XW8" s="1099"/>
      <c r="XX8" s="1099"/>
      <c r="XY8" s="1099"/>
      <c r="XZ8" s="1099"/>
      <c r="YA8" s="1099"/>
      <c r="YB8" s="1099"/>
      <c r="YC8" s="1099"/>
      <c r="YD8" s="1099"/>
      <c r="YE8" s="1099"/>
      <c r="YF8" s="1099"/>
      <c r="YG8" s="1099"/>
      <c r="YH8" s="1099"/>
      <c r="YI8" s="1099"/>
      <c r="YJ8" s="1099"/>
      <c r="YK8" s="1099"/>
      <c r="YL8" s="1099"/>
      <c r="YM8" s="1099"/>
      <c r="YN8" s="1099"/>
      <c r="YO8" s="1099"/>
      <c r="YP8" s="1099"/>
      <c r="YQ8" s="1099"/>
      <c r="YR8" s="1099"/>
      <c r="YS8" s="1099"/>
      <c r="YT8" s="1099"/>
      <c r="YU8" s="1099"/>
      <c r="YV8" s="1099"/>
      <c r="YW8" s="1099"/>
      <c r="YX8" s="1099"/>
      <c r="YY8" s="1099"/>
      <c r="YZ8" s="1099"/>
      <c r="ZA8" s="1099"/>
      <c r="ZB8" s="1099"/>
      <c r="ZC8" s="1099"/>
      <c r="ZD8" s="1099"/>
      <c r="ZE8" s="1099"/>
      <c r="ZF8" s="1099"/>
      <c r="ZG8" s="1099"/>
      <c r="ZH8" s="1099"/>
      <c r="ZI8" s="1099"/>
      <c r="ZJ8" s="1099"/>
      <c r="ZK8" s="1099"/>
      <c r="ZL8" s="1099"/>
      <c r="ZM8" s="1099"/>
      <c r="ZN8" s="1099"/>
      <c r="ZO8" s="1099"/>
      <c r="ZP8" s="1099"/>
      <c r="ZQ8" s="1099"/>
      <c r="ZR8" s="1099"/>
      <c r="ZS8" s="1099"/>
      <c r="ZT8" s="1099"/>
      <c r="ZU8" s="1099"/>
      <c r="ZV8" s="1099"/>
      <c r="ZW8" s="1099"/>
      <c r="ZX8" s="1099"/>
      <c r="ZY8" s="1099"/>
      <c r="ZZ8" s="1099"/>
      <c r="AAA8" s="1099"/>
      <c r="AAB8" s="1099"/>
      <c r="AAC8" s="1099"/>
      <c r="AAD8" s="1099"/>
      <c r="AAE8" s="1099"/>
      <c r="AAF8" s="1099"/>
      <c r="AAG8" s="1099"/>
      <c r="AAH8" s="1099"/>
      <c r="AAI8" s="1099"/>
      <c r="AAJ8" s="1099"/>
      <c r="AAK8" s="1099"/>
      <c r="AAL8" s="1099"/>
      <c r="AAM8" s="1099"/>
      <c r="AAN8" s="1099"/>
      <c r="AAO8" s="1099"/>
      <c r="AAP8" s="1099"/>
      <c r="AAQ8" s="1099"/>
      <c r="AAR8" s="1099"/>
      <c r="AAS8" s="1099"/>
      <c r="AAT8" s="1099"/>
      <c r="AAU8" s="1099"/>
      <c r="AAV8" s="1099"/>
      <c r="AAW8" s="1099"/>
      <c r="AAX8" s="1099"/>
      <c r="AAY8" s="1099"/>
      <c r="AAZ8" s="1099"/>
      <c r="ABA8" s="1099"/>
      <c r="ABB8" s="1099"/>
      <c r="ABC8" s="1099"/>
      <c r="ABD8" s="1099"/>
      <c r="ABE8" s="1099"/>
      <c r="ABF8" s="1099"/>
      <c r="ABG8" s="1099"/>
      <c r="ABH8" s="1099"/>
      <c r="ABI8" s="1099"/>
      <c r="ABJ8" s="1099"/>
      <c r="ABK8" s="1099"/>
      <c r="ABL8" s="1099"/>
      <c r="ABM8" s="1099"/>
      <c r="ABN8" s="1099"/>
      <c r="ABO8" s="1099"/>
      <c r="ABP8" s="1099"/>
      <c r="ABQ8" s="1099"/>
      <c r="ABR8" s="1099"/>
      <c r="ABS8" s="1099"/>
      <c r="ABT8" s="1099"/>
      <c r="ABU8" s="1099"/>
      <c r="ABV8" s="1099"/>
      <c r="ABW8" s="1099"/>
      <c r="ABX8" s="1099"/>
      <c r="ABY8" s="1099"/>
      <c r="ABZ8" s="1099"/>
      <c r="ACA8" s="1099"/>
      <c r="ACB8" s="1099"/>
      <c r="ACC8" s="1099"/>
      <c r="ACD8" s="1099"/>
      <c r="ACE8" s="1099"/>
      <c r="ACF8" s="1099"/>
      <c r="ACG8" s="1099"/>
      <c r="ACH8" s="1099"/>
      <c r="ACI8" s="1099"/>
      <c r="ACJ8" s="1099"/>
      <c r="ACK8" s="1099"/>
      <c r="ACL8" s="1099"/>
      <c r="ACM8" s="1099"/>
      <c r="ACN8" s="1099"/>
      <c r="ACO8" s="1099"/>
      <c r="ACP8" s="1099"/>
      <c r="ACQ8" s="1099"/>
      <c r="ACR8" s="1099"/>
      <c r="ACS8" s="1099"/>
      <c r="ACT8" s="1099"/>
      <c r="ACU8" s="1099"/>
      <c r="ACV8" s="1099"/>
      <c r="ACW8" s="1099"/>
      <c r="ACX8" s="1099"/>
      <c r="ACY8" s="1099"/>
      <c r="ACZ8" s="1099"/>
      <c r="ADA8" s="1099"/>
      <c r="ADB8" s="1099"/>
      <c r="ADC8" s="1099"/>
      <c r="ADD8" s="1099"/>
      <c r="ADE8" s="1099"/>
      <c r="ADF8" s="1099"/>
      <c r="ADG8" s="1099"/>
      <c r="ADH8" s="1099"/>
      <c r="ADI8" s="1099"/>
      <c r="ADJ8" s="1099"/>
      <c r="ADK8" s="1099"/>
      <c r="ADL8" s="1099"/>
      <c r="ADM8" s="1099"/>
      <c r="ADN8" s="1099"/>
      <c r="ADO8" s="1099"/>
      <c r="ADP8" s="1099"/>
      <c r="ADQ8" s="1099"/>
      <c r="ADR8" s="1099"/>
      <c r="ADS8" s="1099"/>
      <c r="ADT8" s="1099"/>
      <c r="ADU8" s="1099"/>
      <c r="ADV8" s="1099"/>
      <c r="ADW8" s="1099"/>
      <c r="ADX8" s="1099"/>
      <c r="ADY8" s="1099"/>
      <c r="ADZ8" s="1099"/>
      <c r="AEA8" s="1099"/>
      <c r="AEB8" s="1099"/>
      <c r="AEC8" s="1099"/>
      <c r="AED8" s="1099"/>
      <c r="AEE8" s="1099"/>
      <c r="AEF8" s="1099"/>
      <c r="AEG8" s="1099"/>
      <c r="AEH8" s="1099"/>
      <c r="AEI8" s="1099"/>
      <c r="AEJ8" s="1099"/>
      <c r="AEK8" s="1099"/>
      <c r="AEL8" s="1099"/>
      <c r="AEM8" s="1099"/>
      <c r="AEN8" s="1099"/>
      <c r="AEO8" s="1099"/>
      <c r="AEP8" s="1099"/>
      <c r="AEQ8" s="1099"/>
      <c r="AER8" s="1099"/>
      <c r="AES8" s="1099"/>
      <c r="AET8" s="1099"/>
      <c r="AEU8" s="1099"/>
      <c r="AEV8" s="1099"/>
      <c r="AEW8" s="1099"/>
      <c r="AEX8" s="1099"/>
      <c r="AEY8" s="1099"/>
      <c r="AEZ8" s="1099"/>
      <c r="AFA8" s="1099"/>
      <c r="AFB8" s="1099"/>
      <c r="AFC8" s="1099"/>
      <c r="AFD8" s="1099"/>
      <c r="AFE8" s="1099"/>
      <c r="AFF8" s="1099"/>
      <c r="AFG8" s="1099"/>
      <c r="AFH8" s="1099"/>
      <c r="AFI8" s="1099"/>
      <c r="AFJ8" s="1099"/>
      <c r="AFK8" s="1099"/>
      <c r="AFL8" s="1099"/>
      <c r="AFM8" s="1099"/>
      <c r="AFN8" s="1099"/>
      <c r="AFO8" s="1099"/>
      <c r="AFP8" s="1099"/>
      <c r="AFQ8" s="1099"/>
      <c r="AFR8" s="1099"/>
      <c r="AFS8" s="1099"/>
      <c r="AFT8" s="1099"/>
      <c r="AFU8" s="1099"/>
      <c r="AFV8" s="1099"/>
      <c r="AFW8" s="1099"/>
      <c r="AFX8" s="1099"/>
      <c r="AFY8" s="1099"/>
      <c r="AFZ8" s="1099"/>
      <c r="AGA8" s="1099"/>
      <c r="AGB8" s="1099"/>
      <c r="AGC8" s="1099"/>
      <c r="AGD8" s="1099"/>
      <c r="AGE8" s="1099"/>
      <c r="AGF8" s="1099"/>
      <c r="AGG8" s="1099"/>
      <c r="AGH8" s="1099"/>
      <c r="AGI8" s="1099"/>
      <c r="AGJ8" s="1099"/>
      <c r="AGK8" s="1099"/>
      <c r="AGL8" s="1099"/>
      <c r="AGM8" s="1099"/>
      <c r="AGN8" s="1099"/>
      <c r="AGO8" s="1099"/>
      <c r="AGP8" s="1099"/>
      <c r="AGQ8" s="1099"/>
      <c r="AGR8" s="1099"/>
      <c r="AGS8" s="1099"/>
      <c r="AGT8" s="1099"/>
      <c r="AGU8" s="1099"/>
      <c r="AGV8" s="1099"/>
      <c r="AGW8" s="1099"/>
      <c r="AGX8" s="1099"/>
      <c r="AGY8" s="1099"/>
      <c r="AGZ8" s="1099"/>
      <c r="AHA8" s="1099"/>
      <c r="AHB8" s="1099"/>
      <c r="AHC8" s="1099"/>
      <c r="AHD8" s="1099"/>
      <c r="AHE8" s="1099"/>
      <c r="AHF8" s="1099"/>
      <c r="AHG8" s="1099"/>
      <c r="AHH8" s="1099"/>
      <c r="AHI8" s="1099"/>
      <c r="AHJ8" s="1099"/>
      <c r="AHK8" s="1099"/>
      <c r="AHL8" s="1099"/>
      <c r="AHM8" s="1099"/>
      <c r="AHN8" s="1099"/>
      <c r="AHO8" s="1099"/>
      <c r="AHP8" s="1099"/>
      <c r="AHQ8" s="1099"/>
      <c r="AHR8" s="1099"/>
      <c r="AHS8" s="1099"/>
      <c r="AHT8" s="1099"/>
      <c r="AHU8" s="1099"/>
      <c r="AHV8" s="1099"/>
      <c r="AHW8" s="1099"/>
      <c r="AHX8" s="1099"/>
      <c r="AHY8" s="1099"/>
      <c r="AHZ8" s="1099"/>
      <c r="AIA8" s="1099"/>
      <c r="AIB8" s="1099"/>
      <c r="AIC8" s="1099"/>
      <c r="AID8" s="1099"/>
      <c r="AIE8" s="1099"/>
      <c r="AIF8" s="1099"/>
      <c r="AIG8" s="1099"/>
      <c r="AIH8" s="1099"/>
      <c r="AII8" s="1099"/>
      <c r="AIJ8" s="1099"/>
      <c r="AIK8" s="1099"/>
      <c r="AIL8" s="1099"/>
      <c r="AIM8" s="1099"/>
      <c r="AIN8" s="1099"/>
      <c r="AIO8" s="1099"/>
      <c r="AIP8" s="1099"/>
      <c r="AIQ8" s="1099"/>
      <c r="AIR8" s="1099"/>
      <c r="AIS8" s="1099"/>
      <c r="AIT8" s="1099"/>
      <c r="AIU8" s="1099"/>
      <c r="AIV8" s="1099"/>
      <c r="AIW8" s="1099"/>
      <c r="AIX8" s="1099"/>
      <c r="AIY8" s="1099"/>
      <c r="AIZ8" s="1099"/>
      <c r="AJA8" s="1099"/>
      <c r="AJB8" s="1099"/>
      <c r="AJC8" s="1099"/>
      <c r="AJD8" s="1099"/>
      <c r="AJE8" s="1099"/>
      <c r="AJF8" s="1099"/>
      <c r="AJG8" s="1099"/>
      <c r="AJH8" s="1099"/>
      <c r="AJI8" s="1099"/>
      <c r="AJJ8" s="1099"/>
      <c r="AJK8" s="1099"/>
      <c r="AJL8" s="1099"/>
      <c r="AJM8" s="1099"/>
      <c r="AJN8" s="1099"/>
      <c r="AJO8" s="1099"/>
      <c r="AJP8" s="1099"/>
      <c r="AJQ8" s="1099"/>
      <c r="AJR8" s="1099"/>
      <c r="AJS8" s="1099"/>
      <c r="AJT8" s="1099"/>
      <c r="AJU8" s="1099"/>
      <c r="AJV8" s="1099"/>
      <c r="AJW8" s="1099"/>
      <c r="AJX8" s="1099"/>
      <c r="AJY8" s="1099"/>
      <c r="AJZ8" s="1099"/>
      <c r="AKA8" s="1099"/>
      <c r="AKB8" s="1099"/>
      <c r="AKC8" s="1099"/>
      <c r="AKD8" s="1099"/>
      <c r="AKE8" s="1099"/>
      <c r="AKF8" s="1099"/>
      <c r="AKG8" s="1099"/>
      <c r="AKH8" s="1099"/>
      <c r="AKI8" s="1099"/>
      <c r="AKJ8" s="1099"/>
      <c r="AKK8" s="1099"/>
      <c r="AKL8" s="1099"/>
      <c r="AKM8" s="1099"/>
      <c r="AKN8" s="1099"/>
      <c r="AKO8" s="1099"/>
      <c r="AKP8" s="1099"/>
      <c r="AKQ8" s="1099"/>
      <c r="AKR8" s="1099"/>
      <c r="AKS8" s="1099"/>
      <c r="AKT8" s="1099"/>
      <c r="AKU8" s="1099"/>
      <c r="AKV8" s="1099"/>
      <c r="AKW8" s="1099"/>
      <c r="AKX8" s="1099"/>
      <c r="AKY8" s="1099"/>
      <c r="AKZ8" s="1099"/>
      <c r="ALA8" s="1099"/>
      <c r="ALB8" s="1099"/>
      <c r="ALC8" s="1099"/>
      <c r="ALD8" s="1099"/>
      <c r="ALE8" s="1099"/>
      <c r="ALF8" s="1099"/>
      <c r="ALG8" s="1099"/>
      <c r="ALH8" s="1099"/>
      <c r="ALI8" s="1099"/>
      <c r="ALJ8" s="1099"/>
      <c r="ALK8" s="1099"/>
      <c r="ALL8" s="1099"/>
      <c r="ALM8" s="1099"/>
      <c r="ALN8" s="1099"/>
      <c r="ALO8" s="1099"/>
      <c r="ALP8" s="1099"/>
      <c r="ALQ8" s="1099"/>
      <c r="ALR8" s="1099"/>
      <c r="ALS8" s="1099"/>
      <c r="ALT8" s="1099"/>
      <c r="ALU8" s="1099"/>
      <c r="ALV8" s="1099"/>
      <c r="ALW8" s="1099"/>
      <c r="ALX8" s="1099"/>
      <c r="ALY8" s="1099"/>
      <c r="ALZ8" s="1099"/>
      <c r="AMA8" s="1099"/>
      <c r="AMB8" s="1099"/>
      <c r="AMC8" s="1099"/>
      <c r="AMD8" s="1099"/>
      <c r="AME8" s="1099"/>
      <c r="AMF8" s="1099"/>
      <c r="AMG8" s="1099"/>
      <c r="AMH8" s="1099"/>
      <c r="AMI8" s="1099"/>
      <c r="AMJ8" s="1099"/>
      <c r="AMK8" s="1099"/>
      <c r="AML8" s="1099"/>
      <c r="AMM8" s="1099"/>
      <c r="AMN8" s="1099"/>
      <c r="AMO8" s="1099"/>
      <c r="AMP8" s="1099"/>
      <c r="AMQ8" s="1099"/>
      <c r="AMR8" s="1099"/>
      <c r="AMS8" s="1099"/>
      <c r="AMT8" s="1099"/>
      <c r="AMU8" s="1099"/>
      <c r="AMV8" s="1099"/>
      <c r="AMW8" s="1099"/>
      <c r="AMX8" s="1099"/>
      <c r="AMY8" s="1099"/>
      <c r="AMZ8" s="1099"/>
      <c r="ANA8" s="1099"/>
      <c r="ANB8" s="1099"/>
      <c r="ANC8" s="1099"/>
      <c r="AND8" s="1099"/>
      <c r="ANE8" s="1099"/>
      <c r="ANF8" s="1099"/>
      <c r="ANG8" s="1099"/>
      <c r="ANH8" s="1099"/>
      <c r="ANI8" s="1099"/>
      <c r="ANJ8" s="1099"/>
      <c r="ANK8" s="1099"/>
      <c r="ANL8" s="1099"/>
      <c r="ANM8" s="1099"/>
      <c r="ANN8" s="1099"/>
      <c r="ANO8" s="1099"/>
      <c r="ANP8" s="1099"/>
      <c r="ANQ8" s="1099"/>
      <c r="ANR8" s="1099"/>
      <c r="ANS8" s="1099"/>
      <c r="ANT8" s="1099"/>
      <c r="ANU8" s="1099"/>
      <c r="ANV8" s="1099"/>
      <c r="ANW8" s="1099"/>
      <c r="ANX8" s="1099"/>
      <c r="ANY8" s="1099"/>
      <c r="ANZ8" s="1099"/>
      <c r="AOA8" s="1099"/>
      <c r="AOB8" s="1099"/>
      <c r="AOC8" s="1099"/>
      <c r="AOD8" s="1099"/>
      <c r="AOE8" s="1099"/>
      <c r="AOF8" s="1099"/>
      <c r="AOG8" s="1099"/>
      <c r="AOH8" s="1099"/>
      <c r="AOI8" s="1099"/>
      <c r="AOJ8" s="1099"/>
      <c r="AOK8" s="1099"/>
      <c r="AOL8" s="1099"/>
      <c r="AOM8" s="1099"/>
      <c r="AON8" s="1099"/>
      <c r="AOO8" s="1099"/>
      <c r="AOP8" s="1099"/>
      <c r="AOQ8" s="1099"/>
      <c r="AOR8" s="1099"/>
      <c r="AOS8" s="1099"/>
      <c r="AOT8" s="1099"/>
      <c r="AOU8" s="1099"/>
      <c r="AOV8" s="1099"/>
      <c r="AOW8" s="1099"/>
      <c r="AOX8" s="1099"/>
      <c r="AOY8" s="1099"/>
      <c r="AOZ8" s="1099"/>
      <c r="APA8" s="1099"/>
      <c r="APB8" s="1099"/>
      <c r="APC8" s="1099"/>
      <c r="APD8" s="1099"/>
      <c r="APE8" s="1099"/>
      <c r="APF8" s="1099"/>
      <c r="APG8" s="1099"/>
      <c r="APH8" s="1099"/>
      <c r="API8" s="1099"/>
      <c r="APJ8" s="1099"/>
      <c r="APK8" s="1099"/>
      <c r="APL8" s="1099"/>
      <c r="APM8" s="1099"/>
      <c r="APN8" s="1099"/>
      <c r="APO8" s="1099"/>
      <c r="APP8" s="1099"/>
      <c r="APQ8" s="1099"/>
      <c r="APR8" s="1099"/>
      <c r="APS8" s="1099"/>
      <c r="APT8" s="1099"/>
      <c r="APU8" s="1099"/>
      <c r="APV8" s="1099"/>
      <c r="APW8" s="1099"/>
      <c r="APX8" s="1099"/>
      <c r="APY8" s="1099"/>
      <c r="APZ8" s="1099"/>
      <c r="AQA8" s="1099"/>
      <c r="AQB8" s="1099"/>
      <c r="AQC8" s="1099"/>
      <c r="AQD8" s="1099"/>
      <c r="AQE8" s="1099"/>
      <c r="AQF8" s="1099"/>
      <c r="AQG8" s="1099"/>
      <c r="AQH8" s="1099"/>
      <c r="AQI8" s="1099"/>
      <c r="AQJ8" s="1099"/>
      <c r="AQK8" s="1099"/>
      <c r="AQL8" s="1099"/>
      <c r="AQM8" s="1099"/>
      <c r="AQN8" s="1099"/>
      <c r="AQO8" s="1099"/>
      <c r="AQP8" s="1099"/>
      <c r="AQQ8" s="1099"/>
      <c r="AQR8" s="1099"/>
      <c r="AQS8" s="1099"/>
      <c r="AQT8" s="1099"/>
      <c r="AQU8" s="1099"/>
      <c r="AQV8" s="1099"/>
      <c r="AQW8" s="1099"/>
      <c r="AQX8" s="1099"/>
      <c r="AQY8" s="1099"/>
      <c r="AQZ8" s="1099"/>
      <c r="ARA8" s="1099"/>
      <c r="ARB8" s="1099"/>
      <c r="ARC8" s="1099"/>
      <c r="ARD8" s="1099"/>
      <c r="ARE8" s="1099"/>
      <c r="ARF8" s="1099"/>
      <c r="ARG8" s="1099"/>
      <c r="ARH8" s="1099"/>
      <c r="ARI8" s="1099"/>
      <c r="ARJ8" s="1099"/>
      <c r="ARK8" s="1099"/>
      <c r="ARL8" s="1099"/>
      <c r="ARM8" s="1099"/>
      <c r="ARN8" s="1099"/>
      <c r="ARO8" s="1099"/>
      <c r="ARP8" s="1099"/>
      <c r="ARQ8" s="1099"/>
      <c r="ARR8" s="1099"/>
      <c r="ARS8" s="1099"/>
      <c r="ART8" s="1099"/>
      <c r="ARU8" s="1099"/>
      <c r="ARV8" s="1099"/>
      <c r="ARW8" s="1099"/>
      <c r="ARX8" s="1099"/>
      <c r="ARY8" s="1099"/>
      <c r="ARZ8" s="1099"/>
      <c r="ASA8" s="1099"/>
      <c r="ASB8" s="1099"/>
      <c r="ASC8" s="1099"/>
      <c r="ASD8" s="1099"/>
      <c r="ASE8" s="1099"/>
      <c r="ASF8" s="1099"/>
      <c r="ASG8" s="1099"/>
      <c r="ASH8" s="1099"/>
      <c r="ASI8" s="1099"/>
      <c r="ASJ8" s="1099"/>
      <c r="ASK8" s="1099"/>
      <c r="ASL8" s="1099"/>
      <c r="ASM8" s="1099"/>
      <c r="ASN8" s="1099"/>
      <c r="ASO8" s="1099"/>
      <c r="ASP8" s="1099"/>
      <c r="ASQ8" s="1099"/>
      <c r="ASR8" s="1099"/>
      <c r="ASS8" s="1099"/>
      <c r="AST8" s="1099"/>
      <c r="ASU8" s="1099"/>
      <c r="ASV8" s="1099"/>
      <c r="ASW8" s="1099"/>
      <c r="ASX8" s="1099"/>
      <c r="ASY8" s="1099"/>
      <c r="ASZ8" s="1099"/>
      <c r="ATA8" s="1099"/>
      <c r="ATB8" s="1099"/>
      <c r="ATC8" s="1099"/>
      <c r="ATD8" s="1099"/>
      <c r="ATE8" s="1099"/>
      <c r="ATF8" s="1099"/>
      <c r="ATG8" s="1099"/>
      <c r="ATH8" s="1099"/>
      <c r="ATI8" s="1099"/>
      <c r="ATJ8" s="1099"/>
      <c r="ATK8" s="1099"/>
      <c r="ATL8" s="1099"/>
      <c r="ATM8" s="1099"/>
      <c r="ATN8" s="1099"/>
      <c r="ATO8" s="1099"/>
      <c r="ATP8" s="1099"/>
      <c r="ATQ8" s="1099"/>
      <c r="ATR8" s="1099"/>
      <c r="ATS8" s="1099"/>
      <c r="ATT8" s="1099"/>
      <c r="ATU8" s="1099"/>
      <c r="ATV8" s="1099"/>
      <c r="ATW8" s="1099"/>
      <c r="ATX8" s="1099"/>
      <c r="ATY8" s="1099"/>
      <c r="ATZ8" s="1099"/>
      <c r="AUA8" s="1099"/>
      <c r="AUB8" s="1099"/>
      <c r="AUC8" s="1099"/>
      <c r="AUD8" s="1099"/>
      <c r="AUE8" s="1099"/>
      <c r="AUF8" s="1099"/>
      <c r="AUG8" s="1099"/>
      <c r="AUH8" s="1099"/>
      <c r="AUI8" s="1099"/>
      <c r="AUJ8" s="1099"/>
      <c r="AUK8" s="1099"/>
      <c r="AUL8" s="1099"/>
      <c r="AUM8" s="1099"/>
      <c r="AUN8" s="1099"/>
      <c r="AUO8" s="1099"/>
      <c r="AUP8" s="1099"/>
      <c r="AUQ8" s="1099"/>
      <c r="AUR8" s="1099"/>
      <c r="AUS8" s="1099"/>
      <c r="AUT8" s="1099"/>
      <c r="AUU8" s="1099"/>
      <c r="AUV8" s="1099"/>
      <c r="AUW8" s="1099"/>
      <c r="AUX8" s="1099"/>
      <c r="AUY8" s="1099"/>
      <c r="AUZ8" s="1099"/>
      <c r="AVA8" s="1099"/>
      <c r="AVB8" s="1099"/>
      <c r="AVC8" s="1099"/>
      <c r="AVD8" s="1099"/>
      <c r="AVE8" s="1099"/>
      <c r="AVF8" s="1099"/>
      <c r="AVG8" s="1099"/>
      <c r="AVH8" s="1099"/>
      <c r="AVI8" s="1099"/>
      <c r="AVJ8" s="1099"/>
      <c r="AVK8" s="1099"/>
      <c r="AVL8" s="1099"/>
      <c r="AVM8" s="1099"/>
      <c r="AVN8" s="1099"/>
      <c r="AVO8" s="1099"/>
      <c r="AVP8" s="1099"/>
      <c r="AVQ8" s="1099"/>
      <c r="AVR8" s="1099"/>
      <c r="AVS8" s="1099"/>
      <c r="AVT8" s="1099"/>
      <c r="AVU8" s="1099"/>
      <c r="AVV8" s="1099"/>
      <c r="AVW8" s="1099"/>
      <c r="AVX8" s="1099"/>
      <c r="AVY8" s="1099"/>
      <c r="AVZ8" s="1099"/>
      <c r="AWA8" s="1099"/>
      <c r="AWB8" s="1099"/>
      <c r="AWC8" s="1099"/>
      <c r="AWD8" s="1099"/>
      <c r="AWE8" s="1099"/>
      <c r="AWF8" s="1099"/>
      <c r="AWG8" s="1099"/>
      <c r="AWH8" s="1099"/>
      <c r="AWI8" s="1099"/>
      <c r="AWJ8" s="1099"/>
      <c r="AWK8" s="1099"/>
      <c r="AWL8" s="1099"/>
      <c r="AWM8" s="1099"/>
      <c r="AWN8" s="1099"/>
      <c r="AWO8" s="1099"/>
      <c r="AWP8" s="1099"/>
      <c r="AWQ8" s="1099"/>
      <c r="AWR8" s="1099"/>
      <c r="AWS8" s="1099"/>
      <c r="AWT8" s="1099"/>
      <c r="AWU8" s="1099"/>
      <c r="AWV8" s="1099"/>
      <c r="AWW8" s="1099"/>
      <c r="AWX8" s="1099"/>
      <c r="AWY8" s="1099"/>
      <c r="AWZ8" s="1099"/>
      <c r="AXA8" s="1099"/>
      <c r="AXB8" s="1099"/>
      <c r="AXC8" s="1099"/>
      <c r="AXD8" s="1099"/>
      <c r="AXE8" s="1099"/>
      <c r="AXF8" s="1099"/>
      <c r="AXG8" s="1099"/>
      <c r="AXH8" s="1099"/>
      <c r="AXI8" s="1099"/>
      <c r="AXJ8" s="1099"/>
      <c r="AXK8" s="1099"/>
      <c r="AXL8" s="1099"/>
      <c r="AXM8" s="1099"/>
      <c r="AXN8" s="1099"/>
      <c r="AXO8" s="1099"/>
      <c r="AXP8" s="1099"/>
      <c r="AXQ8" s="1099"/>
      <c r="AXR8" s="1099"/>
      <c r="AXS8" s="1099"/>
      <c r="AXT8" s="1099"/>
      <c r="AXU8" s="1099"/>
      <c r="AXV8" s="1099"/>
      <c r="AXW8" s="1099"/>
      <c r="AXX8" s="1099"/>
      <c r="AXY8" s="1099"/>
      <c r="AXZ8" s="1099"/>
      <c r="AYA8" s="1099"/>
      <c r="AYB8" s="1099"/>
    </row>
    <row r="9" spans="1:1328" s="1100" customFormat="1" ht="23.25" customHeight="1" x14ac:dyDescent="0.2">
      <c r="A9" s="2000"/>
      <c r="B9" s="4146" t="s">
        <v>1125</v>
      </c>
      <c r="C9" s="4146"/>
      <c r="D9" s="4146"/>
      <c r="E9" s="4146"/>
      <c r="F9" s="4146"/>
      <c r="G9" s="4146"/>
      <c r="H9" s="4146"/>
      <c r="I9" s="4146"/>
      <c r="J9" s="2002"/>
      <c r="K9" s="4146" t="s">
        <v>1126</v>
      </c>
      <c r="L9" s="4146"/>
      <c r="M9" s="4146"/>
      <c r="N9" s="2000"/>
      <c r="O9" s="4148" t="s">
        <v>1127</v>
      </c>
      <c r="P9" s="4148"/>
      <c r="Q9" s="4148"/>
      <c r="R9" s="2000"/>
      <c r="S9" s="4146" t="s">
        <v>1128</v>
      </c>
      <c r="T9" s="4146"/>
      <c r="U9" s="2000"/>
      <c r="Z9" s="2003"/>
      <c r="AD9" s="2003"/>
      <c r="AE9" s="2003"/>
      <c r="AF9" s="2003"/>
      <c r="AG9" s="2003"/>
      <c r="AH9" s="2003"/>
      <c r="AI9" s="2003"/>
      <c r="AJ9" s="1014"/>
      <c r="AK9" s="1014"/>
      <c r="AL9" s="1014"/>
      <c r="AM9" s="1014"/>
      <c r="AN9" s="1014"/>
      <c r="AO9" s="1014"/>
      <c r="AP9" s="1014"/>
      <c r="AQ9" s="1014"/>
      <c r="AR9" s="1014"/>
      <c r="AS9" s="1014"/>
      <c r="AT9" s="1014"/>
      <c r="AU9" s="1014"/>
      <c r="AV9" s="1098"/>
      <c r="AW9" s="1098"/>
      <c r="AX9" s="1098"/>
      <c r="AY9" s="1098"/>
      <c r="AZ9" s="1098"/>
      <c r="BA9" s="1098"/>
      <c r="BB9" s="1098"/>
      <c r="BC9" s="1098"/>
      <c r="BD9" s="1098"/>
      <c r="BE9" s="1098"/>
      <c r="BF9" s="1098"/>
      <c r="BG9" s="1098"/>
      <c r="BH9" s="1098"/>
      <c r="BI9" s="1098"/>
      <c r="BJ9" s="1098"/>
      <c r="BK9" s="1098"/>
      <c r="BL9" s="1098"/>
      <c r="BM9" s="1098"/>
      <c r="BN9" s="1099"/>
      <c r="BO9" s="1099"/>
      <c r="BP9" s="1099"/>
      <c r="BQ9" s="1099"/>
      <c r="BR9" s="1099"/>
      <c r="BS9" s="1099"/>
      <c r="BT9" s="1099"/>
      <c r="BU9" s="1099"/>
      <c r="BV9" s="1099"/>
      <c r="BW9" s="1099"/>
      <c r="BX9" s="1099"/>
      <c r="BY9" s="1099"/>
      <c r="BZ9" s="1099"/>
      <c r="CA9" s="1099"/>
      <c r="CB9" s="1099"/>
      <c r="CC9" s="1099"/>
      <c r="CD9" s="1099"/>
      <c r="CE9" s="1099"/>
      <c r="CF9" s="1099"/>
      <c r="CG9" s="1099"/>
      <c r="CH9" s="1099"/>
      <c r="CI9" s="1099"/>
      <c r="CJ9" s="1099"/>
      <c r="CK9" s="1099"/>
      <c r="CL9" s="1099"/>
      <c r="CM9" s="1099"/>
      <c r="CN9" s="1099"/>
      <c r="CO9" s="1099"/>
      <c r="CP9" s="1099"/>
      <c r="CQ9" s="1099"/>
      <c r="CR9" s="1099"/>
      <c r="CS9" s="1099"/>
      <c r="CT9" s="1099"/>
      <c r="CU9" s="1099"/>
      <c r="CV9" s="1099"/>
      <c r="CW9" s="1099"/>
      <c r="CX9" s="1099"/>
      <c r="CY9" s="1099"/>
      <c r="CZ9" s="1099"/>
      <c r="DA9" s="1099"/>
      <c r="DB9" s="1099"/>
      <c r="DC9" s="1099"/>
      <c r="DD9" s="1099"/>
      <c r="DE9" s="1099"/>
      <c r="DF9" s="1099"/>
      <c r="DG9" s="1099"/>
      <c r="DH9" s="1099"/>
      <c r="DI9" s="1099"/>
      <c r="DJ9" s="1099"/>
      <c r="DK9" s="1099"/>
      <c r="DL9" s="1099"/>
      <c r="DM9" s="1099"/>
      <c r="DN9" s="1099"/>
      <c r="DO9" s="1099"/>
      <c r="DP9" s="1099"/>
      <c r="DQ9" s="1099"/>
      <c r="DR9" s="1099"/>
      <c r="DS9" s="1099"/>
      <c r="DT9" s="1099"/>
      <c r="DU9" s="1099"/>
      <c r="DV9" s="1099"/>
      <c r="DW9" s="1099"/>
      <c r="DX9" s="1099"/>
      <c r="DY9" s="1099"/>
      <c r="DZ9" s="1099"/>
      <c r="EA9" s="1099"/>
      <c r="EB9" s="1099"/>
      <c r="EC9" s="1099"/>
      <c r="ED9" s="1099"/>
      <c r="EE9" s="1099"/>
      <c r="EF9" s="1099"/>
      <c r="EG9" s="1099"/>
      <c r="EH9" s="1099"/>
      <c r="EI9" s="1099"/>
      <c r="EJ9" s="1099"/>
      <c r="EK9" s="1099"/>
      <c r="EL9" s="1099"/>
      <c r="EM9" s="1099"/>
      <c r="EN9" s="1099"/>
      <c r="EO9" s="1099"/>
      <c r="EP9" s="1099"/>
      <c r="EQ9" s="1099"/>
      <c r="ER9" s="1099"/>
      <c r="ES9" s="1099"/>
      <c r="ET9" s="1099"/>
      <c r="EU9" s="1099"/>
      <c r="EV9" s="1099"/>
      <c r="EW9" s="1099"/>
      <c r="EX9" s="1099"/>
      <c r="EY9" s="1099"/>
      <c r="EZ9" s="1099"/>
      <c r="FA9" s="1099"/>
      <c r="FB9" s="1099"/>
      <c r="FC9" s="1099"/>
      <c r="FD9" s="1099"/>
      <c r="FE9" s="1099"/>
      <c r="FF9" s="1099"/>
      <c r="FG9" s="1099"/>
      <c r="FH9" s="1099"/>
      <c r="FI9" s="1099"/>
      <c r="FJ9" s="1099"/>
      <c r="FK9" s="1099"/>
      <c r="FL9" s="1099"/>
      <c r="FM9" s="1099"/>
      <c r="FN9" s="1099"/>
      <c r="FO9" s="1099"/>
      <c r="FP9" s="1099"/>
      <c r="FQ9" s="1099"/>
      <c r="FR9" s="1099"/>
      <c r="FS9" s="1099"/>
      <c r="FT9" s="1099"/>
      <c r="FU9" s="1099"/>
      <c r="FV9" s="1099"/>
      <c r="FW9" s="1099"/>
      <c r="FX9" s="1099"/>
      <c r="FY9" s="1099"/>
      <c r="FZ9" s="1099"/>
      <c r="GA9" s="1099"/>
      <c r="GB9" s="1099"/>
      <c r="GC9" s="1099"/>
      <c r="GD9" s="1099"/>
      <c r="GE9" s="1099"/>
      <c r="GF9" s="1099"/>
      <c r="GG9" s="1099"/>
      <c r="GH9" s="1099"/>
      <c r="GI9" s="1099"/>
      <c r="GJ9" s="1099"/>
      <c r="GK9" s="1099"/>
      <c r="GL9" s="1099"/>
      <c r="GM9" s="1099"/>
      <c r="GN9" s="1099"/>
      <c r="GO9" s="1099"/>
      <c r="GP9" s="1099"/>
      <c r="GQ9" s="1099"/>
      <c r="GR9" s="1099"/>
      <c r="GS9" s="1099"/>
      <c r="GT9" s="1099"/>
      <c r="GU9" s="1099"/>
      <c r="GV9" s="1099"/>
      <c r="GW9" s="1099"/>
      <c r="GX9" s="1099"/>
      <c r="GY9" s="1099"/>
      <c r="GZ9" s="1099"/>
      <c r="HA9" s="1099"/>
      <c r="HB9" s="1099"/>
      <c r="HC9" s="1099"/>
      <c r="HD9" s="1099"/>
      <c r="HE9" s="1099"/>
      <c r="HF9" s="1099"/>
      <c r="HG9" s="1099"/>
      <c r="HH9" s="1099"/>
      <c r="HI9" s="1099"/>
      <c r="HJ9" s="1099"/>
      <c r="HK9" s="1099"/>
      <c r="HL9" s="1099"/>
      <c r="HM9" s="1099"/>
      <c r="HN9" s="1099"/>
      <c r="HO9" s="1099"/>
      <c r="HP9" s="1099"/>
      <c r="HQ9" s="1099"/>
      <c r="HR9" s="1099"/>
      <c r="HS9" s="1099"/>
      <c r="HT9" s="1099"/>
      <c r="HU9" s="1099"/>
      <c r="HV9" s="1099"/>
      <c r="HW9" s="1099"/>
      <c r="HX9" s="1099"/>
      <c r="HY9" s="1099"/>
      <c r="HZ9" s="1099"/>
      <c r="IA9" s="1099"/>
      <c r="IB9" s="1099"/>
      <c r="IC9" s="1099"/>
      <c r="ID9" s="1099"/>
      <c r="IE9" s="1099"/>
      <c r="IF9" s="1099"/>
      <c r="IG9" s="1099"/>
      <c r="IH9" s="1099"/>
      <c r="II9" s="1099"/>
      <c r="IJ9" s="1099"/>
      <c r="IK9" s="1099"/>
      <c r="IL9" s="1099"/>
      <c r="IM9" s="1099"/>
      <c r="IN9" s="1099"/>
      <c r="IO9" s="1099"/>
      <c r="IP9" s="1099"/>
      <c r="IQ9" s="1099"/>
      <c r="IR9" s="1099"/>
      <c r="IS9" s="1099"/>
      <c r="IT9" s="1099"/>
      <c r="IU9" s="1099"/>
      <c r="IV9" s="1099"/>
      <c r="IW9" s="1099"/>
      <c r="IX9" s="1099"/>
      <c r="IY9" s="1099"/>
      <c r="IZ9" s="1099"/>
      <c r="JA9" s="1099"/>
      <c r="JB9" s="1099"/>
      <c r="JC9" s="1099"/>
      <c r="JD9" s="1099"/>
      <c r="JE9" s="1099"/>
      <c r="JF9" s="1099"/>
      <c r="JG9" s="1099"/>
      <c r="JH9" s="1099"/>
      <c r="JI9" s="1099"/>
      <c r="JJ9" s="1099"/>
      <c r="JK9" s="1099"/>
      <c r="JL9" s="1099"/>
      <c r="JM9" s="1099"/>
      <c r="JN9" s="1099"/>
      <c r="JO9" s="1099"/>
      <c r="JP9" s="1099"/>
      <c r="JQ9" s="1099"/>
      <c r="JR9" s="1099"/>
      <c r="JS9" s="1099"/>
      <c r="JT9" s="1099"/>
      <c r="JU9" s="1099"/>
      <c r="JV9" s="1099"/>
      <c r="JW9" s="1099"/>
      <c r="JX9" s="1099"/>
      <c r="JY9" s="1099"/>
      <c r="JZ9" s="1099"/>
      <c r="KA9" s="1099"/>
      <c r="KB9" s="1099"/>
      <c r="KC9" s="1099"/>
      <c r="KD9" s="1099"/>
      <c r="KE9" s="1099"/>
      <c r="KF9" s="1099"/>
      <c r="KG9" s="1099"/>
      <c r="KH9" s="1099"/>
      <c r="KI9" s="1099"/>
      <c r="KJ9" s="1099"/>
      <c r="KK9" s="1099"/>
      <c r="KL9" s="1099"/>
      <c r="KM9" s="1099"/>
      <c r="KN9" s="1099"/>
      <c r="KO9" s="1099"/>
      <c r="KP9" s="1099"/>
      <c r="KQ9" s="1099"/>
      <c r="KR9" s="1099"/>
      <c r="KS9" s="1099"/>
      <c r="KT9" s="1099"/>
      <c r="KU9" s="1099"/>
      <c r="KV9" s="1099"/>
      <c r="KW9" s="1099"/>
      <c r="KX9" s="1099"/>
      <c r="KY9" s="1099"/>
      <c r="KZ9" s="1099"/>
      <c r="LA9" s="1099"/>
      <c r="LB9" s="1099"/>
      <c r="LC9" s="1099"/>
      <c r="LD9" s="1099"/>
      <c r="LE9" s="1099"/>
      <c r="LF9" s="1099"/>
      <c r="LG9" s="1099"/>
      <c r="LH9" s="1099"/>
      <c r="LI9" s="1099"/>
      <c r="LJ9" s="1099"/>
      <c r="LK9" s="1099"/>
      <c r="LL9" s="1099"/>
      <c r="LM9" s="1099"/>
      <c r="LN9" s="1099"/>
      <c r="LO9" s="1099"/>
      <c r="LP9" s="1099"/>
      <c r="LQ9" s="1099"/>
      <c r="LR9" s="1099"/>
      <c r="LS9" s="1099"/>
      <c r="LT9" s="1099"/>
      <c r="LU9" s="1099"/>
      <c r="LV9" s="1099"/>
      <c r="LW9" s="1099"/>
      <c r="LX9" s="1099"/>
      <c r="LY9" s="1099"/>
      <c r="LZ9" s="1099"/>
      <c r="MA9" s="1099"/>
      <c r="MB9" s="1099"/>
      <c r="MC9" s="1099"/>
      <c r="MD9" s="1099"/>
      <c r="ME9" s="1099"/>
      <c r="MF9" s="1099"/>
      <c r="MG9" s="1099"/>
      <c r="MH9" s="1099"/>
      <c r="MI9" s="1099"/>
      <c r="MJ9" s="1099"/>
      <c r="MK9" s="1099"/>
      <c r="ML9" s="1099"/>
      <c r="MM9" s="1099"/>
      <c r="MN9" s="1099"/>
      <c r="MO9" s="1099"/>
      <c r="MP9" s="1099"/>
      <c r="MQ9" s="1099"/>
      <c r="MR9" s="1099"/>
      <c r="MS9" s="1099"/>
      <c r="MT9" s="1099"/>
      <c r="MU9" s="1099"/>
      <c r="MV9" s="1099"/>
      <c r="MW9" s="1099"/>
      <c r="MX9" s="1099"/>
      <c r="MY9" s="1099"/>
      <c r="MZ9" s="1099"/>
      <c r="NA9" s="1099"/>
      <c r="NB9" s="1099"/>
      <c r="NC9" s="1099"/>
      <c r="ND9" s="1099"/>
      <c r="NE9" s="1099"/>
      <c r="NF9" s="1099"/>
      <c r="NG9" s="1099"/>
      <c r="NH9" s="1099"/>
      <c r="NI9" s="1099"/>
      <c r="NJ9" s="1099"/>
      <c r="NK9" s="1099"/>
      <c r="NL9" s="1099"/>
      <c r="NM9" s="1099"/>
      <c r="NN9" s="1099"/>
      <c r="NO9" s="1099"/>
      <c r="NP9" s="1099"/>
      <c r="NQ9" s="1099"/>
      <c r="NR9" s="1099"/>
      <c r="NS9" s="1099"/>
      <c r="NT9" s="1099"/>
      <c r="NU9" s="1099"/>
      <c r="NV9" s="1099"/>
      <c r="NW9" s="1099"/>
      <c r="NX9" s="1099"/>
      <c r="NY9" s="1099"/>
      <c r="NZ9" s="1099"/>
      <c r="OA9" s="1099"/>
      <c r="OB9" s="1099"/>
      <c r="OC9" s="1099"/>
      <c r="OD9" s="1099"/>
      <c r="OE9" s="1099"/>
      <c r="OF9" s="1099"/>
      <c r="OG9" s="1099"/>
      <c r="OH9" s="1099"/>
      <c r="OI9" s="1099"/>
      <c r="OJ9" s="1099"/>
      <c r="OK9" s="1099"/>
      <c r="OL9" s="1099"/>
      <c r="OM9" s="1099"/>
      <c r="ON9" s="1099"/>
      <c r="OO9" s="1099"/>
      <c r="OP9" s="1099"/>
      <c r="OQ9" s="1099"/>
      <c r="OR9" s="1099"/>
      <c r="OS9" s="1099"/>
      <c r="OT9" s="1099"/>
      <c r="OU9" s="1099"/>
      <c r="OV9" s="1099"/>
      <c r="OW9" s="1099"/>
      <c r="OX9" s="1099"/>
      <c r="OY9" s="1099"/>
      <c r="OZ9" s="1099"/>
      <c r="PA9" s="1099"/>
      <c r="PB9" s="1099"/>
      <c r="PC9" s="1099"/>
      <c r="PD9" s="1099"/>
      <c r="PE9" s="1099"/>
      <c r="PF9" s="1099"/>
      <c r="PG9" s="1099"/>
      <c r="PH9" s="1099"/>
      <c r="PI9" s="1099"/>
      <c r="PJ9" s="1099"/>
      <c r="PK9" s="1099"/>
      <c r="PL9" s="1099"/>
      <c r="PM9" s="1099"/>
      <c r="PN9" s="1099"/>
      <c r="PO9" s="1099"/>
      <c r="PP9" s="1099"/>
      <c r="PQ9" s="1099"/>
      <c r="PR9" s="1099"/>
      <c r="PS9" s="1099"/>
      <c r="PT9" s="1099"/>
      <c r="PU9" s="1099"/>
      <c r="PV9" s="1099"/>
      <c r="PW9" s="1099"/>
      <c r="PX9" s="1099"/>
      <c r="PY9" s="1099"/>
      <c r="PZ9" s="1099"/>
      <c r="QA9" s="1099"/>
      <c r="QB9" s="1099"/>
      <c r="QC9" s="1099"/>
      <c r="QD9" s="1099"/>
      <c r="QE9" s="1099"/>
      <c r="QF9" s="1099"/>
      <c r="QG9" s="1099"/>
      <c r="QH9" s="1099"/>
      <c r="QI9" s="1099"/>
      <c r="QJ9" s="1099"/>
      <c r="QK9" s="1099"/>
      <c r="QL9" s="1099"/>
      <c r="QM9" s="1099"/>
      <c r="QN9" s="1099"/>
      <c r="QO9" s="1099"/>
      <c r="QP9" s="1099"/>
      <c r="QQ9" s="1099"/>
      <c r="QR9" s="1099"/>
      <c r="QS9" s="1099"/>
      <c r="QT9" s="1099"/>
      <c r="QU9" s="1099"/>
      <c r="QV9" s="1099"/>
      <c r="QW9" s="1099"/>
      <c r="QX9" s="1099"/>
      <c r="QY9" s="1099"/>
      <c r="QZ9" s="1099"/>
      <c r="RA9" s="1099"/>
      <c r="RB9" s="1099"/>
      <c r="RC9" s="1099"/>
      <c r="RD9" s="1099"/>
      <c r="RE9" s="1099"/>
      <c r="RF9" s="1099"/>
      <c r="RG9" s="1099"/>
      <c r="RH9" s="1099"/>
      <c r="RI9" s="1099"/>
      <c r="RJ9" s="1099"/>
      <c r="RK9" s="1099"/>
      <c r="RL9" s="1099"/>
      <c r="RM9" s="1099"/>
      <c r="RN9" s="1099"/>
      <c r="RO9" s="1099"/>
      <c r="RP9" s="1099"/>
      <c r="RQ9" s="1099"/>
      <c r="RR9" s="1099"/>
      <c r="RS9" s="1099"/>
      <c r="RT9" s="1099"/>
      <c r="RU9" s="1099"/>
      <c r="RV9" s="1099"/>
      <c r="RW9" s="1099"/>
      <c r="RX9" s="1099"/>
      <c r="RY9" s="1099"/>
      <c r="RZ9" s="1099"/>
      <c r="SA9" s="1099"/>
      <c r="SB9" s="1099"/>
      <c r="SC9" s="1099"/>
      <c r="SD9" s="1099"/>
      <c r="SE9" s="1099"/>
      <c r="SF9" s="1099"/>
      <c r="SG9" s="1099"/>
      <c r="SH9" s="1099"/>
      <c r="SI9" s="1099"/>
      <c r="SJ9" s="1099"/>
      <c r="SK9" s="1099"/>
      <c r="SL9" s="1099"/>
      <c r="SM9" s="1099"/>
      <c r="SN9" s="1099"/>
      <c r="SO9" s="1099"/>
      <c r="SP9" s="1099"/>
      <c r="SQ9" s="1099"/>
      <c r="SR9" s="1099"/>
      <c r="SS9" s="1099"/>
      <c r="ST9" s="1099"/>
      <c r="SU9" s="1099"/>
      <c r="SV9" s="1099"/>
      <c r="SW9" s="1099"/>
      <c r="SX9" s="1099"/>
      <c r="SY9" s="1099"/>
      <c r="SZ9" s="1099"/>
      <c r="TA9" s="1099"/>
      <c r="TB9" s="1099"/>
      <c r="TC9" s="1099"/>
      <c r="TD9" s="1099"/>
      <c r="TE9" s="1099"/>
      <c r="TF9" s="1099"/>
      <c r="TG9" s="1099"/>
      <c r="TH9" s="1099"/>
      <c r="TI9" s="1099"/>
      <c r="TJ9" s="1099"/>
      <c r="TK9" s="1099"/>
      <c r="TL9" s="1099"/>
      <c r="TM9" s="1099"/>
      <c r="TN9" s="1099"/>
      <c r="TO9" s="1099"/>
      <c r="TP9" s="1099"/>
      <c r="TQ9" s="1099"/>
      <c r="TR9" s="1099"/>
      <c r="TS9" s="1099"/>
      <c r="TT9" s="1099"/>
      <c r="TU9" s="1099"/>
      <c r="TV9" s="1099"/>
      <c r="TW9" s="1099"/>
      <c r="TX9" s="1099"/>
      <c r="TY9" s="1099"/>
      <c r="TZ9" s="1099"/>
      <c r="UA9" s="1099"/>
      <c r="UB9" s="1099"/>
      <c r="UC9" s="1099"/>
      <c r="UD9" s="1099"/>
      <c r="UE9" s="1099"/>
      <c r="UF9" s="1099"/>
      <c r="UG9" s="1099"/>
      <c r="UH9" s="1099"/>
      <c r="UI9" s="1099"/>
      <c r="UJ9" s="1099"/>
      <c r="UK9" s="1099"/>
      <c r="UL9" s="1099"/>
      <c r="UM9" s="1099"/>
      <c r="UN9" s="1099"/>
      <c r="UO9" s="1099"/>
      <c r="UP9" s="1099"/>
      <c r="UQ9" s="1099"/>
      <c r="UR9" s="1099"/>
      <c r="US9" s="1099"/>
      <c r="UT9" s="1099"/>
      <c r="UU9" s="1099"/>
      <c r="UV9" s="1099"/>
      <c r="UW9" s="1099"/>
      <c r="UX9" s="1099"/>
      <c r="UY9" s="1099"/>
      <c r="UZ9" s="1099"/>
      <c r="VA9" s="1099"/>
      <c r="VB9" s="1099"/>
      <c r="VC9" s="1099"/>
      <c r="VD9" s="1099"/>
      <c r="VE9" s="1099"/>
      <c r="VF9" s="1099"/>
      <c r="VG9" s="1099"/>
      <c r="VH9" s="1099"/>
      <c r="VI9" s="1099"/>
      <c r="VJ9" s="1099"/>
      <c r="VK9" s="1099"/>
      <c r="VL9" s="1099"/>
      <c r="VM9" s="1099"/>
      <c r="VN9" s="1099"/>
      <c r="VO9" s="1099"/>
      <c r="VP9" s="1099"/>
      <c r="VQ9" s="1099"/>
      <c r="VR9" s="1099"/>
      <c r="VS9" s="1099"/>
      <c r="VT9" s="1099"/>
      <c r="VU9" s="1099"/>
      <c r="VV9" s="1099"/>
      <c r="VW9" s="1099"/>
      <c r="VX9" s="1099"/>
      <c r="VY9" s="1099"/>
      <c r="VZ9" s="1099"/>
      <c r="WA9" s="1099"/>
      <c r="WB9" s="1099"/>
      <c r="WC9" s="1099"/>
      <c r="WD9" s="1099"/>
      <c r="WE9" s="1099"/>
      <c r="WF9" s="1099"/>
      <c r="WG9" s="1099"/>
      <c r="WH9" s="1099"/>
      <c r="WI9" s="1099"/>
      <c r="WJ9" s="1099"/>
      <c r="WK9" s="1099"/>
      <c r="WL9" s="1099"/>
      <c r="WM9" s="1099"/>
      <c r="WN9" s="1099"/>
      <c r="WO9" s="1099"/>
      <c r="WP9" s="1099"/>
      <c r="WQ9" s="1099"/>
      <c r="WR9" s="1099"/>
      <c r="WS9" s="1099"/>
      <c r="WT9" s="1099"/>
      <c r="WU9" s="1099"/>
      <c r="WV9" s="1099"/>
      <c r="WW9" s="1099"/>
      <c r="WX9" s="1099"/>
      <c r="WY9" s="1099"/>
      <c r="WZ9" s="1099"/>
      <c r="XA9" s="1099"/>
      <c r="XB9" s="1099"/>
      <c r="XC9" s="1099"/>
      <c r="XD9" s="1099"/>
      <c r="XE9" s="1099"/>
      <c r="XF9" s="1099"/>
      <c r="XG9" s="1099"/>
      <c r="XH9" s="1099"/>
      <c r="XI9" s="1099"/>
      <c r="XJ9" s="1099"/>
      <c r="XK9" s="1099"/>
      <c r="XL9" s="1099"/>
      <c r="XM9" s="1099"/>
      <c r="XN9" s="1099"/>
      <c r="XO9" s="1099"/>
      <c r="XP9" s="1099"/>
      <c r="XQ9" s="1099"/>
      <c r="XR9" s="1099"/>
      <c r="XS9" s="1099"/>
      <c r="XT9" s="1099"/>
      <c r="XU9" s="1099"/>
      <c r="XV9" s="1099"/>
      <c r="XW9" s="1099"/>
      <c r="XX9" s="1099"/>
      <c r="XY9" s="1099"/>
      <c r="XZ9" s="1099"/>
      <c r="YA9" s="1099"/>
      <c r="YB9" s="1099"/>
      <c r="YC9" s="1099"/>
      <c r="YD9" s="1099"/>
      <c r="YE9" s="1099"/>
      <c r="YF9" s="1099"/>
      <c r="YG9" s="1099"/>
      <c r="YH9" s="1099"/>
      <c r="YI9" s="1099"/>
      <c r="YJ9" s="1099"/>
      <c r="YK9" s="1099"/>
      <c r="YL9" s="1099"/>
      <c r="YM9" s="1099"/>
      <c r="YN9" s="1099"/>
      <c r="YO9" s="1099"/>
      <c r="YP9" s="1099"/>
      <c r="YQ9" s="1099"/>
      <c r="YR9" s="1099"/>
      <c r="YS9" s="1099"/>
      <c r="YT9" s="1099"/>
      <c r="YU9" s="1099"/>
      <c r="YV9" s="1099"/>
      <c r="YW9" s="1099"/>
      <c r="YX9" s="1099"/>
      <c r="YY9" s="1099"/>
      <c r="YZ9" s="1099"/>
      <c r="ZA9" s="1099"/>
      <c r="ZB9" s="1099"/>
      <c r="ZC9" s="1099"/>
      <c r="ZD9" s="1099"/>
      <c r="ZE9" s="1099"/>
      <c r="ZF9" s="1099"/>
      <c r="ZG9" s="1099"/>
      <c r="ZH9" s="1099"/>
      <c r="ZI9" s="1099"/>
      <c r="ZJ9" s="1099"/>
      <c r="ZK9" s="1099"/>
      <c r="ZL9" s="1099"/>
      <c r="ZM9" s="1099"/>
      <c r="ZN9" s="1099"/>
      <c r="ZO9" s="1099"/>
      <c r="ZP9" s="1099"/>
      <c r="ZQ9" s="1099"/>
      <c r="ZR9" s="1099"/>
      <c r="ZS9" s="1099"/>
      <c r="ZT9" s="1099"/>
      <c r="ZU9" s="1099"/>
      <c r="ZV9" s="1099"/>
      <c r="ZW9" s="1099"/>
      <c r="ZX9" s="1099"/>
      <c r="ZY9" s="1099"/>
      <c r="ZZ9" s="1099"/>
      <c r="AAA9" s="1099"/>
      <c r="AAB9" s="1099"/>
      <c r="AAC9" s="1099"/>
      <c r="AAD9" s="1099"/>
      <c r="AAE9" s="1099"/>
      <c r="AAF9" s="1099"/>
      <c r="AAG9" s="1099"/>
      <c r="AAH9" s="1099"/>
      <c r="AAI9" s="1099"/>
      <c r="AAJ9" s="1099"/>
      <c r="AAK9" s="1099"/>
      <c r="AAL9" s="1099"/>
      <c r="AAM9" s="1099"/>
      <c r="AAN9" s="1099"/>
      <c r="AAO9" s="1099"/>
      <c r="AAP9" s="1099"/>
      <c r="AAQ9" s="1099"/>
      <c r="AAR9" s="1099"/>
      <c r="AAS9" s="1099"/>
      <c r="AAT9" s="1099"/>
      <c r="AAU9" s="1099"/>
      <c r="AAV9" s="1099"/>
      <c r="AAW9" s="1099"/>
      <c r="AAX9" s="1099"/>
      <c r="AAY9" s="1099"/>
      <c r="AAZ9" s="1099"/>
      <c r="ABA9" s="1099"/>
      <c r="ABB9" s="1099"/>
      <c r="ABC9" s="1099"/>
      <c r="ABD9" s="1099"/>
      <c r="ABE9" s="1099"/>
      <c r="ABF9" s="1099"/>
      <c r="ABG9" s="1099"/>
      <c r="ABH9" s="1099"/>
      <c r="ABI9" s="1099"/>
      <c r="ABJ9" s="1099"/>
      <c r="ABK9" s="1099"/>
      <c r="ABL9" s="1099"/>
      <c r="ABM9" s="1099"/>
      <c r="ABN9" s="1099"/>
      <c r="ABO9" s="1099"/>
      <c r="ABP9" s="1099"/>
      <c r="ABQ9" s="1099"/>
      <c r="ABR9" s="1099"/>
      <c r="ABS9" s="1099"/>
      <c r="ABT9" s="1099"/>
      <c r="ABU9" s="1099"/>
      <c r="ABV9" s="1099"/>
      <c r="ABW9" s="1099"/>
      <c r="ABX9" s="1099"/>
      <c r="ABY9" s="1099"/>
      <c r="ABZ9" s="1099"/>
      <c r="ACA9" s="1099"/>
      <c r="ACB9" s="1099"/>
      <c r="ACC9" s="1099"/>
      <c r="ACD9" s="1099"/>
      <c r="ACE9" s="1099"/>
      <c r="ACF9" s="1099"/>
      <c r="ACG9" s="1099"/>
      <c r="ACH9" s="1099"/>
      <c r="ACI9" s="1099"/>
      <c r="ACJ9" s="1099"/>
      <c r="ACK9" s="1099"/>
      <c r="ACL9" s="1099"/>
      <c r="ACM9" s="1099"/>
      <c r="ACN9" s="1099"/>
      <c r="ACO9" s="1099"/>
      <c r="ACP9" s="1099"/>
      <c r="ACQ9" s="1099"/>
      <c r="ACR9" s="1099"/>
      <c r="ACS9" s="1099"/>
      <c r="ACT9" s="1099"/>
      <c r="ACU9" s="1099"/>
      <c r="ACV9" s="1099"/>
      <c r="ACW9" s="1099"/>
      <c r="ACX9" s="1099"/>
      <c r="ACY9" s="1099"/>
      <c r="ACZ9" s="1099"/>
      <c r="ADA9" s="1099"/>
      <c r="ADB9" s="1099"/>
      <c r="ADC9" s="1099"/>
      <c r="ADD9" s="1099"/>
      <c r="ADE9" s="1099"/>
      <c r="ADF9" s="1099"/>
      <c r="ADG9" s="1099"/>
      <c r="ADH9" s="1099"/>
      <c r="ADI9" s="1099"/>
      <c r="ADJ9" s="1099"/>
      <c r="ADK9" s="1099"/>
      <c r="ADL9" s="1099"/>
      <c r="ADM9" s="1099"/>
      <c r="ADN9" s="1099"/>
      <c r="ADO9" s="1099"/>
      <c r="ADP9" s="1099"/>
      <c r="ADQ9" s="1099"/>
      <c r="ADR9" s="1099"/>
      <c r="ADS9" s="1099"/>
      <c r="ADT9" s="1099"/>
      <c r="ADU9" s="1099"/>
      <c r="ADV9" s="1099"/>
      <c r="ADW9" s="1099"/>
      <c r="ADX9" s="1099"/>
      <c r="ADY9" s="1099"/>
      <c r="ADZ9" s="1099"/>
      <c r="AEA9" s="1099"/>
      <c r="AEB9" s="1099"/>
      <c r="AEC9" s="1099"/>
      <c r="AED9" s="1099"/>
      <c r="AEE9" s="1099"/>
      <c r="AEF9" s="1099"/>
      <c r="AEG9" s="1099"/>
      <c r="AEH9" s="1099"/>
      <c r="AEI9" s="1099"/>
      <c r="AEJ9" s="1099"/>
      <c r="AEK9" s="1099"/>
      <c r="AEL9" s="1099"/>
      <c r="AEM9" s="1099"/>
      <c r="AEN9" s="1099"/>
      <c r="AEO9" s="1099"/>
      <c r="AEP9" s="1099"/>
      <c r="AEQ9" s="1099"/>
      <c r="AER9" s="1099"/>
      <c r="AES9" s="1099"/>
      <c r="AET9" s="1099"/>
      <c r="AEU9" s="1099"/>
      <c r="AEV9" s="1099"/>
      <c r="AEW9" s="1099"/>
      <c r="AEX9" s="1099"/>
      <c r="AEY9" s="1099"/>
      <c r="AEZ9" s="1099"/>
      <c r="AFA9" s="1099"/>
      <c r="AFB9" s="1099"/>
      <c r="AFC9" s="1099"/>
      <c r="AFD9" s="1099"/>
      <c r="AFE9" s="1099"/>
      <c r="AFF9" s="1099"/>
      <c r="AFG9" s="1099"/>
      <c r="AFH9" s="1099"/>
      <c r="AFI9" s="1099"/>
      <c r="AFJ9" s="1099"/>
      <c r="AFK9" s="1099"/>
      <c r="AFL9" s="1099"/>
      <c r="AFM9" s="1099"/>
      <c r="AFN9" s="1099"/>
      <c r="AFO9" s="1099"/>
      <c r="AFP9" s="1099"/>
      <c r="AFQ9" s="1099"/>
      <c r="AFR9" s="1099"/>
      <c r="AFS9" s="1099"/>
      <c r="AFT9" s="1099"/>
      <c r="AFU9" s="1099"/>
      <c r="AFV9" s="1099"/>
      <c r="AFW9" s="1099"/>
      <c r="AFX9" s="1099"/>
      <c r="AFY9" s="1099"/>
      <c r="AFZ9" s="1099"/>
      <c r="AGA9" s="1099"/>
      <c r="AGB9" s="1099"/>
      <c r="AGC9" s="1099"/>
      <c r="AGD9" s="1099"/>
      <c r="AGE9" s="1099"/>
      <c r="AGF9" s="1099"/>
      <c r="AGG9" s="1099"/>
      <c r="AGH9" s="1099"/>
      <c r="AGI9" s="1099"/>
      <c r="AGJ9" s="1099"/>
      <c r="AGK9" s="1099"/>
      <c r="AGL9" s="1099"/>
      <c r="AGM9" s="1099"/>
      <c r="AGN9" s="1099"/>
      <c r="AGO9" s="1099"/>
      <c r="AGP9" s="1099"/>
      <c r="AGQ9" s="1099"/>
      <c r="AGR9" s="1099"/>
      <c r="AGS9" s="1099"/>
      <c r="AGT9" s="1099"/>
      <c r="AGU9" s="1099"/>
      <c r="AGV9" s="1099"/>
      <c r="AGW9" s="1099"/>
      <c r="AGX9" s="1099"/>
      <c r="AGY9" s="1099"/>
      <c r="AGZ9" s="1099"/>
      <c r="AHA9" s="1099"/>
      <c r="AHB9" s="1099"/>
      <c r="AHC9" s="1099"/>
      <c r="AHD9" s="1099"/>
      <c r="AHE9" s="1099"/>
      <c r="AHF9" s="1099"/>
      <c r="AHG9" s="1099"/>
      <c r="AHH9" s="1099"/>
      <c r="AHI9" s="1099"/>
      <c r="AHJ9" s="1099"/>
      <c r="AHK9" s="1099"/>
      <c r="AHL9" s="1099"/>
      <c r="AHM9" s="1099"/>
      <c r="AHN9" s="1099"/>
      <c r="AHO9" s="1099"/>
      <c r="AHP9" s="1099"/>
      <c r="AHQ9" s="1099"/>
      <c r="AHR9" s="1099"/>
      <c r="AHS9" s="1099"/>
      <c r="AHT9" s="1099"/>
      <c r="AHU9" s="1099"/>
      <c r="AHV9" s="1099"/>
      <c r="AHW9" s="1099"/>
      <c r="AHX9" s="1099"/>
      <c r="AHY9" s="1099"/>
      <c r="AHZ9" s="1099"/>
      <c r="AIA9" s="1099"/>
      <c r="AIB9" s="1099"/>
      <c r="AIC9" s="1099"/>
      <c r="AID9" s="1099"/>
      <c r="AIE9" s="1099"/>
      <c r="AIF9" s="1099"/>
      <c r="AIG9" s="1099"/>
      <c r="AIH9" s="1099"/>
      <c r="AII9" s="1099"/>
      <c r="AIJ9" s="1099"/>
      <c r="AIK9" s="1099"/>
      <c r="AIL9" s="1099"/>
      <c r="AIM9" s="1099"/>
      <c r="AIN9" s="1099"/>
      <c r="AIO9" s="1099"/>
      <c r="AIP9" s="1099"/>
      <c r="AIQ9" s="1099"/>
      <c r="AIR9" s="1099"/>
      <c r="AIS9" s="1099"/>
      <c r="AIT9" s="1099"/>
      <c r="AIU9" s="1099"/>
      <c r="AIV9" s="1099"/>
      <c r="AIW9" s="1099"/>
      <c r="AIX9" s="1099"/>
      <c r="AIY9" s="1099"/>
      <c r="AIZ9" s="1099"/>
      <c r="AJA9" s="1099"/>
      <c r="AJB9" s="1099"/>
      <c r="AJC9" s="1099"/>
      <c r="AJD9" s="1099"/>
      <c r="AJE9" s="1099"/>
      <c r="AJF9" s="1099"/>
      <c r="AJG9" s="1099"/>
      <c r="AJH9" s="1099"/>
      <c r="AJI9" s="1099"/>
      <c r="AJJ9" s="1099"/>
      <c r="AJK9" s="1099"/>
      <c r="AJL9" s="1099"/>
      <c r="AJM9" s="1099"/>
      <c r="AJN9" s="1099"/>
      <c r="AJO9" s="1099"/>
      <c r="AJP9" s="1099"/>
      <c r="AJQ9" s="1099"/>
      <c r="AJR9" s="1099"/>
      <c r="AJS9" s="1099"/>
      <c r="AJT9" s="1099"/>
      <c r="AJU9" s="1099"/>
      <c r="AJV9" s="1099"/>
      <c r="AJW9" s="1099"/>
      <c r="AJX9" s="1099"/>
      <c r="AJY9" s="1099"/>
      <c r="AJZ9" s="1099"/>
      <c r="AKA9" s="1099"/>
      <c r="AKB9" s="1099"/>
      <c r="AKC9" s="1099"/>
      <c r="AKD9" s="1099"/>
      <c r="AKE9" s="1099"/>
      <c r="AKF9" s="1099"/>
      <c r="AKG9" s="1099"/>
      <c r="AKH9" s="1099"/>
      <c r="AKI9" s="1099"/>
      <c r="AKJ9" s="1099"/>
      <c r="AKK9" s="1099"/>
      <c r="AKL9" s="1099"/>
      <c r="AKM9" s="1099"/>
      <c r="AKN9" s="1099"/>
      <c r="AKO9" s="1099"/>
      <c r="AKP9" s="1099"/>
      <c r="AKQ9" s="1099"/>
      <c r="AKR9" s="1099"/>
      <c r="AKS9" s="1099"/>
      <c r="AKT9" s="1099"/>
      <c r="AKU9" s="1099"/>
      <c r="AKV9" s="1099"/>
      <c r="AKW9" s="1099"/>
      <c r="AKX9" s="1099"/>
      <c r="AKY9" s="1099"/>
      <c r="AKZ9" s="1099"/>
      <c r="ALA9" s="1099"/>
      <c r="ALB9" s="1099"/>
      <c r="ALC9" s="1099"/>
      <c r="ALD9" s="1099"/>
      <c r="ALE9" s="1099"/>
      <c r="ALF9" s="1099"/>
      <c r="ALG9" s="1099"/>
      <c r="ALH9" s="1099"/>
      <c r="ALI9" s="1099"/>
      <c r="ALJ9" s="1099"/>
      <c r="ALK9" s="1099"/>
      <c r="ALL9" s="1099"/>
      <c r="ALM9" s="1099"/>
      <c r="ALN9" s="1099"/>
      <c r="ALO9" s="1099"/>
      <c r="ALP9" s="1099"/>
      <c r="ALQ9" s="1099"/>
      <c r="ALR9" s="1099"/>
      <c r="ALS9" s="1099"/>
      <c r="ALT9" s="1099"/>
      <c r="ALU9" s="1099"/>
      <c r="ALV9" s="1099"/>
      <c r="ALW9" s="1099"/>
      <c r="ALX9" s="1099"/>
      <c r="ALY9" s="1099"/>
      <c r="ALZ9" s="1099"/>
      <c r="AMA9" s="1099"/>
      <c r="AMB9" s="1099"/>
      <c r="AMC9" s="1099"/>
      <c r="AMD9" s="1099"/>
      <c r="AME9" s="1099"/>
      <c r="AMF9" s="1099"/>
      <c r="AMG9" s="1099"/>
      <c r="AMH9" s="1099"/>
      <c r="AMI9" s="1099"/>
      <c r="AMJ9" s="1099"/>
      <c r="AMK9" s="1099"/>
      <c r="AML9" s="1099"/>
      <c r="AMM9" s="1099"/>
      <c r="AMN9" s="1099"/>
      <c r="AMO9" s="1099"/>
      <c r="AMP9" s="1099"/>
      <c r="AMQ9" s="1099"/>
      <c r="AMR9" s="1099"/>
      <c r="AMS9" s="1099"/>
      <c r="AMT9" s="1099"/>
      <c r="AMU9" s="1099"/>
      <c r="AMV9" s="1099"/>
      <c r="AMW9" s="1099"/>
      <c r="AMX9" s="1099"/>
      <c r="AMY9" s="1099"/>
      <c r="AMZ9" s="1099"/>
      <c r="ANA9" s="1099"/>
      <c r="ANB9" s="1099"/>
      <c r="ANC9" s="1099"/>
      <c r="AND9" s="1099"/>
      <c r="ANE9" s="1099"/>
      <c r="ANF9" s="1099"/>
      <c r="ANG9" s="1099"/>
      <c r="ANH9" s="1099"/>
      <c r="ANI9" s="1099"/>
      <c r="ANJ9" s="1099"/>
      <c r="ANK9" s="1099"/>
      <c r="ANL9" s="1099"/>
      <c r="ANM9" s="1099"/>
      <c r="ANN9" s="1099"/>
      <c r="ANO9" s="1099"/>
      <c r="ANP9" s="1099"/>
      <c r="ANQ9" s="1099"/>
      <c r="ANR9" s="1099"/>
      <c r="ANS9" s="1099"/>
      <c r="ANT9" s="1099"/>
      <c r="ANU9" s="1099"/>
      <c r="ANV9" s="1099"/>
      <c r="ANW9" s="1099"/>
      <c r="ANX9" s="1099"/>
      <c r="ANY9" s="1099"/>
      <c r="ANZ9" s="1099"/>
      <c r="AOA9" s="1099"/>
      <c r="AOB9" s="1099"/>
      <c r="AOC9" s="1099"/>
      <c r="AOD9" s="1099"/>
      <c r="AOE9" s="1099"/>
      <c r="AOF9" s="1099"/>
      <c r="AOG9" s="1099"/>
      <c r="AOH9" s="1099"/>
      <c r="AOI9" s="1099"/>
      <c r="AOJ9" s="1099"/>
      <c r="AOK9" s="1099"/>
      <c r="AOL9" s="1099"/>
      <c r="AOM9" s="1099"/>
      <c r="AON9" s="1099"/>
      <c r="AOO9" s="1099"/>
      <c r="AOP9" s="1099"/>
      <c r="AOQ9" s="1099"/>
      <c r="AOR9" s="1099"/>
      <c r="AOS9" s="1099"/>
      <c r="AOT9" s="1099"/>
      <c r="AOU9" s="1099"/>
      <c r="AOV9" s="1099"/>
      <c r="AOW9" s="1099"/>
      <c r="AOX9" s="1099"/>
      <c r="AOY9" s="1099"/>
      <c r="AOZ9" s="1099"/>
      <c r="APA9" s="1099"/>
      <c r="APB9" s="1099"/>
      <c r="APC9" s="1099"/>
      <c r="APD9" s="1099"/>
      <c r="APE9" s="1099"/>
      <c r="APF9" s="1099"/>
      <c r="APG9" s="1099"/>
      <c r="APH9" s="1099"/>
      <c r="API9" s="1099"/>
      <c r="APJ9" s="1099"/>
      <c r="APK9" s="1099"/>
      <c r="APL9" s="1099"/>
      <c r="APM9" s="1099"/>
      <c r="APN9" s="1099"/>
      <c r="APO9" s="1099"/>
      <c r="APP9" s="1099"/>
      <c r="APQ9" s="1099"/>
      <c r="APR9" s="1099"/>
      <c r="APS9" s="1099"/>
      <c r="APT9" s="1099"/>
      <c r="APU9" s="1099"/>
      <c r="APV9" s="1099"/>
      <c r="APW9" s="1099"/>
      <c r="APX9" s="1099"/>
      <c r="APY9" s="1099"/>
      <c r="APZ9" s="1099"/>
      <c r="AQA9" s="1099"/>
      <c r="AQB9" s="1099"/>
      <c r="AQC9" s="1099"/>
      <c r="AQD9" s="1099"/>
      <c r="AQE9" s="1099"/>
      <c r="AQF9" s="1099"/>
      <c r="AQG9" s="1099"/>
      <c r="AQH9" s="1099"/>
      <c r="AQI9" s="1099"/>
      <c r="AQJ9" s="1099"/>
      <c r="AQK9" s="1099"/>
      <c r="AQL9" s="1099"/>
      <c r="AQM9" s="1099"/>
      <c r="AQN9" s="1099"/>
      <c r="AQO9" s="1099"/>
      <c r="AQP9" s="1099"/>
      <c r="AQQ9" s="1099"/>
      <c r="AQR9" s="1099"/>
      <c r="AQS9" s="1099"/>
      <c r="AQT9" s="1099"/>
      <c r="AQU9" s="1099"/>
      <c r="AQV9" s="1099"/>
      <c r="AQW9" s="1099"/>
      <c r="AQX9" s="1099"/>
      <c r="AQY9" s="1099"/>
      <c r="AQZ9" s="1099"/>
      <c r="ARA9" s="1099"/>
      <c r="ARB9" s="1099"/>
      <c r="ARC9" s="1099"/>
      <c r="ARD9" s="1099"/>
      <c r="ARE9" s="1099"/>
      <c r="ARF9" s="1099"/>
      <c r="ARG9" s="1099"/>
      <c r="ARH9" s="1099"/>
      <c r="ARI9" s="1099"/>
      <c r="ARJ9" s="1099"/>
      <c r="ARK9" s="1099"/>
      <c r="ARL9" s="1099"/>
      <c r="ARM9" s="1099"/>
      <c r="ARN9" s="1099"/>
      <c r="ARO9" s="1099"/>
      <c r="ARP9" s="1099"/>
      <c r="ARQ9" s="1099"/>
      <c r="ARR9" s="1099"/>
      <c r="ARS9" s="1099"/>
      <c r="ART9" s="1099"/>
      <c r="ARU9" s="1099"/>
      <c r="ARV9" s="1099"/>
      <c r="ARW9" s="1099"/>
      <c r="ARX9" s="1099"/>
      <c r="ARY9" s="1099"/>
      <c r="ARZ9" s="1099"/>
      <c r="ASA9" s="1099"/>
      <c r="ASB9" s="1099"/>
      <c r="ASC9" s="1099"/>
      <c r="ASD9" s="1099"/>
      <c r="ASE9" s="1099"/>
      <c r="ASF9" s="1099"/>
      <c r="ASG9" s="1099"/>
      <c r="ASH9" s="1099"/>
      <c r="ASI9" s="1099"/>
      <c r="ASJ9" s="1099"/>
      <c r="ASK9" s="1099"/>
      <c r="ASL9" s="1099"/>
      <c r="ASM9" s="1099"/>
      <c r="ASN9" s="1099"/>
      <c r="ASO9" s="1099"/>
      <c r="ASP9" s="1099"/>
      <c r="ASQ9" s="1099"/>
      <c r="ASR9" s="1099"/>
      <c r="ASS9" s="1099"/>
      <c r="AST9" s="1099"/>
      <c r="ASU9" s="1099"/>
      <c r="ASV9" s="1099"/>
      <c r="ASW9" s="1099"/>
      <c r="ASX9" s="1099"/>
      <c r="ASY9" s="1099"/>
      <c r="ASZ9" s="1099"/>
      <c r="ATA9" s="1099"/>
      <c r="ATB9" s="1099"/>
      <c r="ATC9" s="1099"/>
      <c r="ATD9" s="1099"/>
      <c r="ATE9" s="1099"/>
      <c r="ATF9" s="1099"/>
      <c r="ATG9" s="1099"/>
      <c r="ATH9" s="1099"/>
      <c r="ATI9" s="1099"/>
      <c r="ATJ9" s="1099"/>
      <c r="ATK9" s="1099"/>
      <c r="ATL9" s="1099"/>
      <c r="ATM9" s="1099"/>
      <c r="ATN9" s="1099"/>
      <c r="ATO9" s="1099"/>
      <c r="ATP9" s="1099"/>
      <c r="ATQ9" s="1099"/>
      <c r="ATR9" s="1099"/>
      <c r="ATS9" s="1099"/>
      <c r="ATT9" s="1099"/>
      <c r="ATU9" s="1099"/>
      <c r="ATV9" s="1099"/>
      <c r="ATW9" s="1099"/>
      <c r="ATX9" s="1099"/>
      <c r="ATY9" s="1099"/>
      <c r="ATZ9" s="1099"/>
      <c r="AUA9" s="1099"/>
      <c r="AUB9" s="1099"/>
      <c r="AUC9" s="1099"/>
      <c r="AUD9" s="1099"/>
      <c r="AUE9" s="1099"/>
      <c r="AUF9" s="1099"/>
      <c r="AUG9" s="1099"/>
      <c r="AUH9" s="1099"/>
      <c r="AUI9" s="1099"/>
      <c r="AUJ9" s="1099"/>
      <c r="AUK9" s="1099"/>
      <c r="AUL9" s="1099"/>
      <c r="AUM9" s="1099"/>
      <c r="AUN9" s="1099"/>
      <c r="AUO9" s="1099"/>
      <c r="AUP9" s="1099"/>
      <c r="AUQ9" s="1099"/>
      <c r="AUR9" s="1099"/>
      <c r="AUS9" s="1099"/>
      <c r="AUT9" s="1099"/>
      <c r="AUU9" s="1099"/>
      <c r="AUV9" s="1099"/>
      <c r="AUW9" s="1099"/>
      <c r="AUX9" s="1099"/>
      <c r="AUY9" s="1099"/>
      <c r="AUZ9" s="1099"/>
      <c r="AVA9" s="1099"/>
      <c r="AVB9" s="1099"/>
      <c r="AVC9" s="1099"/>
      <c r="AVD9" s="1099"/>
      <c r="AVE9" s="1099"/>
      <c r="AVF9" s="1099"/>
      <c r="AVG9" s="1099"/>
      <c r="AVH9" s="1099"/>
      <c r="AVI9" s="1099"/>
      <c r="AVJ9" s="1099"/>
      <c r="AVK9" s="1099"/>
      <c r="AVL9" s="1099"/>
      <c r="AVM9" s="1099"/>
      <c r="AVN9" s="1099"/>
      <c r="AVO9" s="1099"/>
      <c r="AVP9" s="1099"/>
      <c r="AVQ9" s="1099"/>
      <c r="AVR9" s="1099"/>
      <c r="AVS9" s="1099"/>
      <c r="AVT9" s="1099"/>
      <c r="AVU9" s="1099"/>
      <c r="AVV9" s="1099"/>
      <c r="AVW9" s="1099"/>
      <c r="AVX9" s="1099"/>
      <c r="AVY9" s="1099"/>
      <c r="AVZ9" s="1099"/>
      <c r="AWA9" s="1099"/>
      <c r="AWB9" s="1099"/>
      <c r="AWC9" s="1099"/>
      <c r="AWD9" s="1099"/>
      <c r="AWE9" s="1099"/>
      <c r="AWF9" s="1099"/>
      <c r="AWG9" s="1099"/>
      <c r="AWH9" s="1099"/>
      <c r="AWI9" s="1099"/>
      <c r="AWJ9" s="1099"/>
      <c r="AWK9" s="1099"/>
      <c r="AWL9" s="1099"/>
      <c r="AWM9" s="1099"/>
      <c r="AWN9" s="1099"/>
      <c r="AWO9" s="1099"/>
      <c r="AWP9" s="1099"/>
      <c r="AWQ9" s="1099"/>
      <c r="AWR9" s="1099"/>
      <c r="AWS9" s="1099"/>
      <c r="AWT9" s="1099"/>
      <c r="AWU9" s="1099"/>
      <c r="AWV9" s="1099"/>
      <c r="AWW9" s="1099"/>
      <c r="AWX9" s="1099"/>
      <c r="AWY9" s="1099"/>
      <c r="AWZ9" s="1099"/>
      <c r="AXA9" s="1099"/>
      <c r="AXB9" s="1099"/>
      <c r="AXC9" s="1099"/>
      <c r="AXD9" s="1099"/>
      <c r="AXE9" s="1099"/>
      <c r="AXF9" s="1099"/>
      <c r="AXG9" s="1099"/>
      <c r="AXH9" s="1099"/>
      <c r="AXI9" s="1099"/>
      <c r="AXJ9" s="1099"/>
      <c r="AXK9" s="1099"/>
      <c r="AXL9" s="1099"/>
      <c r="AXM9" s="1099"/>
      <c r="AXN9" s="1099"/>
      <c r="AXO9" s="1099"/>
      <c r="AXP9" s="1099"/>
      <c r="AXQ9" s="1099"/>
      <c r="AXR9" s="1099"/>
      <c r="AXS9" s="1099"/>
      <c r="AXT9" s="1099"/>
      <c r="AXU9" s="1099"/>
      <c r="AXV9" s="1099"/>
      <c r="AXW9" s="1099"/>
      <c r="AXX9" s="1099"/>
      <c r="AXY9" s="1099"/>
      <c r="AXZ9" s="1099"/>
      <c r="AYA9" s="1099"/>
      <c r="AYB9" s="1099"/>
    </row>
    <row r="10" spans="1:1328" s="1100" customFormat="1" ht="23.25" customHeight="1" x14ac:dyDescent="0.2">
      <c r="A10" s="2000"/>
      <c r="B10" s="4146" t="s">
        <v>1129</v>
      </c>
      <c r="C10" s="4146"/>
      <c r="D10" s="4146"/>
      <c r="E10" s="4146"/>
      <c r="F10" s="4146"/>
      <c r="G10" s="4146"/>
      <c r="H10" s="4146"/>
      <c r="I10" s="4146"/>
      <c r="J10" s="2002"/>
      <c r="K10" s="4146" t="s">
        <v>1130</v>
      </c>
      <c r="L10" s="4146"/>
      <c r="M10" s="4146"/>
      <c r="N10" s="2000"/>
      <c r="O10" s="4148"/>
      <c r="P10" s="4148"/>
      <c r="Q10" s="4148"/>
      <c r="R10" s="2000"/>
      <c r="S10" s="4146" t="s">
        <v>1131</v>
      </c>
      <c r="T10" s="4146"/>
      <c r="U10" s="2000"/>
      <c r="Z10" s="2003"/>
      <c r="AD10" s="2003"/>
      <c r="AE10" s="2003"/>
      <c r="AF10" s="2003"/>
      <c r="AG10" s="2003"/>
      <c r="AH10" s="2003"/>
      <c r="AI10" s="2003"/>
      <c r="AJ10" s="1014"/>
      <c r="AK10" s="1014"/>
      <c r="AL10" s="1014"/>
      <c r="AM10" s="1014"/>
      <c r="AN10" s="1014"/>
      <c r="AO10" s="1014"/>
      <c r="AP10" s="1014"/>
      <c r="AQ10" s="1014"/>
      <c r="AR10" s="1014"/>
      <c r="AS10" s="1014"/>
      <c r="AT10" s="1014"/>
      <c r="AU10" s="1014"/>
      <c r="AV10" s="1098"/>
      <c r="AW10" s="1098"/>
      <c r="AX10" s="1098"/>
      <c r="AY10" s="1098"/>
      <c r="AZ10" s="1098"/>
      <c r="BA10" s="1098"/>
      <c r="BB10" s="1098"/>
      <c r="BC10" s="1098"/>
      <c r="BD10" s="1098"/>
      <c r="BE10" s="1098"/>
      <c r="BF10" s="1098"/>
      <c r="BG10" s="1098"/>
      <c r="BH10" s="1098"/>
      <c r="BI10" s="1098"/>
      <c r="BJ10" s="1098"/>
      <c r="BK10" s="1098"/>
      <c r="BL10" s="1098"/>
      <c r="BM10" s="1098"/>
      <c r="BN10" s="1099"/>
      <c r="BO10" s="1099"/>
      <c r="BP10" s="1099"/>
      <c r="BQ10" s="1099"/>
      <c r="BR10" s="1099"/>
      <c r="BS10" s="1099"/>
      <c r="BT10" s="1099"/>
      <c r="BU10" s="1099"/>
      <c r="BV10" s="1099"/>
      <c r="BW10" s="1099"/>
      <c r="BX10" s="1099"/>
      <c r="BY10" s="1099"/>
      <c r="BZ10" s="1099"/>
      <c r="CA10" s="1099"/>
      <c r="CB10" s="1099"/>
      <c r="CC10" s="1099"/>
      <c r="CD10" s="1099"/>
      <c r="CE10" s="1099"/>
      <c r="CF10" s="1099"/>
      <c r="CG10" s="1099"/>
      <c r="CH10" s="1099"/>
      <c r="CI10" s="1099"/>
      <c r="CJ10" s="1099"/>
      <c r="CK10" s="1099"/>
      <c r="CL10" s="1099"/>
      <c r="CM10" s="1099"/>
      <c r="CN10" s="1099"/>
      <c r="CO10" s="1099"/>
      <c r="CP10" s="1099"/>
      <c r="CQ10" s="1099"/>
      <c r="CR10" s="1099"/>
      <c r="CS10" s="1099"/>
      <c r="CT10" s="1099"/>
      <c r="CU10" s="1099"/>
      <c r="CV10" s="1099"/>
      <c r="CW10" s="1099"/>
      <c r="CX10" s="1099"/>
      <c r="CY10" s="1099"/>
      <c r="CZ10" s="1099"/>
      <c r="DA10" s="1099"/>
      <c r="DB10" s="1099"/>
      <c r="DC10" s="1099"/>
      <c r="DD10" s="1099"/>
      <c r="DE10" s="1099"/>
      <c r="DF10" s="1099"/>
      <c r="DG10" s="1099"/>
      <c r="DH10" s="1099"/>
      <c r="DI10" s="1099"/>
      <c r="DJ10" s="1099"/>
      <c r="DK10" s="1099"/>
      <c r="DL10" s="1099"/>
      <c r="DM10" s="1099"/>
      <c r="DN10" s="1099"/>
      <c r="DO10" s="1099"/>
      <c r="DP10" s="1099"/>
      <c r="DQ10" s="1099"/>
      <c r="DR10" s="1099"/>
      <c r="DS10" s="1099"/>
      <c r="DT10" s="1099"/>
      <c r="DU10" s="1099"/>
      <c r="DV10" s="1099"/>
      <c r="DW10" s="1099"/>
      <c r="DX10" s="1099"/>
      <c r="DY10" s="1099"/>
      <c r="DZ10" s="1099"/>
      <c r="EA10" s="1099"/>
      <c r="EB10" s="1099"/>
      <c r="EC10" s="1099"/>
      <c r="ED10" s="1099"/>
      <c r="EE10" s="1099"/>
      <c r="EF10" s="1099"/>
      <c r="EG10" s="1099"/>
      <c r="EH10" s="1099"/>
      <c r="EI10" s="1099"/>
      <c r="EJ10" s="1099"/>
      <c r="EK10" s="1099"/>
      <c r="EL10" s="1099"/>
      <c r="EM10" s="1099"/>
      <c r="EN10" s="1099"/>
      <c r="EO10" s="1099"/>
      <c r="EP10" s="1099"/>
      <c r="EQ10" s="1099"/>
      <c r="ER10" s="1099"/>
      <c r="ES10" s="1099"/>
      <c r="ET10" s="1099"/>
      <c r="EU10" s="1099"/>
      <c r="EV10" s="1099"/>
      <c r="EW10" s="1099"/>
      <c r="EX10" s="1099"/>
      <c r="EY10" s="1099"/>
      <c r="EZ10" s="1099"/>
      <c r="FA10" s="1099"/>
      <c r="FB10" s="1099"/>
      <c r="FC10" s="1099"/>
      <c r="FD10" s="1099"/>
      <c r="FE10" s="1099"/>
      <c r="FF10" s="1099"/>
      <c r="FG10" s="1099"/>
      <c r="FH10" s="1099"/>
      <c r="FI10" s="1099"/>
      <c r="FJ10" s="1099"/>
      <c r="FK10" s="1099"/>
      <c r="FL10" s="1099"/>
      <c r="FM10" s="1099"/>
      <c r="FN10" s="1099"/>
      <c r="FO10" s="1099"/>
      <c r="FP10" s="1099"/>
      <c r="FQ10" s="1099"/>
      <c r="FR10" s="1099"/>
      <c r="FS10" s="1099"/>
      <c r="FT10" s="1099"/>
      <c r="FU10" s="1099"/>
      <c r="FV10" s="1099"/>
      <c r="FW10" s="1099"/>
      <c r="FX10" s="1099"/>
      <c r="FY10" s="1099"/>
      <c r="FZ10" s="1099"/>
      <c r="GA10" s="1099"/>
      <c r="GB10" s="1099"/>
      <c r="GC10" s="1099"/>
      <c r="GD10" s="1099"/>
      <c r="GE10" s="1099"/>
      <c r="GF10" s="1099"/>
      <c r="GG10" s="1099"/>
      <c r="GH10" s="1099"/>
      <c r="GI10" s="1099"/>
      <c r="GJ10" s="1099"/>
      <c r="GK10" s="1099"/>
      <c r="GL10" s="1099"/>
      <c r="GM10" s="1099"/>
      <c r="GN10" s="1099"/>
      <c r="GO10" s="1099"/>
      <c r="GP10" s="1099"/>
      <c r="GQ10" s="1099"/>
      <c r="GR10" s="1099"/>
      <c r="GS10" s="1099"/>
      <c r="GT10" s="1099"/>
      <c r="GU10" s="1099"/>
      <c r="GV10" s="1099"/>
      <c r="GW10" s="1099"/>
      <c r="GX10" s="1099"/>
      <c r="GY10" s="1099"/>
      <c r="GZ10" s="1099"/>
      <c r="HA10" s="1099"/>
      <c r="HB10" s="1099"/>
      <c r="HC10" s="1099"/>
      <c r="HD10" s="1099"/>
      <c r="HE10" s="1099"/>
      <c r="HF10" s="1099"/>
      <c r="HG10" s="1099"/>
      <c r="HH10" s="1099"/>
      <c r="HI10" s="1099"/>
      <c r="HJ10" s="1099"/>
      <c r="HK10" s="1099"/>
      <c r="HL10" s="1099"/>
      <c r="HM10" s="1099"/>
      <c r="HN10" s="1099"/>
      <c r="HO10" s="1099"/>
      <c r="HP10" s="1099"/>
      <c r="HQ10" s="1099"/>
      <c r="HR10" s="1099"/>
      <c r="HS10" s="1099"/>
      <c r="HT10" s="1099"/>
      <c r="HU10" s="1099"/>
      <c r="HV10" s="1099"/>
      <c r="HW10" s="1099"/>
      <c r="HX10" s="1099"/>
      <c r="HY10" s="1099"/>
      <c r="HZ10" s="1099"/>
      <c r="IA10" s="1099"/>
      <c r="IB10" s="1099"/>
      <c r="IC10" s="1099"/>
      <c r="ID10" s="1099"/>
      <c r="IE10" s="1099"/>
      <c r="IF10" s="1099"/>
      <c r="IG10" s="1099"/>
      <c r="IH10" s="1099"/>
      <c r="II10" s="1099"/>
      <c r="IJ10" s="1099"/>
      <c r="IK10" s="1099"/>
      <c r="IL10" s="1099"/>
      <c r="IM10" s="1099"/>
      <c r="IN10" s="1099"/>
      <c r="IO10" s="1099"/>
      <c r="IP10" s="1099"/>
      <c r="IQ10" s="1099"/>
      <c r="IR10" s="1099"/>
      <c r="IS10" s="1099"/>
      <c r="IT10" s="1099"/>
      <c r="IU10" s="1099"/>
      <c r="IV10" s="1099"/>
      <c r="IW10" s="1099"/>
      <c r="IX10" s="1099"/>
      <c r="IY10" s="1099"/>
      <c r="IZ10" s="1099"/>
      <c r="JA10" s="1099"/>
      <c r="JB10" s="1099"/>
      <c r="JC10" s="1099"/>
      <c r="JD10" s="1099"/>
      <c r="JE10" s="1099"/>
      <c r="JF10" s="1099"/>
      <c r="JG10" s="1099"/>
      <c r="JH10" s="1099"/>
      <c r="JI10" s="1099"/>
      <c r="JJ10" s="1099"/>
      <c r="JK10" s="1099"/>
      <c r="JL10" s="1099"/>
      <c r="JM10" s="1099"/>
      <c r="JN10" s="1099"/>
      <c r="JO10" s="1099"/>
      <c r="JP10" s="1099"/>
      <c r="JQ10" s="1099"/>
      <c r="JR10" s="1099"/>
      <c r="JS10" s="1099"/>
      <c r="JT10" s="1099"/>
      <c r="JU10" s="1099"/>
      <c r="JV10" s="1099"/>
      <c r="JW10" s="1099"/>
      <c r="JX10" s="1099"/>
      <c r="JY10" s="1099"/>
      <c r="JZ10" s="1099"/>
      <c r="KA10" s="1099"/>
      <c r="KB10" s="1099"/>
      <c r="KC10" s="1099"/>
      <c r="KD10" s="1099"/>
      <c r="KE10" s="1099"/>
      <c r="KF10" s="1099"/>
      <c r="KG10" s="1099"/>
      <c r="KH10" s="1099"/>
      <c r="KI10" s="1099"/>
      <c r="KJ10" s="1099"/>
      <c r="KK10" s="1099"/>
      <c r="KL10" s="1099"/>
      <c r="KM10" s="1099"/>
      <c r="KN10" s="1099"/>
      <c r="KO10" s="1099"/>
      <c r="KP10" s="1099"/>
      <c r="KQ10" s="1099"/>
      <c r="KR10" s="1099"/>
      <c r="KS10" s="1099"/>
      <c r="KT10" s="1099"/>
      <c r="KU10" s="1099"/>
      <c r="KV10" s="1099"/>
      <c r="KW10" s="1099"/>
      <c r="KX10" s="1099"/>
      <c r="KY10" s="1099"/>
      <c r="KZ10" s="1099"/>
      <c r="LA10" s="1099"/>
      <c r="LB10" s="1099"/>
      <c r="LC10" s="1099"/>
      <c r="LD10" s="1099"/>
      <c r="LE10" s="1099"/>
      <c r="LF10" s="1099"/>
      <c r="LG10" s="1099"/>
      <c r="LH10" s="1099"/>
      <c r="LI10" s="1099"/>
      <c r="LJ10" s="1099"/>
      <c r="LK10" s="1099"/>
      <c r="LL10" s="1099"/>
      <c r="LM10" s="1099"/>
      <c r="LN10" s="1099"/>
      <c r="LO10" s="1099"/>
      <c r="LP10" s="1099"/>
      <c r="LQ10" s="1099"/>
      <c r="LR10" s="1099"/>
      <c r="LS10" s="1099"/>
      <c r="LT10" s="1099"/>
      <c r="LU10" s="1099"/>
      <c r="LV10" s="1099"/>
      <c r="LW10" s="1099"/>
      <c r="LX10" s="1099"/>
      <c r="LY10" s="1099"/>
      <c r="LZ10" s="1099"/>
      <c r="MA10" s="1099"/>
      <c r="MB10" s="1099"/>
      <c r="MC10" s="1099"/>
      <c r="MD10" s="1099"/>
      <c r="ME10" s="1099"/>
      <c r="MF10" s="1099"/>
      <c r="MG10" s="1099"/>
      <c r="MH10" s="1099"/>
      <c r="MI10" s="1099"/>
      <c r="MJ10" s="1099"/>
      <c r="MK10" s="1099"/>
      <c r="ML10" s="1099"/>
      <c r="MM10" s="1099"/>
      <c r="MN10" s="1099"/>
      <c r="MO10" s="1099"/>
      <c r="MP10" s="1099"/>
      <c r="MQ10" s="1099"/>
      <c r="MR10" s="1099"/>
      <c r="MS10" s="1099"/>
      <c r="MT10" s="1099"/>
      <c r="MU10" s="1099"/>
      <c r="MV10" s="1099"/>
      <c r="MW10" s="1099"/>
      <c r="MX10" s="1099"/>
      <c r="MY10" s="1099"/>
      <c r="MZ10" s="1099"/>
      <c r="NA10" s="1099"/>
      <c r="NB10" s="1099"/>
      <c r="NC10" s="1099"/>
      <c r="ND10" s="1099"/>
      <c r="NE10" s="1099"/>
      <c r="NF10" s="1099"/>
      <c r="NG10" s="1099"/>
      <c r="NH10" s="1099"/>
      <c r="NI10" s="1099"/>
      <c r="NJ10" s="1099"/>
      <c r="NK10" s="1099"/>
      <c r="NL10" s="1099"/>
      <c r="NM10" s="1099"/>
      <c r="NN10" s="1099"/>
      <c r="NO10" s="1099"/>
      <c r="NP10" s="1099"/>
      <c r="NQ10" s="1099"/>
      <c r="NR10" s="1099"/>
      <c r="NS10" s="1099"/>
      <c r="NT10" s="1099"/>
      <c r="NU10" s="1099"/>
      <c r="NV10" s="1099"/>
      <c r="NW10" s="1099"/>
      <c r="NX10" s="1099"/>
      <c r="NY10" s="1099"/>
      <c r="NZ10" s="1099"/>
      <c r="OA10" s="1099"/>
      <c r="OB10" s="1099"/>
      <c r="OC10" s="1099"/>
      <c r="OD10" s="1099"/>
      <c r="OE10" s="1099"/>
      <c r="OF10" s="1099"/>
      <c r="OG10" s="1099"/>
      <c r="OH10" s="1099"/>
      <c r="OI10" s="1099"/>
      <c r="OJ10" s="1099"/>
      <c r="OK10" s="1099"/>
      <c r="OL10" s="1099"/>
      <c r="OM10" s="1099"/>
      <c r="ON10" s="1099"/>
      <c r="OO10" s="1099"/>
      <c r="OP10" s="1099"/>
      <c r="OQ10" s="1099"/>
      <c r="OR10" s="1099"/>
      <c r="OS10" s="1099"/>
      <c r="OT10" s="1099"/>
      <c r="OU10" s="1099"/>
      <c r="OV10" s="1099"/>
      <c r="OW10" s="1099"/>
      <c r="OX10" s="1099"/>
      <c r="OY10" s="1099"/>
      <c r="OZ10" s="1099"/>
      <c r="PA10" s="1099"/>
      <c r="PB10" s="1099"/>
      <c r="PC10" s="1099"/>
      <c r="PD10" s="1099"/>
      <c r="PE10" s="1099"/>
      <c r="PF10" s="1099"/>
      <c r="PG10" s="1099"/>
      <c r="PH10" s="1099"/>
      <c r="PI10" s="1099"/>
      <c r="PJ10" s="1099"/>
      <c r="PK10" s="1099"/>
      <c r="PL10" s="1099"/>
      <c r="PM10" s="1099"/>
      <c r="PN10" s="1099"/>
      <c r="PO10" s="1099"/>
      <c r="PP10" s="1099"/>
      <c r="PQ10" s="1099"/>
      <c r="PR10" s="1099"/>
      <c r="PS10" s="1099"/>
      <c r="PT10" s="1099"/>
      <c r="PU10" s="1099"/>
      <c r="PV10" s="1099"/>
      <c r="PW10" s="1099"/>
      <c r="PX10" s="1099"/>
      <c r="PY10" s="1099"/>
      <c r="PZ10" s="1099"/>
      <c r="QA10" s="1099"/>
      <c r="QB10" s="1099"/>
      <c r="QC10" s="1099"/>
      <c r="QD10" s="1099"/>
      <c r="QE10" s="1099"/>
      <c r="QF10" s="1099"/>
      <c r="QG10" s="1099"/>
      <c r="QH10" s="1099"/>
      <c r="QI10" s="1099"/>
      <c r="QJ10" s="1099"/>
      <c r="QK10" s="1099"/>
      <c r="QL10" s="1099"/>
      <c r="QM10" s="1099"/>
      <c r="QN10" s="1099"/>
      <c r="QO10" s="1099"/>
      <c r="QP10" s="1099"/>
      <c r="QQ10" s="1099"/>
      <c r="QR10" s="1099"/>
      <c r="QS10" s="1099"/>
      <c r="QT10" s="1099"/>
      <c r="QU10" s="1099"/>
      <c r="QV10" s="1099"/>
      <c r="QW10" s="1099"/>
      <c r="QX10" s="1099"/>
      <c r="QY10" s="1099"/>
      <c r="QZ10" s="1099"/>
      <c r="RA10" s="1099"/>
      <c r="RB10" s="1099"/>
      <c r="RC10" s="1099"/>
      <c r="RD10" s="1099"/>
      <c r="RE10" s="1099"/>
      <c r="RF10" s="1099"/>
      <c r="RG10" s="1099"/>
      <c r="RH10" s="1099"/>
      <c r="RI10" s="1099"/>
      <c r="RJ10" s="1099"/>
      <c r="RK10" s="1099"/>
      <c r="RL10" s="1099"/>
      <c r="RM10" s="1099"/>
      <c r="RN10" s="1099"/>
      <c r="RO10" s="1099"/>
      <c r="RP10" s="1099"/>
      <c r="RQ10" s="1099"/>
      <c r="RR10" s="1099"/>
      <c r="RS10" s="1099"/>
      <c r="RT10" s="1099"/>
      <c r="RU10" s="1099"/>
      <c r="RV10" s="1099"/>
      <c r="RW10" s="1099"/>
      <c r="RX10" s="1099"/>
      <c r="RY10" s="1099"/>
      <c r="RZ10" s="1099"/>
      <c r="SA10" s="1099"/>
      <c r="SB10" s="1099"/>
      <c r="SC10" s="1099"/>
      <c r="SD10" s="1099"/>
      <c r="SE10" s="1099"/>
      <c r="SF10" s="1099"/>
      <c r="SG10" s="1099"/>
      <c r="SH10" s="1099"/>
      <c r="SI10" s="1099"/>
      <c r="SJ10" s="1099"/>
      <c r="SK10" s="1099"/>
      <c r="SL10" s="1099"/>
      <c r="SM10" s="1099"/>
      <c r="SN10" s="1099"/>
      <c r="SO10" s="1099"/>
      <c r="SP10" s="1099"/>
      <c r="SQ10" s="1099"/>
      <c r="SR10" s="1099"/>
      <c r="SS10" s="1099"/>
      <c r="ST10" s="1099"/>
      <c r="SU10" s="1099"/>
      <c r="SV10" s="1099"/>
      <c r="SW10" s="1099"/>
      <c r="SX10" s="1099"/>
      <c r="SY10" s="1099"/>
      <c r="SZ10" s="1099"/>
      <c r="TA10" s="1099"/>
      <c r="TB10" s="1099"/>
      <c r="TC10" s="1099"/>
      <c r="TD10" s="1099"/>
      <c r="TE10" s="1099"/>
      <c r="TF10" s="1099"/>
      <c r="TG10" s="1099"/>
      <c r="TH10" s="1099"/>
      <c r="TI10" s="1099"/>
      <c r="TJ10" s="1099"/>
      <c r="TK10" s="1099"/>
      <c r="TL10" s="1099"/>
      <c r="TM10" s="1099"/>
      <c r="TN10" s="1099"/>
      <c r="TO10" s="1099"/>
      <c r="TP10" s="1099"/>
      <c r="TQ10" s="1099"/>
      <c r="TR10" s="1099"/>
      <c r="TS10" s="1099"/>
      <c r="TT10" s="1099"/>
      <c r="TU10" s="1099"/>
      <c r="TV10" s="1099"/>
      <c r="TW10" s="1099"/>
      <c r="TX10" s="1099"/>
      <c r="TY10" s="1099"/>
      <c r="TZ10" s="1099"/>
      <c r="UA10" s="1099"/>
      <c r="UB10" s="1099"/>
      <c r="UC10" s="1099"/>
      <c r="UD10" s="1099"/>
      <c r="UE10" s="1099"/>
      <c r="UF10" s="1099"/>
      <c r="UG10" s="1099"/>
      <c r="UH10" s="1099"/>
      <c r="UI10" s="1099"/>
      <c r="UJ10" s="1099"/>
      <c r="UK10" s="1099"/>
      <c r="UL10" s="1099"/>
      <c r="UM10" s="1099"/>
      <c r="UN10" s="1099"/>
      <c r="UO10" s="1099"/>
      <c r="UP10" s="1099"/>
      <c r="UQ10" s="1099"/>
      <c r="UR10" s="1099"/>
      <c r="US10" s="1099"/>
      <c r="UT10" s="1099"/>
      <c r="UU10" s="1099"/>
      <c r="UV10" s="1099"/>
      <c r="UW10" s="1099"/>
      <c r="UX10" s="1099"/>
      <c r="UY10" s="1099"/>
      <c r="UZ10" s="1099"/>
      <c r="VA10" s="1099"/>
      <c r="VB10" s="1099"/>
      <c r="VC10" s="1099"/>
      <c r="VD10" s="1099"/>
      <c r="VE10" s="1099"/>
      <c r="VF10" s="1099"/>
      <c r="VG10" s="1099"/>
      <c r="VH10" s="1099"/>
      <c r="VI10" s="1099"/>
      <c r="VJ10" s="1099"/>
      <c r="VK10" s="1099"/>
      <c r="VL10" s="1099"/>
      <c r="VM10" s="1099"/>
      <c r="VN10" s="1099"/>
      <c r="VO10" s="1099"/>
      <c r="VP10" s="1099"/>
      <c r="VQ10" s="1099"/>
      <c r="VR10" s="1099"/>
      <c r="VS10" s="1099"/>
      <c r="VT10" s="1099"/>
      <c r="VU10" s="1099"/>
      <c r="VV10" s="1099"/>
      <c r="VW10" s="1099"/>
      <c r="VX10" s="1099"/>
      <c r="VY10" s="1099"/>
      <c r="VZ10" s="1099"/>
      <c r="WA10" s="1099"/>
      <c r="WB10" s="1099"/>
      <c r="WC10" s="1099"/>
      <c r="WD10" s="1099"/>
      <c r="WE10" s="1099"/>
      <c r="WF10" s="1099"/>
      <c r="WG10" s="1099"/>
      <c r="WH10" s="1099"/>
      <c r="WI10" s="1099"/>
      <c r="WJ10" s="1099"/>
      <c r="WK10" s="1099"/>
      <c r="WL10" s="1099"/>
      <c r="WM10" s="1099"/>
      <c r="WN10" s="1099"/>
      <c r="WO10" s="1099"/>
      <c r="WP10" s="1099"/>
      <c r="WQ10" s="1099"/>
      <c r="WR10" s="1099"/>
      <c r="WS10" s="1099"/>
      <c r="WT10" s="1099"/>
      <c r="WU10" s="1099"/>
      <c r="WV10" s="1099"/>
      <c r="WW10" s="1099"/>
      <c r="WX10" s="1099"/>
      <c r="WY10" s="1099"/>
      <c r="WZ10" s="1099"/>
      <c r="XA10" s="1099"/>
      <c r="XB10" s="1099"/>
      <c r="XC10" s="1099"/>
      <c r="XD10" s="1099"/>
      <c r="XE10" s="1099"/>
      <c r="XF10" s="1099"/>
      <c r="XG10" s="1099"/>
      <c r="XH10" s="1099"/>
      <c r="XI10" s="1099"/>
      <c r="XJ10" s="1099"/>
      <c r="XK10" s="1099"/>
      <c r="XL10" s="1099"/>
      <c r="XM10" s="1099"/>
      <c r="XN10" s="1099"/>
      <c r="XO10" s="1099"/>
      <c r="XP10" s="1099"/>
      <c r="XQ10" s="1099"/>
      <c r="XR10" s="1099"/>
      <c r="XS10" s="1099"/>
      <c r="XT10" s="1099"/>
      <c r="XU10" s="1099"/>
      <c r="XV10" s="1099"/>
      <c r="XW10" s="1099"/>
      <c r="XX10" s="1099"/>
      <c r="XY10" s="1099"/>
      <c r="XZ10" s="1099"/>
      <c r="YA10" s="1099"/>
      <c r="YB10" s="1099"/>
      <c r="YC10" s="1099"/>
      <c r="YD10" s="1099"/>
      <c r="YE10" s="1099"/>
      <c r="YF10" s="1099"/>
      <c r="YG10" s="1099"/>
      <c r="YH10" s="1099"/>
      <c r="YI10" s="1099"/>
      <c r="YJ10" s="1099"/>
      <c r="YK10" s="1099"/>
      <c r="YL10" s="1099"/>
      <c r="YM10" s="1099"/>
      <c r="YN10" s="1099"/>
      <c r="YO10" s="1099"/>
      <c r="YP10" s="1099"/>
      <c r="YQ10" s="1099"/>
      <c r="YR10" s="1099"/>
      <c r="YS10" s="1099"/>
      <c r="YT10" s="1099"/>
      <c r="YU10" s="1099"/>
      <c r="YV10" s="1099"/>
      <c r="YW10" s="1099"/>
      <c r="YX10" s="1099"/>
      <c r="YY10" s="1099"/>
      <c r="YZ10" s="1099"/>
      <c r="ZA10" s="1099"/>
      <c r="ZB10" s="1099"/>
      <c r="ZC10" s="1099"/>
      <c r="ZD10" s="1099"/>
      <c r="ZE10" s="1099"/>
      <c r="ZF10" s="1099"/>
      <c r="ZG10" s="1099"/>
      <c r="ZH10" s="1099"/>
      <c r="ZI10" s="1099"/>
      <c r="ZJ10" s="1099"/>
      <c r="ZK10" s="1099"/>
      <c r="ZL10" s="1099"/>
      <c r="ZM10" s="1099"/>
      <c r="ZN10" s="1099"/>
      <c r="ZO10" s="1099"/>
      <c r="ZP10" s="1099"/>
      <c r="ZQ10" s="1099"/>
      <c r="ZR10" s="1099"/>
      <c r="ZS10" s="1099"/>
      <c r="ZT10" s="1099"/>
      <c r="ZU10" s="1099"/>
      <c r="ZV10" s="1099"/>
      <c r="ZW10" s="1099"/>
      <c r="ZX10" s="1099"/>
      <c r="ZY10" s="1099"/>
      <c r="ZZ10" s="1099"/>
      <c r="AAA10" s="1099"/>
      <c r="AAB10" s="1099"/>
      <c r="AAC10" s="1099"/>
      <c r="AAD10" s="1099"/>
      <c r="AAE10" s="1099"/>
      <c r="AAF10" s="1099"/>
      <c r="AAG10" s="1099"/>
      <c r="AAH10" s="1099"/>
      <c r="AAI10" s="1099"/>
      <c r="AAJ10" s="1099"/>
      <c r="AAK10" s="1099"/>
      <c r="AAL10" s="1099"/>
      <c r="AAM10" s="1099"/>
      <c r="AAN10" s="1099"/>
      <c r="AAO10" s="1099"/>
      <c r="AAP10" s="1099"/>
      <c r="AAQ10" s="1099"/>
      <c r="AAR10" s="1099"/>
      <c r="AAS10" s="1099"/>
      <c r="AAT10" s="1099"/>
      <c r="AAU10" s="1099"/>
      <c r="AAV10" s="1099"/>
      <c r="AAW10" s="1099"/>
      <c r="AAX10" s="1099"/>
      <c r="AAY10" s="1099"/>
      <c r="AAZ10" s="1099"/>
      <c r="ABA10" s="1099"/>
      <c r="ABB10" s="1099"/>
      <c r="ABC10" s="1099"/>
      <c r="ABD10" s="1099"/>
      <c r="ABE10" s="1099"/>
      <c r="ABF10" s="1099"/>
      <c r="ABG10" s="1099"/>
      <c r="ABH10" s="1099"/>
      <c r="ABI10" s="1099"/>
      <c r="ABJ10" s="1099"/>
      <c r="ABK10" s="1099"/>
      <c r="ABL10" s="1099"/>
      <c r="ABM10" s="1099"/>
      <c r="ABN10" s="1099"/>
      <c r="ABO10" s="1099"/>
      <c r="ABP10" s="1099"/>
      <c r="ABQ10" s="1099"/>
      <c r="ABR10" s="1099"/>
      <c r="ABS10" s="1099"/>
      <c r="ABT10" s="1099"/>
      <c r="ABU10" s="1099"/>
      <c r="ABV10" s="1099"/>
      <c r="ABW10" s="1099"/>
      <c r="ABX10" s="1099"/>
      <c r="ABY10" s="1099"/>
      <c r="ABZ10" s="1099"/>
      <c r="ACA10" s="1099"/>
      <c r="ACB10" s="1099"/>
      <c r="ACC10" s="1099"/>
      <c r="ACD10" s="1099"/>
      <c r="ACE10" s="1099"/>
      <c r="ACF10" s="1099"/>
      <c r="ACG10" s="1099"/>
      <c r="ACH10" s="1099"/>
      <c r="ACI10" s="1099"/>
      <c r="ACJ10" s="1099"/>
      <c r="ACK10" s="1099"/>
      <c r="ACL10" s="1099"/>
      <c r="ACM10" s="1099"/>
      <c r="ACN10" s="1099"/>
      <c r="ACO10" s="1099"/>
      <c r="ACP10" s="1099"/>
      <c r="ACQ10" s="1099"/>
      <c r="ACR10" s="1099"/>
      <c r="ACS10" s="1099"/>
      <c r="ACT10" s="1099"/>
      <c r="ACU10" s="1099"/>
      <c r="ACV10" s="1099"/>
      <c r="ACW10" s="1099"/>
      <c r="ACX10" s="1099"/>
      <c r="ACY10" s="1099"/>
      <c r="ACZ10" s="1099"/>
      <c r="ADA10" s="1099"/>
      <c r="ADB10" s="1099"/>
      <c r="ADC10" s="1099"/>
      <c r="ADD10" s="1099"/>
      <c r="ADE10" s="1099"/>
      <c r="ADF10" s="1099"/>
      <c r="ADG10" s="1099"/>
      <c r="ADH10" s="1099"/>
      <c r="ADI10" s="1099"/>
      <c r="ADJ10" s="1099"/>
      <c r="ADK10" s="1099"/>
      <c r="ADL10" s="1099"/>
      <c r="ADM10" s="1099"/>
      <c r="ADN10" s="1099"/>
      <c r="ADO10" s="1099"/>
      <c r="ADP10" s="1099"/>
      <c r="ADQ10" s="1099"/>
      <c r="ADR10" s="1099"/>
      <c r="ADS10" s="1099"/>
      <c r="ADT10" s="1099"/>
      <c r="ADU10" s="1099"/>
      <c r="ADV10" s="1099"/>
      <c r="ADW10" s="1099"/>
      <c r="ADX10" s="1099"/>
      <c r="ADY10" s="1099"/>
      <c r="ADZ10" s="1099"/>
      <c r="AEA10" s="1099"/>
      <c r="AEB10" s="1099"/>
      <c r="AEC10" s="1099"/>
      <c r="AED10" s="1099"/>
      <c r="AEE10" s="1099"/>
      <c r="AEF10" s="1099"/>
      <c r="AEG10" s="1099"/>
      <c r="AEH10" s="1099"/>
      <c r="AEI10" s="1099"/>
      <c r="AEJ10" s="1099"/>
      <c r="AEK10" s="1099"/>
      <c r="AEL10" s="1099"/>
      <c r="AEM10" s="1099"/>
      <c r="AEN10" s="1099"/>
      <c r="AEO10" s="1099"/>
      <c r="AEP10" s="1099"/>
      <c r="AEQ10" s="1099"/>
      <c r="AER10" s="1099"/>
      <c r="AES10" s="1099"/>
      <c r="AET10" s="1099"/>
      <c r="AEU10" s="1099"/>
      <c r="AEV10" s="1099"/>
      <c r="AEW10" s="1099"/>
      <c r="AEX10" s="1099"/>
      <c r="AEY10" s="1099"/>
      <c r="AEZ10" s="1099"/>
      <c r="AFA10" s="1099"/>
      <c r="AFB10" s="1099"/>
      <c r="AFC10" s="1099"/>
      <c r="AFD10" s="1099"/>
      <c r="AFE10" s="1099"/>
      <c r="AFF10" s="1099"/>
      <c r="AFG10" s="1099"/>
      <c r="AFH10" s="1099"/>
      <c r="AFI10" s="1099"/>
      <c r="AFJ10" s="1099"/>
      <c r="AFK10" s="1099"/>
      <c r="AFL10" s="1099"/>
      <c r="AFM10" s="1099"/>
      <c r="AFN10" s="1099"/>
      <c r="AFO10" s="1099"/>
      <c r="AFP10" s="1099"/>
      <c r="AFQ10" s="1099"/>
      <c r="AFR10" s="1099"/>
      <c r="AFS10" s="1099"/>
      <c r="AFT10" s="1099"/>
      <c r="AFU10" s="1099"/>
      <c r="AFV10" s="1099"/>
      <c r="AFW10" s="1099"/>
      <c r="AFX10" s="1099"/>
      <c r="AFY10" s="1099"/>
      <c r="AFZ10" s="1099"/>
      <c r="AGA10" s="1099"/>
      <c r="AGB10" s="1099"/>
      <c r="AGC10" s="1099"/>
      <c r="AGD10" s="1099"/>
      <c r="AGE10" s="1099"/>
      <c r="AGF10" s="1099"/>
      <c r="AGG10" s="1099"/>
      <c r="AGH10" s="1099"/>
      <c r="AGI10" s="1099"/>
      <c r="AGJ10" s="1099"/>
      <c r="AGK10" s="1099"/>
      <c r="AGL10" s="1099"/>
      <c r="AGM10" s="1099"/>
      <c r="AGN10" s="1099"/>
      <c r="AGO10" s="1099"/>
      <c r="AGP10" s="1099"/>
      <c r="AGQ10" s="1099"/>
      <c r="AGR10" s="1099"/>
      <c r="AGS10" s="1099"/>
      <c r="AGT10" s="1099"/>
      <c r="AGU10" s="1099"/>
      <c r="AGV10" s="1099"/>
      <c r="AGW10" s="1099"/>
      <c r="AGX10" s="1099"/>
      <c r="AGY10" s="1099"/>
      <c r="AGZ10" s="1099"/>
      <c r="AHA10" s="1099"/>
      <c r="AHB10" s="1099"/>
      <c r="AHC10" s="1099"/>
      <c r="AHD10" s="1099"/>
      <c r="AHE10" s="1099"/>
      <c r="AHF10" s="1099"/>
      <c r="AHG10" s="1099"/>
      <c r="AHH10" s="1099"/>
      <c r="AHI10" s="1099"/>
      <c r="AHJ10" s="1099"/>
      <c r="AHK10" s="1099"/>
      <c r="AHL10" s="1099"/>
      <c r="AHM10" s="1099"/>
      <c r="AHN10" s="1099"/>
      <c r="AHO10" s="1099"/>
      <c r="AHP10" s="1099"/>
      <c r="AHQ10" s="1099"/>
      <c r="AHR10" s="1099"/>
      <c r="AHS10" s="1099"/>
      <c r="AHT10" s="1099"/>
      <c r="AHU10" s="1099"/>
      <c r="AHV10" s="1099"/>
      <c r="AHW10" s="1099"/>
      <c r="AHX10" s="1099"/>
      <c r="AHY10" s="1099"/>
      <c r="AHZ10" s="1099"/>
      <c r="AIA10" s="1099"/>
      <c r="AIB10" s="1099"/>
      <c r="AIC10" s="1099"/>
      <c r="AID10" s="1099"/>
      <c r="AIE10" s="1099"/>
      <c r="AIF10" s="1099"/>
      <c r="AIG10" s="1099"/>
      <c r="AIH10" s="1099"/>
      <c r="AII10" s="1099"/>
      <c r="AIJ10" s="1099"/>
      <c r="AIK10" s="1099"/>
      <c r="AIL10" s="1099"/>
      <c r="AIM10" s="1099"/>
      <c r="AIN10" s="1099"/>
      <c r="AIO10" s="1099"/>
      <c r="AIP10" s="1099"/>
      <c r="AIQ10" s="1099"/>
      <c r="AIR10" s="1099"/>
      <c r="AIS10" s="1099"/>
      <c r="AIT10" s="1099"/>
      <c r="AIU10" s="1099"/>
      <c r="AIV10" s="1099"/>
      <c r="AIW10" s="1099"/>
      <c r="AIX10" s="1099"/>
      <c r="AIY10" s="1099"/>
      <c r="AIZ10" s="1099"/>
      <c r="AJA10" s="1099"/>
      <c r="AJB10" s="1099"/>
      <c r="AJC10" s="1099"/>
      <c r="AJD10" s="1099"/>
      <c r="AJE10" s="1099"/>
      <c r="AJF10" s="1099"/>
      <c r="AJG10" s="1099"/>
      <c r="AJH10" s="1099"/>
      <c r="AJI10" s="1099"/>
      <c r="AJJ10" s="1099"/>
      <c r="AJK10" s="1099"/>
      <c r="AJL10" s="1099"/>
      <c r="AJM10" s="1099"/>
      <c r="AJN10" s="1099"/>
      <c r="AJO10" s="1099"/>
      <c r="AJP10" s="1099"/>
      <c r="AJQ10" s="1099"/>
      <c r="AJR10" s="1099"/>
      <c r="AJS10" s="1099"/>
      <c r="AJT10" s="1099"/>
      <c r="AJU10" s="1099"/>
      <c r="AJV10" s="1099"/>
      <c r="AJW10" s="1099"/>
      <c r="AJX10" s="1099"/>
      <c r="AJY10" s="1099"/>
      <c r="AJZ10" s="1099"/>
      <c r="AKA10" s="1099"/>
      <c r="AKB10" s="1099"/>
      <c r="AKC10" s="1099"/>
      <c r="AKD10" s="1099"/>
      <c r="AKE10" s="1099"/>
      <c r="AKF10" s="1099"/>
      <c r="AKG10" s="1099"/>
      <c r="AKH10" s="1099"/>
      <c r="AKI10" s="1099"/>
      <c r="AKJ10" s="1099"/>
      <c r="AKK10" s="1099"/>
      <c r="AKL10" s="1099"/>
      <c r="AKM10" s="1099"/>
      <c r="AKN10" s="1099"/>
      <c r="AKO10" s="1099"/>
      <c r="AKP10" s="1099"/>
      <c r="AKQ10" s="1099"/>
      <c r="AKR10" s="1099"/>
      <c r="AKS10" s="1099"/>
      <c r="AKT10" s="1099"/>
      <c r="AKU10" s="1099"/>
      <c r="AKV10" s="1099"/>
      <c r="AKW10" s="1099"/>
      <c r="AKX10" s="1099"/>
      <c r="AKY10" s="1099"/>
      <c r="AKZ10" s="1099"/>
      <c r="ALA10" s="1099"/>
      <c r="ALB10" s="1099"/>
      <c r="ALC10" s="1099"/>
      <c r="ALD10" s="1099"/>
      <c r="ALE10" s="1099"/>
      <c r="ALF10" s="1099"/>
      <c r="ALG10" s="1099"/>
      <c r="ALH10" s="1099"/>
      <c r="ALI10" s="1099"/>
      <c r="ALJ10" s="1099"/>
      <c r="ALK10" s="1099"/>
      <c r="ALL10" s="1099"/>
      <c r="ALM10" s="1099"/>
      <c r="ALN10" s="1099"/>
      <c r="ALO10" s="1099"/>
      <c r="ALP10" s="1099"/>
      <c r="ALQ10" s="1099"/>
      <c r="ALR10" s="1099"/>
      <c r="ALS10" s="1099"/>
      <c r="ALT10" s="1099"/>
      <c r="ALU10" s="1099"/>
      <c r="ALV10" s="1099"/>
      <c r="ALW10" s="1099"/>
      <c r="ALX10" s="1099"/>
      <c r="ALY10" s="1099"/>
      <c r="ALZ10" s="1099"/>
      <c r="AMA10" s="1099"/>
      <c r="AMB10" s="1099"/>
      <c r="AMC10" s="1099"/>
      <c r="AMD10" s="1099"/>
      <c r="AME10" s="1099"/>
      <c r="AMF10" s="1099"/>
      <c r="AMG10" s="1099"/>
      <c r="AMH10" s="1099"/>
      <c r="AMI10" s="1099"/>
      <c r="AMJ10" s="1099"/>
      <c r="AMK10" s="1099"/>
      <c r="AML10" s="1099"/>
      <c r="AMM10" s="1099"/>
      <c r="AMN10" s="1099"/>
      <c r="AMO10" s="1099"/>
      <c r="AMP10" s="1099"/>
      <c r="AMQ10" s="1099"/>
      <c r="AMR10" s="1099"/>
      <c r="AMS10" s="1099"/>
      <c r="AMT10" s="1099"/>
      <c r="AMU10" s="1099"/>
      <c r="AMV10" s="1099"/>
      <c r="AMW10" s="1099"/>
      <c r="AMX10" s="1099"/>
      <c r="AMY10" s="1099"/>
      <c r="AMZ10" s="1099"/>
      <c r="ANA10" s="1099"/>
      <c r="ANB10" s="1099"/>
      <c r="ANC10" s="1099"/>
      <c r="AND10" s="1099"/>
      <c r="ANE10" s="1099"/>
      <c r="ANF10" s="1099"/>
      <c r="ANG10" s="1099"/>
      <c r="ANH10" s="1099"/>
      <c r="ANI10" s="1099"/>
      <c r="ANJ10" s="1099"/>
      <c r="ANK10" s="1099"/>
      <c r="ANL10" s="1099"/>
      <c r="ANM10" s="1099"/>
      <c r="ANN10" s="1099"/>
      <c r="ANO10" s="1099"/>
      <c r="ANP10" s="1099"/>
      <c r="ANQ10" s="1099"/>
      <c r="ANR10" s="1099"/>
      <c r="ANS10" s="1099"/>
      <c r="ANT10" s="1099"/>
      <c r="ANU10" s="1099"/>
      <c r="ANV10" s="1099"/>
      <c r="ANW10" s="1099"/>
      <c r="ANX10" s="1099"/>
      <c r="ANY10" s="1099"/>
      <c r="ANZ10" s="1099"/>
      <c r="AOA10" s="1099"/>
      <c r="AOB10" s="1099"/>
      <c r="AOC10" s="1099"/>
      <c r="AOD10" s="1099"/>
      <c r="AOE10" s="1099"/>
      <c r="AOF10" s="1099"/>
      <c r="AOG10" s="1099"/>
      <c r="AOH10" s="1099"/>
      <c r="AOI10" s="1099"/>
      <c r="AOJ10" s="1099"/>
      <c r="AOK10" s="1099"/>
      <c r="AOL10" s="1099"/>
      <c r="AOM10" s="1099"/>
      <c r="AON10" s="1099"/>
      <c r="AOO10" s="1099"/>
      <c r="AOP10" s="1099"/>
      <c r="AOQ10" s="1099"/>
      <c r="AOR10" s="1099"/>
      <c r="AOS10" s="1099"/>
      <c r="AOT10" s="1099"/>
      <c r="AOU10" s="1099"/>
      <c r="AOV10" s="1099"/>
      <c r="AOW10" s="1099"/>
      <c r="AOX10" s="1099"/>
      <c r="AOY10" s="1099"/>
      <c r="AOZ10" s="1099"/>
      <c r="APA10" s="1099"/>
      <c r="APB10" s="1099"/>
      <c r="APC10" s="1099"/>
      <c r="APD10" s="1099"/>
      <c r="APE10" s="1099"/>
      <c r="APF10" s="1099"/>
      <c r="APG10" s="1099"/>
      <c r="APH10" s="1099"/>
      <c r="API10" s="1099"/>
      <c r="APJ10" s="1099"/>
      <c r="APK10" s="1099"/>
      <c r="APL10" s="1099"/>
      <c r="APM10" s="1099"/>
      <c r="APN10" s="1099"/>
      <c r="APO10" s="1099"/>
      <c r="APP10" s="1099"/>
      <c r="APQ10" s="1099"/>
      <c r="APR10" s="1099"/>
      <c r="APS10" s="1099"/>
      <c r="APT10" s="1099"/>
      <c r="APU10" s="1099"/>
      <c r="APV10" s="1099"/>
      <c r="APW10" s="1099"/>
      <c r="APX10" s="1099"/>
      <c r="APY10" s="1099"/>
      <c r="APZ10" s="1099"/>
      <c r="AQA10" s="1099"/>
      <c r="AQB10" s="1099"/>
      <c r="AQC10" s="1099"/>
      <c r="AQD10" s="1099"/>
      <c r="AQE10" s="1099"/>
      <c r="AQF10" s="1099"/>
      <c r="AQG10" s="1099"/>
      <c r="AQH10" s="1099"/>
      <c r="AQI10" s="1099"/>
      <c r="AQJ10" s="1099"/>
      <c r="AQK10" s="1099"/>
      <c r="AQL10" s="1099"/>
      <c r="AQM10" s="1099"/>
      <c r="AQN10" s="1099"/>
      <c r="AQO10" s="1099"/>
      <c r="AQP10" s="1099"/>
      <c r="AQQ10" s="1099"/>
      <c r="AQR10" s="1099"/>
      <c r="AQS10" s="1099"/>
      <c r="AQT10" s="1099"/>
      <c r="AQU10" s="1099"/>
      <c r="AQV10" s="1099"/>
      <c r="AQW10" s="1099"/>
      <c r="AQX10" s="1099"/>
      <c r="AQY10" s="1099"/>
      <c r="AQZ10" s="1099"/>
      <c r="ARA10" s="1099"/>
      <c r="ARB10" s="1099"/>
      <c r="ARC10" s="1099"/>
      <c r="ARD10" s="1099"/>
      <c r="ARE10" s="1099"/>
      <c r="ARF10" s="1099"/>
      <c r="ARG10" s="1099"/>
      <c r="ARH10" s="1099"/>
      <c r="ARI10" s="1099"/>
      <c r="ARJ10" s="1099"/>
      <c r="ARK10" s="1099"/>
      <c r="ARL10" s="1099"/>
      <c r="ARM10" s="1099"/>
      <c r="ARN10" s="1099"/>
      <c r="ARO10" s="1099"/>
      <c r="ARP10" s="1099"/>
      <c r="ARQ10" s="1099"/>
      <c r="ARR10" s="1099"/>
      <c r="ARS10" s="1099"/>
      <c r="ART10" s="1099"/>
      <c r="ARU10" s="1099"/>
      <c r="ARV10" s="1099"/>
      <c r="ARW10" s="1099"/>
      <c r="ARX10" s="1099"/>
      <c r="ARY10" s="1099"/>
      <c r="ARZ10" s="1099"/>
      <c r="ASA10" s="1099"/>
      <c r="ASB10" s="1099"/>
      <c r="ASC10" s="1099"/>
      <c r="ASD10" s="1099"/>
      <c r="ASE10" s="1099"/>
      <c r="ASF10" s="1099"/>
      <c r="ASG10" s="1099"/>
      <c r="ASH10" s="1099"/>
      <c r="ASI10" s="1099"/>
      <c r="ASJ10" s="1099"/>
      <c r="ASK10" s="1099"/>
      <c r="ASL10" s="1099"/>
      <c r="ASM10" s="1099"/>
      <c r="ASN10" s="1099"/>
      <c r="ASO10" s="1099"/>
      <c r="ASP10" s="1099"/>
      <c r="ASQ10" s="1099"/>
      <c r="ASR10" s="1099"/>
      <c r="ASS10" s="1099"/>
      <c r="AST10" s="1099"/>
      <c r="ASU10" s="1099"/>
      <c r="ASV10" s="1099"/>
      <c r="ASW10" s="1099"/>
      <c r="ASX10" s="1099"/>
      <c r="ASY10" s="1099"/>
      <c r="ASZ10" s="1099"/>
      <c r="ATA10" s="1099"/>
      <c r="ATB10" s="1099"/>
      <c r="ATC10" s="1099"/>
      <c r="ATD10" s="1099"/>
      <c r="ATE10" s="1099"/>
      <c r="ATF10" s="1099"/>
      <c r="ATG10" s="1099"/>
      <c r="ATH10" s="1099"/>
      <c r="ATI10" s="1099"/>
      <c r="ATJ10" s="1099"/>
      <c r="ATK10" s="1099"/>
      <c r="ATL10" s="1099"/>
      <c r="ATM10" s="1099"/>
      <c r="ATN10" s="1099"/>
      <c r="ATO10" s="1099"/>
      <c r="ATP10" s="1099"/>
      <c r="ATQ10" s="1099"/>
      <c r="ATR10" s="1099"/>
      <c r="ATS10" s="1099"/>
      <c r="ATT10" s="1099"/>
      <c r="ATU10" s="1099"/>
      <c r="ATV10" s="1099"/>
      <c r="ATW10" s="1099"/>
      <c r="ATX10" s="1099"/>
      <c r="ATY10" s="1099"/>
      <c r="ATZ10" s="1099"/>
      <c r="AUA10" s="1099"/>
      <c r="AUB10" s="1099"/>
      <c r="AUC10" s="1099"/>
      <c r="AUD10" s="1099"/>
      <c r="AUE10" s="1099"/>
      <c r="AUF10" s="1099"/>
      <c r="AUG10" s="1099"/>
      <c r="AUH10" s="1099"/>
      <c r="AUI10" s="1099"/>
      <c r="AUJ10" s="1099"/>
      <c r="AUK10" s="1099"/>
      <c r="AUL10" s="1099"/>
      <c r="AUM10" s="1099"/>
      <c r="AUN10" s="1099"/>
      <c r="AUO10" s="1099"/>
      <c r="AUP10" s="1099"/>
      <c r="AUQ10" s="1099"/>
      <c r="AUR10" s="1099"/>
      <c r="AUS10" s="1099"/>
      <c r="AUT10" s="1099"/>
      <c r="AUU10" s="1099"/>
      <c r="AUV10" s="1099"/>
      <c r="AUW10" s="1099"/>
      <c r="AUX10" s="1099"/>
      <c r="AUY10" s="1099"/>
      <c r="AUZ10" s="1099"/>
      <c r="AVA10" s="1099"/>
      <c r="AVB10" s="1099"/>
      <c r="AVC10" s="1099"/>
      <c r="AVD10" s="1099"/>
      <c r="AVE10" s="1099"/>
      <c r="AVF10" s="1099"/>
      <c r="AVG10" s="1099"/>
      <c r="AVH10" s="1099"/>
      <c r="AVI10" s="1099"/>
      <c r="AVJ10" s="1099"/>
      <c r="AVK10" s="1099"/>
      <c r="AVL10" s="1099"/>
      <c r="AVM10" s="1099"/>
      <c r="AVN10" s="1099"/>
      <c r="AVO10" s="1099"/>
      <c r="AVP10" s="1099"/>
      <c r="AVQ10" s="1099"/>
      <c r="AVR10" s="1099"/>
      <c r="AVS10" s="1099"/>
      <c r="AVT10" s="1099"/>
      <c r="AVU10" s="1099"/>
      <c r="AVV10" s="1099"/>
      <c r="AVW10" s="1099"/>
      <c r="AVX10" s="1099"/>
      <c r="AVY10" s="1099"/>
      <c r="AVZ10" s="1099"/>
      <c r="AWA10" s="1099"/>
      <c r="AWB10" s="1099"/>
      <c r="AWC10" s="1099"/>
      <c r="AWD10" s="1099"/>
      <c r="AWE10" s="1099"/>
      <c r="AWF10" s="1099"/>
      <c r="AWG10" s="1099"/>
      <c r="AWH10" s="1099"/>
      <c r="AWI10" s="1099"/>
      <c r="AWJ10" s="1099"/>
      <c r="AWK10" s="1099"/>
      <c r="AWL10" s="1099"/>
      <c r="AWM10" s="1099"/>
      <c r="AWN10" s="1099"/>
      <c r="AWO10" s="1099"/>
      <c r="AWP10" s="1099"/>
      <c r="AWQ10" s="1099"/>
      <c r="AWR10" s="1099"/>
      <c r="AWS10" s="1099"/>
      <c r="AWT10" s="1099"/>
      <c r="AWU10" s="1099"/>
      <c r="AWV10" s="1099"/>
      <c r="AWW10" s="1099"/>
      <c r="AWX10" s="1099"/>
      <c r="AWY10" s="1099"/>
      <c r="AWZ10" s="1099"/>
      <c r="AXA10" s="1099"/>
      <c r="AXB10" s="1099"/>
      <c r="AXC10" s="1099"/>
      <c r="AXD10" s="1099"/>
      <c r="AXE10" s="1099"/>
      <c r="AXF10" s="1099"/>
      <c r="AXG10" s="1099"/>
      <c r="AXH10" s="1099"/>
      <c r="AXI10" s="1099"/>
      <c r="AXJ10" s="1099"/>
      <c r="AXK10" s="1099"/>
      <c r="AXL10" s="1099"/>
      <c r="AXM10" s="1099"/>
      <c r="AXN10" s="1099"/>
      <c r="AXO10" s="1099"/>
      <c r="AXP10" s="1099"/>
      <c r="AXQ10" s="1099"/>
      <c r="AXR10" s="1099"/>
      <c r="AXS10" s="1099"/>
      <c r="AXT10" s="1099"/>
      <c r="AXU10" s="1099"/>
      <c r="AXV10" s="1099"/>
      <c r="AXW10" s="1099"/>
      <c r="AXX10" s="1099"/>
      <c r="AXY10" s="1099"/>
      <c r="AXZ10" s="1099"/>
      <c r="AYA10" s="1099"/>
      <c r="AYB10" s="1099"/>
    </row>
    <row r="11" spans="1:1328" s="1100" customFormat="1" ht="23.25" customHeight="1" x14ac:dyDescent="0.2">
      <c r="A11" s="2000"/>
      <c r="B11" s="4146" t="s">
        <v>1132</v>
      </c>
      <c r="C11" s="4146"/>
      <c r="D11" s="4146"/>
      <c r="E11" s="4146"/>
      <c r="F11" s="4146"/>
      <c r="G11" s="4146"/>
      <c r="H11" s="4146"/>
      <c r="I11" s="4146"/>
      <c r="J11" s="2002"/>
      <c r="K11" s="4146" t="s">
        <v>1114</v>
      </c>
      <c r="L11" s="4146"/>
      <c r="M11" s="4146"/>
      <c r="N11" s="2000"/>
      <c r="O11" s="4146" t="s">
        <v>1133</v>
      </c>
      <c r="P11" s="4146"/>
      <c r="Q11" s="4146"/>
      <c r="R11" s="2000"/>
      <c r="S11" s="4146" t="s">
        <v>1134</v>
      </c>
      <c r="T11" s="4146"/>
      <c r="U11" s="2000"/>
      <c r="Z11" s="2003"/>
      <c r="AD11" s="2003"/>
      <c r="AE11" s="2003"/>
      <c r="AF11" s="2003"/>
      <c r="AG11" s="2003"/>
      <c r="AH11" s="2003"/>
      <c r="AI11" s="2003"/>
      <c r="AJ11" s="1014"/>
      <c r="AK11" s="1014"/>
      <c r="AL11" s="1014"/>
      <c r="AM11" s="1014"/>
      <c r="AN11" s="1014"/>
      <c r="AO11" s="1014"/>
      <c r="AP11" s="1014"/>
      <c r="AQ11" s="1014"/>
      <c r="AR11" s="1014"/>
      <c r="AS11" s="1014"/>
      <c r="AT11" s="1014"/>
      <c r="AU11" s="1014"/>
      <c r="AV11" s="1098"/>
      <c r="AW11" s="1098"/>
      <c r="AX11" s="1098"/>
      <c r="AY11" s="1098"/>
      <c r="AZ11" s="1098"/>
      <c r="BA11" s="1098"/>
      <c r="BB11" s="1098"/>
      <c r="BC11" s="1098"/>
      <c r="BD11" s="1098"/>
      <c r="BE11" s="1098"/>
      <c r="BF11" s="1098"/>
      <c r="BG11" s="1098"/>
      <c r="BH11" s="1098"/>
      <c r="BI11" s="1098"/>
      <c r="BJ11" s="1098"/>
      <c r="BK11" s="1098"/>
      <c r="BL11" s="1098"/>
      <c r="BM11" s="1098"/>
      <c r="BN11" s="1099"/>
      <c r="BO11" s="1099"/>
      <c r="BP11" s="1099"/>
      <c r="BQ11" s="1099"/>
      <c r="BR11" s="1099"/>
      <c r="BS11" s="1099"/>
      <c r="BT11" s="1099"/>
      <c r="BU11" s="1099"/>
      <c r="BV11" s="1099"/>
      <c r="BW11" s="1099"/>
      <c r="BX11" s="1099"/>
      <c r="BY11" s="1099"/>
      <c r="BZ11" s="1099"/>
      <c r="CA11" s="1099"/>
      <c r="CB11" s="1099"/>
      <c r="CC11" s="1099"/>
      <c r="CD11" s="1099"/>
      <c r="CE11" s="1099"/>
      <c r="CF11" s="1099"/>
      <c r="CG11" s="1099"/>
      <c r="CH11" s="1099"/>
      <c r="CI11" s="1099"/>
      <c r="CJ11" s="1099"/>
      <c r="CK11" s="1099"/>
      <c r="CL11" s="1099"/>
      <c r="CM11" s="1099"/>
      <c r="CN11" s="1099"/>
      <c r="CO11" s="1099"/>
      <c r="CP11" s="1099"/>
      <c r="CQ11" s="1099"/>
      <c r="CR11" s="1099"/>
      <c r="CS11" s="1099"/>
      <c r="CT11" s="1099"/>
      <c r="CU11" s="1099"/>
      <c r="CV11" s="1099"/>
      <c r="CW11" s="1099"/>
      <c r="CX11" s="1099"/>
      <c r="CY11" s="1099"/>
      <c r="CZ11" s="1099"/>
      <c r="DA11" s="1099"/>
      <c r="DB11" s="1099"/>
      <c r="DC11" s="1099"/>
      <c r="DD11" s="1099"/>
      <c r="DE11" s="1099"/>
      <c r="DF11" s="1099"/>
      <c r="DG11" s="1099"/>
      <c r="DH11" s="1099"/>
      <c r="DI11" s="1099"/>
      <c r="DJ11" s="1099"/>
      <c r="DK11" s="1099"/>
      <c r="DL11" s="1099"/>
      <c r="DM11" s="1099"/>
      <c r="DN11" s="1099"/>
      <c r="DO11" s="1099"/>
      <c r="DP11" s="1099"/>
      <c r="DQ11" s="1099"/>
      <c r="DR11" s="1099"/>
      <c r="DS11" s="1099"/>
      <c r="DT11" s="1099"/>
      <c r="DU11" s="1099"/>
      <c r="DV11" s="1099"/>
      <c r="DW11" s="1099"/>
      <c r="DX11" s="1099"/>
      <c r="DY11" s="1099"/>
      <c r="DZ11" s="1099"/>
      <c r="EA11" s="1099"/>
      <c r="EB11" s="1099"/>
      <c r="EC11" s="1099"/>
      <c r="ED11" s="1099"/>
      <c r="EE11" s="1099"/>
      <c r="EF11" s="1099"/>
      <c r="EG11" s="1099"/>
      <c r="EH11" s="1099"/>
      <c r="EI11" s="1099"/>
      <c r="EJ11" s="1099"/>
      <c r="EK11" s="1099"/>
      <c r="EL11" s="1099"/>
      <c r="EM11" s="1099"/>
      <c r="EN11" s="1099"/>
      <c r="EO11" s="1099"/>
      <c r="EP11" s="1099"/>
      <c r="EQ11" s="1099"/>
      <c r="ER11" s="1099"/>
      <c r="ES11" s="1099"/>
      <c r="ET11" s="1099"/>
      <c r="EU11" s="1099"/>
      <c r="EV11" s="1099"/>
      <c r="EW11" s="1099"/>
      <c r="EX11" s="1099"/>
      <c r="EY11" s="1099"/>
      <c r="EZ11" s="1099"/>
      <c r="FA11" s="1099"/>
      <c r="FB11" s="1099"/>
      <c r="FC11" s="1099"/>
      <c r="FD11" s="1099"/>
      <c r="FE11" s="1099"/>
      <c r="FF11" s="1099"/>
      <c r="FG11" s="1099"/>
      <c r="FH11" s="1099"/>
      <c r="FI11" s="1099"/>
      <c r="FJ11" s="1099"/>
      <c r="FK11" s="1099"/>
      <c r="FL11" s="1099"/>
      <c r="FM11" s="1099"/>
      <c r="FN11" s="1099"/>
      <c r="FO11" s="1099"/>
      <c r="FP11" s="1099"/>
      <c r="FQ11" s="1099"/>
      <c r="FR11" s="1099"/>
      <c r="FS11" s="1099"/>
      <c r="FT11" s="1099"/>
      <c r="FU11" s="1099"/>
      <c r="FV11" s="1099"/>
      <c r="FW11" s="1099"/>
      <c r="FX11" s="1099"/>
      <c r="FY11" s="1099"/>
      <c r="FZ11" s="1099"/>
      <c r="GA11" s="1099"/>
      <c r="GB11" s="1099"/>
      <c r="GC11" s="1099"/>
      <c r="GD11" s="1099"/>
      <c r="GE11" s="1099"/>
      <c r="GF11" s="1099"/>
      <c r="GG11" s="1099"/>
      <c r="GH11" s="1099"/>
      <c r="GI11" s="1099"/>
      <c r="GJ11" s="1099"/>
      <c r="GK11" s="1099"/>
      <c r="GL11" s="1099"/>
      <c r="GM11" s="1099"/>
      <c r="GN11" s="1099"/>
      <c r="GO11" s="1099"/>
      <c r="GP11" s="1099"/>
      <c r="GQ11" s="1099"/>
      <c r="GR11" s="1099"/>
      <c r="GS11" s="1099"/>
      <c r="GT11" s="1099"/>
      <c r="GU11" s="1099"/>
      <c r="GV11" s="1099"/>
      <c r="GW11" s="1099"/>
      <c r="GX11" s="1099"/>
      <c r="GY11" s="1099"/>
      <c r="GZ11" s="1099"/>
      <c r="HA11" s="1099"/>
      <c r="HB11" s="1099"/>
      <c r="HC11" s="1099"/>
      <c r="HD11" s="1099"/>
      <c r="HE11" s="1099"/>
      <c r="HF11" s="1099"/>
      <c r="HG11" s="1099"/>
      <c r="HH11" s="1099"/>
      <c r="HI11" s="1099"/>
      <c r="HJ11" s="1099"/>
      <c r="HK11" s="1099"/>
      <c r="HL11" s="1099"/>
      <c r="HM11" s="1099"/>
      <c r="HN11" s="1099"/>
      <c r="HO11" s="1099"/>
      <c r="HP11" s="1099"/>
      <c r="HQ11" s="1099"/>
      <c r="HR11" s="1099"/>
      <c r="HS11" s="1099"/>
      <c r="HT11" s="1099"/>
      <c r="HU11" s="1099"/>
      <c r="HV11" s="1099"/>
      <c r="HW11" s="1099"/>
      <c r="HX11" s="1099"/>
      <c r="HY11" s="1099"/>
      <c r="HZ11" s="1099"/>
      <c r="IA11" s="1099"/>
      <c r="IB11" s="1099"/>
      <c r="IC11" s="1099"/>
      <c r="ID11" s="1099"/>
      <c r="IE11" s="1099"/>
      <c r="IF11" s="1099"/>
      <c r="IG11" s="1099"/>
      <c r="IH11" s="1099"/>
      <c r="II11" s="1099"/>
      <c r="IJ11" s="1099"/>
      <c r="IK11" s="1099"/>
      <c r="IL11" s="1099"/>
      <c r="IM11" s="1099"/>
      <c r="IN11" s="1099"/>
      <c r="IO11" s="1099"/>
      <c r="IP11" s="1099"/>
      <c r="IQ11" s="1099"/>
      <c r="IR11" s="1099"/>
      <c r="IS11" s="1099"/>
      <c r="IT11" s="1099"/>
      <c r="IU11" s="1099"/>
      <c r="IV11" s="1099"/>
      <c r="IW11" s="1099"/>
      <c r="IX11" s="1099"/>
      <c r="IY11" s="1099"/>
      <c r="IZ11" s="1099"/>
      <c r="JA11" s="1099"/>
      <c r="JB11" s="1099"/>
      <c r="JC11" s="1099"/>
      <c r="JD11" s="1099"/>
      <c r="JE11" s="1099"/>
      <c r="JF11" s="1099"/>
      <c r="JG11" s="1099"/>
      <c r="JH11" s="1099"/>
      <c r="JI11" s="1099"/>
      <c r="JJ11" s="1099"/>
      <c r="JK11" s="1099"/>
      <c r="JL11" s="1099"/>
      <c r="JM11" s="1099"/>
      <c r="JN11" s="1099"/>
      <c r="JO11" s="1099"/>
      <c r="JP11" s="1099"/>
      <c r="JQ11" s="1099"/>
      <c r="JR11" s="1099"/>
      <c r="JS11" s="1099"/>
      <c r="JT11" s="1099"/>
      <c r="JU11" s="1099"/>
      <c r="JV11" s="1099"/>
      <c r="JW11" s="1099"/>
      <c r="JX11" s="1099"/>
      <c r="JY11" s="1099"/>
      <c r="JZ11" s="1099"/>
      <c r="KA11" s="1099"/>
      <c r="KB11" s="1099"/>
      <c r="KC11" s="1099"/>
      <c r="KD11" s="1099"/>
      <c r="KE11" s="1099"/>
      <c r="KF11" s="1099"/>
      <c r="KG11" s="1099"/>
      <c r="KH11" s="1099"/>
      <c r="KI11" s="1099"/>
      <c r="KJ11" s="1099"/>
      <c r="KK11" s="1099"/>
      <c r="KL11" s="1099"/>
      <c r="KM11" s="1099"/>
      <c r="KN11" s="1099"/>
      <c r="KO11" s="1099"/>
      <c r="KP11" s="1099"/>
      <c r="KQ11" s="1099"/>
      <c r="KR11" s="1099"/>
      <c r="KS11" s="1099"/>
      <c r="KT11" s="1099"/>
      <c r="KU11" s="1099"/>
      <c r="KV11" s="1099"/>
      <c r="KW11" s="1099"/>
      <c r="KX11" s="1099"/>
      <c r="KY11" s="1099"/>
      <c r="KZ11" s="1099"/>
      <c r="LA11" s="1099"/>
      <c r="LB11" s="1099"/>
      <c r="LC11" s="1099"/>
      <c r="LD11" s="1099"/>
      <c r="LE11" s="1099"/>
      <c r="LF11" s="1099"/>
      <c r="LG11" s="1099"/>
      <c r="LH11" s="1099"/>
      <c r="LI11" s="1099"/>
      <c r="LJ11" s="1099"/>
      <c r="LK11" s="1099"/>
      <c r="LL11" s="1099"/>
      <c r="LM11" s="1099"/>
      <c r="LN11" s="1099"/>
      <c r="LO11" s="1099"/>
      <c r="LP11" s="1099"/>
      <c r="LQ11" s="1099"/>
      <c r="LR11" s="1099"/>
      <c r="LS11" s="1099"/>
      <c r="LT11" s="1099"/>
      <c r="LU11" s="1099"/>
      <c r="LV11" s="1099"/>
      <c r="LW11" s="1099"/>
      <c r="LX11" s="1099"/>
      <c r="LY11" s="1099"/>
      <c r="LZ11" s="1099"/>
      <c r="MA11" s="1099"/>
      <c r="MB11" s="1099"/>
      <c r="MC11" s="1099"/>
      <c r="MD11" s="1099"/>
      <c r="ME11" s="1099"/>
      <c r="MF11" s="1099"/>
      <c r="MG11" s="1099"/>
      <c r="MH11" s="1099"/>
      <c r="MI11" s="1099"/>
      <c r="MJ11" s="1099"/>
      <c r="MK11" s="1099"/>
      <c r="ML11" s="1099"/>
      <c r="MM11" s="1099"/>
      <c r="MN11" s="1099"/>
      <c r="MO11" s="1099"/>
      <c r="MP11" s="1099"/>
      <c r="MQ11" s="1099"/>
      <c r="MR11" s="1099"/>
      <c r="MS11" s="1099"/>
      <c r="MT11" s="1099"/>
      <c r="MU11" s="1099"/>
      <c r="MV11" s="1099"/>
      <c r="MW11" s="1099"/>
      <c r="MX11" s="1099"/>
      <c r="MY11" s="1099"/>
      <c r="MZ11" s="1099"/>
      <c r="NA11" s="1099"/>
      <c r="NB11" s="1099"/>
      <c r="NC11" s="1099"/>
      <c r="ND11" s="1099"/>
      <c r="NE11" s="1099"/>
      <c r="NF11" s="1099"/>
      <c r="NG11" s="1099"/>
      <c r="NH11" s="1099"/>
      <c r="NI11" s="1099"/>
      <c r="NJ11" s="1099"/>
      <c r="NK11" s="1099"/>
      <c r="NL11" s="1099"/>
      <c r="NM11" s="1099"/>
      <c r="NN11" s="1099"/>
      <c r="NO11" s="1099"/>
      <c r="NP11" s="1099"/>
      <c r="NQ11" s="1099"/>
      <c r="NR11" s="1099"/>
      <c r="NS11" s="1099"/>
      <c r="NT11" s="1099"/>
      <c r="NU11" s="1099"/>
      <c r="NV11" s="1099"/>
      <c r="NW11" s="1099"/>
      <c r="NX11" s="1099"/>
      <c r="NY11" s="1099"/>
      <c r="NZ11" s="1099"/>
      <c r="OA11" s="1099"/>
      <c r="OB11" s="1099"/>
      <c r="OC11" s="1099"/>
      <c r="OD11" s="1099"/>
      <c r="OE11" s="1099"/>
      <c r="OF11" s="1099"/>
      <c r="OG11" s="1099"/>
      <c r="OH11" s="1099"/>
      <c r="OI11" s="1099"/>
      <c r="OJ11" s="1099"/>
      <c r="OK11" s="1099"/>
      <c r="OL11" s="1099"/>
      <c r="OM11" s="1099"/>
      <c r="ON11" s="1099"/>
      <c r="OO11" s="1099"/>
      <c r="OP11" s="1099"/>
      <c r="OQ11" s="1099"/>
      <c r="OR11" s="1099"/>
      <c r="OS11" s="1099"/>
      <c r="OT11" s="1099"/>
      <c r="OU11" s="1099"/>
      <c r="OV11" s="1099"/>
      <c r="OW11" s="1099"/>
      <c r="OX11" s="1099"/>
      <c r="OY11" s="1099"/>
      <c r="OZ11" s="1099"/>
      <c r="PA11" s="1099"/>
      <c r="PB11" s="1099"/>
      <c r="PC11" s="1099"/>
      <c r="PD11" s="1099"/>
      <c r="PE11" s="1099"/>
      <c r="PF11" s="1099"/>
      <c r="PG11" s="1099"/>
      <c r="PH11" s="1099"/>
      <c r="PI11" s="1099"/>
      <c r="PJ11" s="1099"/>
      <c r="PK11" s="1099"/>
      <c r="PL11" s="1099"/>
      <c r="PM11" s="1099"/>
      <c r="PN11" s="1099"/>
      <c r="PO11" s="1099"/>
      <c r="PP11" s="1099"/>
      <c r="PQ11" s="1099"/>
      <c r="PR11" s="1099"/>
      <c r="PS11" s="1099"/>
      <c r="PT11" s="1099"/>
      <c r="PU11" s="1099"/>
      <c r="PV11" s="1099"/>
      <c r="PW11" s="1099"/>
      <c r="PX11" s="1099"/>
      <c r="PY11" s="1099"/>
      <c r="PZ11" s="1099"/>
      <c r="QA11" s="1099"/>
      <c r="QB11" s="1099"/>
      <c r="QC11" s="1099"/>
      <c r="QD11" s="1099"/>
      <c r="QE11" s="1099"/>
      <c r="QF11" s="1099"/>
      <c r="QG11" s="1099"/>
      <c r="QH11" s="1099"/>
      <c r="QI11" s="1099"/>
      <c r="QJ11" s="1099"/>
      <c r="QK11" s="1099"/>
      <c r="QL11" s="1099"/>
      <c r="QM11" s="1099"/>
      <c r="QN11" s="1099"/>
      <c r="QO11" s="1099"/>
      <c r="QP11" s="1099"/>
      <c r="QQ11" s="1099"/>
      <c r="QR11" s="1099"/>
      <c r="QS11" s="1099"/>
      <c r="QT11" s="1099"/>
      <c r="QU11" s="1099"/>
      <c r="QV11" s="1099"/>
      <c r="QW11" s="1099"/>
      <c r="QX11" s="1099"/>
      <c r="QY11" s="1099"/>
      <c r="QZ11" s="1099"/>
      <c r="RA11" s="1099"/>
      <c r="RB11" s="1099"/>
      <c r="RC11" s="1099"/>
      <c r="RD11" s="1099"/>
      <c r="RE11" s="1099"/>
      <c r="RF11" s="1099"/>
      <c r="RG11" s="1099"/>
      <c r="RH11" s="1099"/>
      <c r="RI11" s="1099"/>
      <c r="RJ11" s="1099"/>
      <c r="RK11" s="1099"/>
      <c r="RL11" s="1099"/>
      <c r="RM11" s="1099"/>
      <c r="RN11" s="1099"/>
      <c r="RO11" s="1099"/>
      <c r="RP11" s="1099"/>
      <c r="RQ11" s="1099"/>
      <c r="RR11" s="1099"/>
      <c r="RS11" s="1099"/>
      <c r="RT11" s="1099"/>
      <c r="RU11" s="1099"/>
      <c r="RV11" s="1099"/>
      <c r="RW11" s="1099"/>
      <c r="RX11" s="1099"/>
      <c r="RY11" s="1099"/>
      <c r="RZ11" s="1099"/>
      <c r="SA11" s="1099"/>
      <c r="SB11" s="1099"/>
      <c r="SC11" s="1099"/>
      <c r="SD11" s="1099"/>
      <c r="SE11" s="1099"/>
      <c r="SF11" s="1099"/>
      <c r="SG11" s="1099"/>
      <c r="SH11" s="1099"/>
      <c r="SI11" s="1099"/>
      <c r="SJ11" s="1099"/>
      <c r="SK11" s="1099"/>
      <c r="SL11" s="1099"/>
      <c r="SM11" s="1099"/>
      <c r="SN11" s="1099"/>
      <c r="SO11" s="1099"/>
      <c r="SP11" s="1099"/>
      <c r="SQ11" s="1099"/>
      <c r="SR11" s="1099"/>
      <c r="SS11" s="1099"/>
      <c r="ST11" s="1099"/>
      <c r="SU11" s="1099"/>
      <c r="SV11" s="1099"/>
      <c r="SW11" s="1099"/>
      <c r="SX11" s="1099"/>
      <c r="SY11" s="1099"/>
      <c r="SZ11" s="1099"/>
      <c r="TA11" s="1099"/>
      <c r="TB11" s="1099"/>
      <c r="TC11" s="1099"/>
      <c r="TD11" s="1099"/>
      <c r="TE11" s="1099"/>
      <c r="TF11" s="1099"/>
      <c r="TG11" s="1099"/>
      <c r="TH11" s="1099"/>
      <c r="TI11" s="1099"/>
      <c r="TJ11" s="1099"/>
      <c r="TK11" s="1099"/>
      <c r="TL11" s="1099"/>
      <c r="TM11" s="1099"/>
      <c r="TN11" s="1099"/>
      <c r="TO11" s="1099"/>
      <c r="TP11" s="1099"/>
      <c r="TQ11" s="1099"/>
      <c r="TR11" s="1099"/>
      <c r="TS11" s="1099"/>
      <c r="TT11" s="1099"/>
      <c r="TU11" s="1099"/>
      <c r="TV11" s="1099"/>
      <c r="TW11" s="1099"/>
      <c r="TX11" s="1099"/>
      <c r="TY11" s="1099"/>
      <c r="TZ11" s="1099"/>
      <c r="UA11" s="1099"/>
      <c r="UB11" s="1099"/>
      <c r="UC11" s="1099"/>
      <c r="UD11" s="1099"/>
      <c r="UE11" s="1099"/>
      <c r="UF11" s="1099"/>
      <c r="UG11" s="1099"/>
      <c r="UH11" s="1099"/>
      <c r="UI11" s="1099"/>
      <c r="UJ11" s="1099"/>
      <c r="UK11" s="1099"/>
      <c r="UL11" s="1099"/>
      <c r="UM11" s="1099"/>
      <c r="UN11" s="1099"/>
      <c r="UO11" s="1099"/>
      <c r="UP11" s="1099"/>
      <c r="UQ11" s="1099"/>
      <c r="UR11" s="1099"/>
      <c r="US11" s="1099"/>
      <c r="UT11" s="1099"/>
      <c r="UU11" s="1099"/>
      <c r="UV11" s="1099"/>
      <c r="UW11" s="1099"/>
      <c r="UX11" s="1099"/>
      <c r="UY11" s="1099"/>
      <c r="UZ11" s="1099"/>
      <c r="VA11" s="1099"/>
      <c r="VB11" s="1099"/>
      <c r="VC11" s="1099"/>
      <c r="VD11" s="1099"/>
      <c r="VE11" s="1099"/>
      <c r="VF11" s="1099"/>
      <c r="VG11" s="1099"/>
      <c r="VH11" s="1099"/>
      <c r="VI11" s="1099"/>
      <c r="VJ11" s="1099"/>
      <c r="VK11" s="1099"/>
      <c r="VL11" s="1099"/>
      <c r="VM11" s="1099"/>
      <c r="VN11" s="1099"/>
      <c r="VO11" s="1099"/>
      <c r="VP11" s="1099"/>
      <c r="VQ11" s="1099"/>
      <c r="VR11" s="1099"/>
      <c r="VS11" s="1099"/>
      <c r="VT11" s="1099"/>
      <c r="VU11" s="1099"/>
      <c r="VV11" s="1099"/>
      <c r="VW11" s="1099"/>
      <c r="VX11" s="1099"/>
      <c r="VY11" s="1099"/>
      <c r="VZ11" s="1099"/>
      <c r="WA11" s="1099"/>
      <c r="WB11" s="1099"/>
      <c r="WC11" s="1099"/>
      <c r="WD11" s="1099"/>
      <c r="WE11" s="1099"/>
      <c r="WF11" s="1099"/>
      <c r="WG11" s="1099"/>
      <c r="WH11" s="1099"/>
      <c r="WI11" s="1099"/>
      <c r="WJ11" s="1099"/>
      <c r="WK11" s="1099"/>
      <c r="WL11" s="1099"/>
      <c r="WM11" s="1099"/>
      <c r="WN11" s="1099"/>
      <c r="WO11" s="1099"/>
      <c r="WP11" s="1099"/>
      <c r="WQ11" s="1099"/>
      <c r="WR11" s="1099"/>
      <c r="WS11" s="1099"/>
      <c r="WT11" s="1099"/>
      <c r="WU11" s="1099"/>
      <c r="WV11" s="1099"/>
      <c r="WW11" s="1099"/>
      <c r="WX11" s="1099"/>
      <c r="WY11" s="1099"/>
      <c r="WZ11" s="1099"/>
      <c r="XA11" s="1099"/>
      <c r="XB11" s="1099"/>
      <c r="XC11" s="1099"/>
      <c r="XD11" s="1099"/>
      <c r="XE11" s="1099"/>
      <c r="XF11" s="1099"/>
      <c r="XG11" s="1099"/>
      <c r="XH11" s="1099"/>
      <c r="XI11" s="1099"/>
      <c r="XJ11" s="1099"/>
      <c r="XK11" s="1099"/>
      <c r="XL11" s="1099"/>
      <c r="XM11" s="1099"/>
      <c r="XN11" s="1099"/>
      <c r="XO11" s="1099"/>
      <c r="XP11" s="1099"/>
      <c r="XQ11" s="1099"/>
      <c r="XR11" s="1099"/>
      <c r="XS11" s="1099"/>
      <c r="XT11" s="1099"/>
      <c r="XU11" s="1099"/>
      <c r="XV11" s="1099"/>
      <c r="XW11" s="1099"/>
      <c r="XX11" s="1099"/>
      <c r="XY11" s="1099"/>
      <c r="XZ11" s="1099"/>
      <c r="YA11" s="1099"/>
      <c r="YB11" s="1099"/>
      <c r="YC11" s="1099"/>
      <c r="YD11" s="1099"/>
      <c r="YE11" s="1099"/>
      <c r="YF11" s="1099"/>
      <c r="YG11" s="1099"/>
      <c r="YH11" s="1099"/>
      <c r="YI11" s="1099"/>
      <c r="YJ11" s="1099"/>
      <c r="YK11" s="1099"/>
      <c r="YL11" s="1099"/>
      <c r="YM11" s="1099"/>
      <c r="YN11" s="1099"/>
      <c r="YO11" s="1099"/>
      <c r="YP11" s="1099"/>
      <c r="YQ11" s="1099"/>
      <c r="YR11" s="1099"/>
      <c r="YS11" s="1099"/>
      <c r="YT11" s="1099"/>
      <c r="YU11" s="1099"/>
      <c r="YV11" s="1099"/>
      <c r="YW11" s="1099"/>
      <c r="YX11" s="1099"/>
      <c r="YY11" s="1099"/>
      <c r="YZ11" s="1099"/>
      <c r="ZA11" s="1099"/>
      <c r="ZB11" s="1099"/>
      <c r="ZC11" s="1099"/>
      <c r="ZD11" s="1099"/>
      <c r="ZE11" s="1099"/>
      <c r="ZF11" s="1099"/>
      <c r="ZG11" s="1099"/>
      <c r="ZH11" s="1099"/>
      <c r="ZI11" s="1099"/>
      <c r="ZJ11" s="1099"/>
      <c r="ZK11" s="1099"/>
      <c r="ZL11" s="1099"/>
      <c r="ZM11" s="1099"/>
      <c r="ZN11" s="1099"/>
      <c r="ZO11" s="1099"/>
      <c r="ZP11" s="1099"/>
      <c r="ZQ11" s="1099"/>
      <c r="ZR11" s="1099"/>
      <c r="ZS11" s="1099"/>
      <c r="ZT11" s="1099"/>
      <c r="ZU11" s="1099"/>
      <c r="ZV11" s="1099"/>
      <c r="ZW11" s="1099"/>
      <c r="ZX11" s="1099"/>
      <c r="ZY11" s="1099"/>
      <c r="ZZ11" s="1099"/>
      <c r="AAA11" s="1099"/>
      <c r="AAB11" s="1099"/>
      <c r="AAC11" s="1099"/>
      <c r="AAD11" s="1099"/>
      <c r="AAE11" s="1099"/>
      <c r="AAF11" s="1099"/>
      <c r="AAG11" s="1099"/>
      <c r="AAH11" s="1099"/>
      <c r="AAI11" s="1099"/>
      <c r="AAJ11" s="1099"/>
      <c r="AAK11" s="1099"/>
      <c r="AAL11" s="1099"/>
      <c r="AAM11" s="1099"/>
      <c r="AAN11" s="1099"/>
      <c r="AAO11" s="1099"/>
      <c r="AAP11" s="1099"/>
      <c r="AAQ11" s="1099"/>
      <c r="AAR11" s="1099"/>
      <c r="AAS11" s="1099"/>
      <c r="AAT11" s="1099"/>
      <c r="AAU11" s="1099"/>
      <c r="AAV11" s="1099"/>
      <c r="AAW11" s="1099"/>
      <c r="AAX11" s="1099"/>
      <c r="AAY11" s="1099"/>
      <c r="AAZ11" s="1099"/>
      <c r="ABA11" s="1099"/>
      <c r="ABB11" s="1099"/>
      <c r="ABC11" s="1099"/>
      <c r="ABD11" s="1099"/>
      <c r="ABE11" s="1099"/>
      <c r="ABF11" s="1099"/>
      <c r="ABG11" s="1099"/>
      <c r="ABH11" s="1099"/>
      <c r="ABI11" s="1099"/>
      <c r="ABJ11" s="1099"/>
      <c r="ABK11" s="1099"/>
      <c r="ABL11" s="1099"/>
      <c r="ABM11" s="1099"/>
      <c r="ABN11" s="1099"/>
      <c r="ABO11" s="1099"/>
      <c r="ABP11" s="1099"/>
      <c r="ABQ11" s="1099"/>
      <c r="ABR11" s="1099"/>
      <c r="ABS11" s="1099"/>
      <c r="ABT11" s="1099"/>
      <c r="ABU11" s="1099"/>
      <c r="ABV11" s="1099"/>
      <c r="ABW11" s="1099"/>
      <c r="ABX11" s="1099"/>
      <c r="ABY11" s="1099"/>
      <c r="ABZ11" s="1099"/>
      <c r="ACA11" s="1099"/>
      <c r="ACB11" s="1099"/>
      <c r="ACC11" s="1099"/>
      <c r="ACD11" s="1099"/>
      <c r="ACE11" s="1099"/>
      <c r="ACF11" s="1099"/>
      <c r="ACG11" s="1099"/>
      <c r="ACH11" s="1099"/>
      <c r="ACI11" s="1099"/>
      <c r="ACJ11" s="1099"/>
      <c r="ACK11" s="1099"/>
      <c r="ACL11" s="1099"/>
      <c r="ACM11" s="1099"/>
      <c r="ACN11" s="1099"/>
      <c r="ACO11" s="1099"/>
      <c r="ACP11" s="1099"/>
      <c r="ACQ11" s="1099"/>
      <c r="ACR11" s="1099"/>
      <c r="ACS11" s="1099"/>
      <c r="ACT11" s="1099"/>
      <c r="ACU11" s="1099"/>
      <c r="ACV11" s="1099"/>
      <c r="ACW11" s="1099"/>
      <c r="ACX11" s="1099"/>
      <c r="ACY11" s="1099"/>
      <c r="ACZ11" s="1099"/>
      <c r="ADA11" s="1099"/>
      <c r="ADB11" s="1099"/>
      <c r="ADC11" s="1099"/>
      <c r="ADD11" s="1099"/>
      <c r="ADE11" s="1099"/>
      <c r="ADF11" s="1099"/>
      <c r="ADG11" s="1099"/>
      <c r="ADH11" s="1099"/>
      <c r="ADI11" s="1099"/>
      <c r="ADJ11" s="1099"/>
      <c r="ADK11" s="1099"/>
      <c r="ADL11" s="1099"/>
      <c r="ADM11" s="1099"/>
      <c r="ADN11" s="1099"/>
      <c r="ADO11" s="1099"/>
      <c r="ADP11" s="1099"/>
      <c r="ADQ11" s="1099"/>
      <c r="ADR11" s="1099"/>
      <c r="ADS11" s="1099"/>
      <c r="ADT11" s="1099"/>
      <c r="ADU11" s="1099"/>
      <c r="ADV11" s="1099"/>
      <c r="ADW11" s="1099"/>
      <c r="ADX11" s="1099"/>
      <c r="ADY11" s="1099"/>
      <c r="ADZ11" s="1099"/>
      <c r="AEA11" s="1099"/>
      <c r="AEB11" s="1099"/>
      <c r="AEC11" s="1099"/>
      <c r="AED11" s="1099"/>
      <c r="AEE11" s="1099"/>
      <c r="AEF11" s="1099"/>
      <c r="AEG11" s="1099"/>
      <c r="AEH11" s="1099"/>
      <c r="AEI11" s="1099"/>
      <c r="AEJ11" s="1099"/>
      <c r="AEK11" s="1099"/>
      <c r="AEL11" s="1099"/>
      <c r="AEM11" s="1099"/>
      <c r="AEN11" s="1099"/>
      <c r="AEO11" s="1099"/>
      <c r="AEP11" s="1099"/>
      <c r="AEQ11" s="1099"/>
      <c r="AER11" s="1099"/>
      <c r="AES11" s="1099"/>
      <c r="AET11" s="1099"/>
      <c r="AEU11" s="1099"/>
      <c r="AEV11" s="1099"/>
      <c r="AEW11" s="1099"/>
      <c r="AEX11" s="1099"/>
      <c r="AEY11" s="1099"/>
      <c r="AEZ11" s="1099"/>
      <c r="AFA11" s="1099"/>
      <c r="AFB11" s="1099"/>
      <c r="AFC11" s="1099"/>
      <c r="AFD11" s="1099"/>
      <c r="AFE11" s="1099"/>
      <c r="AFF11" s="1099"/>
      <c r="AFG11" s="1099"/>
      <c r="AFH11" s="1099"/>
      <c r="AFI11" s="1099"/>
      <c r="AFJ11" s="1099"/>
      <c r="AFK11" s="1099"/>
      <c r="AFL11" s="1099"/>
      <c r="AFM11" s="1099"/>
      <c r="AFN11" s="1099"/>
      <c r="AFO11" s="1099"/>
      <c r="AFP11" s="1099"/>
      <c r="AFQ11" s="1099"/>
      <c r="AFR11" s="1099"/>
      <c r="AFS11" s="1099"/>
      <c r="AFT11" s="1099"/>
      <c r="AFU11" s="1099"/>
      <c r="AFV11" s="1099"/>
      <c r="AFW11" s="1099"/>
      <c r="AFX11" s="1099"/>
      <c r="AFY11" s="1099"/>
      <c r="AFZ11" s="1099"/>
      <c r="AGA11" s="1099"/>
      <c r="AGB11" s="1099"/>
      <c r="AGC11" s="1099"/>
      <c r="AGD11" s="1099"/>
      <c r="AGE11" s="1099"/>
      <c r="AGF11" s="1099"/>
      <c r="AGG11" s="1099"/>
      <c r="AGH11" s="1099"/>
      <c r="AGI11" s="1099"/>
      <c r="AGJ11" s="1099"/>
      <c r="AGK11" s="1099"/>
      <c r="AGL11" s="1099"/>
      <c r="AGM11" s="1099"/>
      <c r="AGN11" s="1099"/>
      <c r="AGO11" s="1099"/>
      <c r="AGP11" s="1099"/>
      <c r="AGQ11" s="1099"/>
      <c r="AGR11" s="1099"/>
      <c r="AGS11" s="1099"/>
      <c r="AGT11" s="1099"/>
      <c r="AGU11" s="1099"/>
      <c r="AGV11" s="1099"/>
      <c r="AGW11" s="1099"/>
      <c r="AGX11" s="1099"/>
      <c r="AGY11" s="1099"/>
      <c r="AGZ11" s="1099"/>
      <c r="AHA11" s="1099"/>
      <c r="AHB11" s="1099"/>
      <c r="AHC11" s="1099"/>
      <c r="AHD11" s="1099"/>
      <c r="AHE11" s="1099"/>
      <c r="AHF11" s="1099"/>
      <c r="AHG11" s="1099"/>
      <c r="AHH11" s="1099"/>
      <c r="AHI11" s="1099"/>
      <c r="AHJ11" s="1099"/>
      <c r="AHK11" s="1099"/>
      <c r="AHL11" s="1099"/>
      <c r="AHM11" s="1099"/>
      <c r="AHN11" s="1099"/>
      <c r="AHO11" s="1099"/>
      <c r="AHP11" s="1099"/>
      <c r="AHQ11" s="1099"/>
      <c r="AHR11" s="1099"/>
      <c r="AHS11" s="1099"/>
      <c r="AHT11" s="1099"/>
      <c r="AHU11" s="1099"/>
      <c r="AHV11" s="1099"/>
      <c r="AHW11" s="1099"/>
      <c r="AHX11" s="1099"/>
      <c r="AHY11" s="1099"/>
      <c r="AHZ11" s="1099"/>
      <c r="AIA11" s="1099"/>
      <c r="AIB11" s="1099"/>
      <c r="AIC11" s="1099"/>
      <c r="AID11" s="1099"/>
      <c r="AIE11" s="1099"/>
      <c r="AIF11" s="1099"/>
      <c r="AIG11" s="1099"/>
      <c r="AIH11" s="1099"/>
      <c r="AII11" s="1099"/>
      <c r="AIJ11" s="1099"/>
      <c r="AIK11" s="1099"/>
      <c r="AIL11" s="1099"/>
      <c r="AIM11" s="1099"/>
      <c r="AIN11" s="1099"/>
      <c r="AIO11" s="1099"/>
      <c r="AIP11" s="1099"/>
      <c r="AIQ11" s="1099"/>
      <c r="AIR11" s="1099"/>
      <c r="AIS11" s="1099"/>
      <c r="AIT11" s="1099"/>
      <c r="AIU11" s="1099"/>
      <c r="AIV11" s="1099"/>
      <c r="AIW11" s="1099"/>
      <c r="AIX11" s="1099"/>
      <c r="AIY11" s="1099"/>
      <c r="AIZ11" s="1099"/>
      <c r="AJA11" s="1099"/>
      <c r="AJB11" s="1099"/>
      <c r="AJC11" s="1099"/>
      <c r="AJD11" s="1099"/>
      <c r="AJE11" s="1099"/>
      <c r="AJF11" s="1099"/>
      <c r="AJG11" s="1099"/>
      <c r="AJH11" s="1099"/>
      <c r="AJI11" s="1099"/>
      <c r="AJJ11" s="1099"/>
      <c r="AJK11" s="1099"/>
      <c r="AJL11" s="1099"/>
      <c r="AJM11" s="1099"/>
      <c r="AJN11" s="1099"/>
      <c r="AJO11" s="1099"/>
      <c r="AJP11" s="1099"/>
      <c r="AJQ11" s="1099"/>
      <c r="AJR11" s="1099"/>
      <c r="AJS11" s="1099"/>
      <c r="AJT11" s="1099"/>
      <c r="AJU11" s="1099"/>
      <c r="AJV11" s="1099"/>
      <c r="AJW11" s="1099"/>
      <c r="AJX11" s="1099"/>
      <c r="AJY11" s="1099"/>
      <c r="AJZ11" s="1099"/>
      <c r="AKA11" s="1099"/>
      <c r="AKB11" s="1099"/>
      <c r="AKC11" s="1099"/>
      <c r="AKD11" s="1099"/>
      <c r="AKE11" s="1099"/>
      <c r="AKF11" s="1099"/>
      <c r="AKG11" s="1099"/>
      <c r="AKH11" s="1099"/>
      <c r="AKI11" s="1099"/>
      <c r="AKJ11" s="1099"/>
      <c r="AKK11" s="1099"/>
      <c r="AKL11" s="1099"/>
      <c r="AKM11" s="1099"/>
      <c r="AKN11" s="1099"/>
      <c r="AKO11" s="1099"/>
      <c r="AKP11" s="1099"/>
      <c r="AKQ11" s="1099"/>
      <c r="AKR11" s="1099"/>
      <c r="AKS11" s="1099"/>
      <c r="AKT11" s="1099"/>
      <c r="AKU11" s="1099"/>
      <c r="AKV11" s="1099"/>
      <c r="AKW11" s="1099"/>
      <c r="AKX11" s="1099"/>
      <c r="AKY11" s="1099"/>
      <c r="AKZ11" s="1099"/>
      <c r="ALA11" s="1099"/>
      <c r="ALB11" s="1099"/>
      <c r="ALC11" s="1099"/>
      <c r="ALD11" s="1099"/>
      <c r="ALE11" s="1099"/>
      <c r="ALF11" s="1099"/>
      <c r="ALG11" s="1099"/>
      <c r="ALH11" s="1099"/>
      <c r="ALI11" s="1099"/>
      <c r="ALJ11" s="1099"/>
      <c r="ALK11" s="1099"/>
      <c r="ALL11" s="1099"/>
      <c r="ALM11" s="1099"/>
      <c r="ALN11" s="1099"/>
      <c r="ALO11" s="1099"/>
      <c r="ALP11" s="1099"/>
      <c r="ALQ11" s="1099"/>
      <c r="ALR11" s="1099"/>
      <c r="ALS11" s="1099"/>
      <c r="ALT11" s="1099"/>
      <c r="ALU11" s="1099"/>
      <c r="ALV11" s="1099"/>
      <c r="ALW11" s="1099"/>
      <c r="ALX11" s="1099"/>
      <c r="ALY11" s="1099"/>
      <c r="ALZ11" s="1099"/>
      <c r="AMA11" s="1099"/>
      <c r="AMB11" s="1099"/>
      <c r="AMC11" s="1099"/>
      <c r="AMD11" s="1099"/>
      <c r="AME11" s="1099"/>
      <c r="AMF11" s="1099"/>
      <c r="AMG11" s="1099"/>
      <c r="AMH11" s="1099"/>
      <c r="AMI11" s="1099"/>
      <c r="AMJ11" s="1099"/>
      <c r="AMK11" s="1099"/>
      <c r="AML11" s="1099"/>
      <c r="AMM11" s="1099"/>
      <c r="AMN11" s="1099"/>
      <c r="AMO11" s="1099"/>
      <c r="AMP11" s="1099"/>
      <c r="AMQ11" s="1099"/>
      <c r="AMR11" s="1099"/>
      <c r="AMS11" s="1099"/>
      <c r="AMT11" s="1099"/>
      <c r="AMU11" s="1099"/>
      <c r="AMV11" s="1099"/>
      <c r="AMW11" s="1099"/>
      <c r="AMX11" s="1099"/>
      <c r="AMY11" s="1099"/>
      <c r="AMZ11" s="1099"/>
      <c r="ANA11" s="1099"/>
      <c r="ANB11" s="1099"/>
      <c r="ANC11" s="1099"/>
      <c r="AND11" s="1099"/>
      <c r="ANE11" s="1099"/>
      <c r="ANF11" s="1099"/>
      <c r="ANG11" s="1099"/>
      <c r="ANH11" s="1099"/>
      <c r="ANI11" s="1099"/>
      <c r="ANJ11" s="1099"/>
      <c r="ANK11" s="1099"/>
      <c r="ANL11" s="1099"/>
      <c r="ANM11" s="1099"/>
      <c r="ANN11" s="1099"/>
      <c r="ANO11" s="1099"/>
      <c r="ANP11" s="1099"/>
      <c r="ANQ11" s="1099"/>
      <c r="ANR11" s="1099"/>
      <c r="ANS11" s="1099"/>
      <c r="ANT11" s="1099"/>
      <c r="ANU11" s="1099"/>
      <c r="ANV11" s="1099"/>
      <c r="ANW11" s="1099"/>
      <c r="ANX11" s="1099"/>
      <c r="ANY11" s="1099"/>
      <c r="ANZ11" s="1099"/>
      <c r="AOA11" s="1099"/>
      <c r="AOB11" s="1099"/>
      <c r="AOC11" s="1099"/>
      <c r="AOD11" s="1099"/>
      <c r="AOE11" s="1099"/>
      <c r="AOF11" s="1099"/>
      <c r="AOG11" s="1099"/>
      <c r="AOH11" s="1099"/>
      <c r="AOI11" s="1099"/>
      <c r="AOJ11" s="1099"/>
      <c r="AOK11" s="1099"/>
      <c r="AOL11" s="1099"/>
      <c r="AOM11" s="1099"/>
      <c r="AON11" s="1099"/>
      <c r="AOO11" s="1099"/>
      <c r="AOP11" s="1099"/>
      <c r="AOQ11" s="1099"/>
      <c r="AOR11" s="1099"/>
      <c r="AOS11" s="1099"/>
      <c r="AOT11" s="1099"/>
      <c r="AOU11" s="1099"/>
      <c r="AOV11" s="1099"/>
      <c r="AOW11" s="1099"/>
      <c r="AOX11" s="1099"/>
      <c r="AOY11" s="1099"/>
      <c r="AOZ11" s="1099"/>
      <c r="APA11" s="1099"/>
      <c r="APB11" s="1099"/>
      <c r="APC11" s="1099"/>
      <c r="APD11" s="1099"/>
      <c r="APE11" s="1099"/>
      <c r="APF11" s="1099"/>
      <c r="APG11" s="1099"/>
      <c r="APH11" s="1099"/>
      <c r="API11" s="1099"/>
      <c r="APJ11" s="1099"/>
      <c r="APK11" s="1099"/>
      <c r="APL11" s="1099"/>
      <c r="APM11" s="1099"/>
      <c r="APN11" s="1099"/>
      <c r="APO11" s="1099"/>
      <c r="APP11" s="1099"/>
      <c r="APQ11" s="1099"/>
      <c r="APR11" s="1099"/>
      <c r="APS11" s="1099"/>
      <c r="APT11" s="1099"/>
      <c r="APU11" s="1099"/>
      <c r="APV11" s="1099"/>
      <c r="APW11" s="1099"/>
      <c r="APX11" s="1099"/>
      <c r="APY11" s="1099"/>
      <c r="APZ11" s="1099"/>
      <c r="AQA11" s="1099"/>
      <c r="AQB11" s="1099"/>
      <c r="AQC11" s="1099"/>
      <c r="AQD11" s="1099"/>
      <c r="AQE11" s="1099"/>
      <c r="AQF11" s="1099"/>
      <c r="AQG11" s="1099"/>
      <c r="AQH11" s="1099"/>
      <c r="AQI11" s="1099"/>
      <c r="AQJ11" s="1099"/>
      <c r="AQK11" s="1099"/>
      <c r="AQL11" s="1099"/>
      <c r="AQM11" s="1099"/>
      <c r="AQN11" s="1099"/>
      <c r="AQO11" s="1099"/>
      <c r="AQP11" s="1099"/>
      <c r="AQQ11" s="1099"/>
      <c r="AQR11" s="1099"/>
      <c r="AQS11" s="1099"/>
      <c r="AQT11" s="1099"/>
      <c r="AQU11" s="1099"/>
      <c r="AQV11" s="1099"/>
      <c r="AQW11" s="1099"/>
      <c r="AQX11" s="1099"/>
      <c r="AQY11" s="1099"/>
      <c r="AQZ11" s="1099"/>
      <c r="ARA11" s="1099"/>
      <c r="ARB11" s="1099"/>
      <c r="ARC11" s="1099"/>
      <c r="ARD11" s="1099"/>
      <c r="ARE11" s="1099"/>
      <c r="ARF11" s="1099"/>
      <c r="ARG11" s="1099"/>
      <c r="ARH11" s="1099"/>
      <c r="ARI11" s="1099"/>
      <c r="ARJ11" s="1099"/>
      <c r="ARK11" s="1099"/>
      <c r="ARL11" s="1099"/>
      <c r="ARM11" s="1099"/>
      <c r="ARN11" s="1099"/>
      <c r="ARO11" s="1099"/>
      <c r="ARP11" s="1099"/>
      <c r="ARQ11" s="1099"/>
      <c r="ARR11" s="1099"/>
      <c r="ARS11" s="1099"/>
      <c r="ART11" s="1099"/>
      <c r="ARU11" s="1099"/>
      <c r="ARV11" s="1099"/>
      <c r="ARW11" s="1099"/>
      <c r="ARX11" s="1099"/>
      <c r="ARY11" s="1099"/>
      <c r="ARZ11" s="1099"/>
      <c r="ASA11" s="1099"/>
      <c r="ASB11" s="1099"/>
      <c r="ASC11" s="1099"/>
      <c r="ASD11" s="1099"/>
      <c r="ASE11" s="1099"/>
      <c r="ASF11" s="1099"/>
      <c r="ASG11" s="1099"/>
      <c r="ASH11" s="1099"/>
      <c r="ASI11" s="1099"/>
      <c r="ASJ11" s="1099"/>
      <c r="ASK11" s="1099"/>
      <c r="ASL11" s="1099"/>
      <c r="ASM11" s="1099"/>
      <c r="ASN11" s="1099"/>
      <c r="ASO11" s="1099"/>
      <c r="ASP11" s="1099"/>
      <c r="ASQ11" s="1099"/>
      <c r="ASR11" s="1099"/>
      <c r="ASS11" s="1099"/>
      <c r="AST11" s="1099"/>
      <c r="ASU11" s="1099"/>
      <c r="ASV11" s="1099"/>
      <c r="ASW11" s="1099"/>
      <c r="ASX11" s="1099"/>
      <c r="ASY11" s="1099"/>
      <c r="ASZ11" s="1099"/>
      <c r="ATA11" s="1099"/>
      <c r="ATB11" s="1099"/>
      <c r="ATC11" s="1099"/>
      <c r="ATD11" s="1099"/>
      <c r="ATE11" s="1099"/>
      <c r="ATF11" s="1099"/>
      <c r="ATG11" s="1099"/>
      <c r="ATH11" s="1099"/>
      <c r="ATI11" s="1099"/>
      <c r="ATJ11" s="1099"/>
      <c r="ATK11" s="1099"/>
      <c r="ATL11" s="1099"/>
      <c r="ATM11" s="1099"/>
      <c r="ATN11" s="1099"/>
      <c r="ATO11" s="1099"/>
      <c r="ATP11" s="1099"/>
      <c r="ATQ11" s="1099"/>
      <c r="ATR11" s="1099"/>
      <c r="ATS11" s="1099"/>
      <c r="ATT11" s="1099"/>
      <c r="ATU11" s="1099"/>
      <c r="ATV11" s="1099"/>
      <c r="ATW11" s="1099"/>
      <c r="ATX11" s="1099"/>
      <c r="ATY11" s="1099"/>
      <c r="ATZ11" s="1099"/>
      <c r="AUA11" s="1099"/>
      <c r="AUB11" s="1099"/>
      <c r="AUC11" s="1099"/>
      <c r="AUD11" s="1099"/>
      <c r="AUE11" s="1099"/>
      <c r="AUF11" s="1099"/>
      <c r="AUG11" s="1099"/>
      <c r="AUH11" s="1099"/>
      <c r="AUI11" s="1099"/>
      <c r="AUJ11" s="1099"/>
      <c r="AUK11" s="1099"/>
      <c r="AUL11" s="1099"/>
      <c r="AUM11" s="1099"/>
      <c r="AUN11" s="1099"/>
      <c r="AUO11" s="1099"/>
      <c r="AUP11" s="1099"/>
      <c r="AUQ11" s="1099"/>
      <c r="AUR11" s="1099"/>
      <c r="AUS11" s="1099"/>
      <c r="AUT11" s="1099"/>
      <c r="AUU11" s="1099"/>
      <c r="AUV11" s="1099"/>
      <c r="AUW11" s="1099"/>
      <c r="AUX11" s="1099"/>
      <c r="AUY11" s="1099"/>
      <c r="AUZ11" s="1099"/>
      <c r="AVA11" s="1099"/>
      <c r="AVB11" s="1099"/>
      <c r="AVC11" s="1099"/>
      <c r="AVD11" s="1099"/>
      <c r="AVE11" s="1099"/>
      <c r="AVF11" s="1099"/>
      <c r="AVG11" s="1099"/>
      <c r="AVH11" s="1099"/>
      <c r="AVI11" s="1099"/>
      <c r="AVJ11" s="1099"/>
      <c r="AVK11" s="1099"/>
      <c r="AVL11" s="1099"/>
      <c r="AVM11" s="1099"/>
      <c r="AVN11" s="1099"/>
      <c r="AVO11" s="1099"/>
      <c r="AVP11" s="1099"/>
      <c r="AVQ11" s="1099"/>
      <c r="AVR11" s="1099"/>
      <c r="AVS11" s="1099"/>
      <c r="AVT11" s="1099"/>
      <c r="AVU11" s="1099"/>
      <c r="AVV11" s="1099"/>
      <c r="AVW11" s="1099"/>
      <c r="AVX11" s="1099"/>
      <c r="AVY11" s="1099"/>
      <c r="AVZ11" s="1099"/>
      <c r="AWA11" s="1099"/>
      <c r="AWB11" s="1099"/>
      <c r="AWC11" s="1099"/>
      <c r="AWD11" s="1099"/>
      <c r="AWE11" s="1099"/>
      <c r="AWF11" s="1099"/>
      <c r="AWG11" s="1099"/>
      <c r="AWH11" s="1099"/>
      <c r="AWI11" s="1099"/>
      <c r="AWJ11" s="1099"/>
      <c r="AWK11" s="1099"/>
      <c r="AWL11" s="1099"/>
      <c r="AWM11" s="1099"/>
      <c r="AWN11" s="1099"/>
      <c r="AWO11" s="1099"/>
      <c r="AWP11" s="1099"/>
      <c r="AWQ11" s="1099"/>
      <c r="AWR11" s="1099"/>
      <c r="AWS11" s="1099"/>
      <c r="AWT11" s="1099"/>
      <c r="AWU11" s="1099"/>
      <c r="AWV11" s="1099"/>
      <c r="AWW11" s="1099"/>
      <c r="AWX11" s="1099"/>
      <c r="AWY11" s="1099"/>
      <c r="AWZ11" s="1099"/>
      <c r="AXA11" s="1099"/>
      <c r="AXB11" s="1099"/>
      <c r="AXC11" s="1099"/>
      <c r="AXD11" s="1099"/>
      <c r="AXE11" s="1099"/>
      <c r="AXF11" s="1099"/>
      <c r="AXG11" s="1099"/>
      <c r="AXH11" s="1099"/>
      <c r="AXI11" s="1099"/>
      <c r="AXJ11" s="1099"/>
      <c r="AXK11" s="1099"/>
      <c r="AXL11" s="1099"/>
      <c r="AXM11" s="1099"/>
      <c r="AXN11" s="1099"/>
      <c r="AXO11" s="1099"/>
      <c r="AXP11" s="1099"/>
      <c r="AXQ11" s="1099"/>
      <c r="AXR11" s="1099"/>
      <c r="AXS11" s="1099"/>
      <c r="AXT11" s="1099"/>
      <c r="AXU11" s="1099"/>
      <c r="AXV11" s="1099"/>
      <c r="AXW11" s="1099"/>
      <c r="AXX11" s="1099"/>
      <c r="AXY11" s="1099"/>
      <c r="AXZ11" s="1099"/>
      <c r="AYA11" s="1099"/>
      <c r="AYB11" s="1099"/>
    </row>
    <row r="12" spans="1:1328" s="1100" customFormat="1" ht="23.25" customHeight="1" x14ac:dyDescent="0.2">
      <c r="A12" s="2000"/>
      <c r="B12" s="4146" t="s">
        <v>1135</v>
      </c>
      <c r="C12" s="4146"/>
      <c r="D12" s="4146"/>
      <c r="E12" s="4146"/>
      <c r="F12" s="4146"/>
      <c r="G12" s="4146"/>
      <c r="H12" s="4146"/>
      <c r="I12" s="4146"/>
      <c r="J12" s="2002"/>
      <c r="K12" s="4146" t="s">
        <v>1136</v>
      </c>
      <c r="L12" s="4146"/>
      <c r="M12" s="4146"/>
      <c r="N12" s="2000"/>
      <c r="O12" s="4146" t="s">
        <v>1137</v>
      </c>
      <c r="P12" s="4146"/>
      <c r="Q12" s="4146"/>
      <c r="R12" s="2000"/>
      <c r="S12" s="4146" t="s">
        <v>1134</v>
      </c>
      <c r="T12" s="4146"/>
      <c r="U12" s="2000"/>
      <c r="Z12" s="2003"/>
      <c r="AD12" s="2003"/>
      <c r="AE12" s="2003"/>
      <c r="AF12" s="2003"/>
      <c r="AG12" s="2003"/>
      <c r="AH12" s="2003"/>
      <c r="AI12" s="2003"/>
      <c r="AJ12" s="1014"/>
      <c r="AK12" s="1014"/>
      <c r="AL12" s="1014"/>
      <c r="AM12" s="1014"/>
      <c r="AN12" s="1014"/>
      <c r="AO12" s="1014"/>
      <c r="AP12" s="1014"/>
      <c r="AQ12" s="1014"/>
      <c r="AR12" s="1014"/>
      <c r="AS12" s="1014"/>
      <c r="AT12" s="1014"/>
      <c r="AU12" s="1014"/>
      <c r="AV12" s="1098"/>
      <c r="AW12" s="1098"/>
      <c r="AX12" s="1098"/>
      <c r="AY12" s="1098"/>
      <c r="AZ12" s="1098"/>
      <c r="BA12" s="1098"/>
      <c r="BB12" s="1098"/>
      <c r="BC12" s="1098"/>
      <c r="BD12" s="1098"/>
      <c r="BE12" s="1098"/>
      <c r="BF12" s="1098"/>
      <c r="BG12" s="1098"/>
      <c r="BH12" s="1098"/>
      <c r="BI12" s="1098"/>
      <c r="BJ12" s="1098"/>
      <c r="BK12" s="1098"/>
      <c r="BL12" s="1098"/>
      <c r="BM12" s="1098"/>
      <c r="BN12" s="1099"/>
      <c r="BO12" s="1099"/>
      <c r="BP12" s="1099"/>
      <c r="BQ12" s="1099"/>
      <c r="BR12" s="1099"/>
      <c r="BS12" s="1099"/>
      <c r="BT12" s="1099"/>
      <c r="BU12" s="1099"/>
      <c r="BV12" s="1099"/>
      <c r="BW12" s="1099"/>
      <c r="BX12" s="1099"/>
      <c r="BY12" s="1099"/>
      <c r="BZ12" s="1099"/>
      <c r="CA12" s="1099"/>
      <c r="CB12" s="1099"/>
      <c r="CC12" s="1099"/>
      <c r="CD12" s="1099"/>
      <c r="CE12" s="1099"/>
      <c r="CF12" s="1099"/>
      <c r="CG12" s="1099"/>
      <c r="CH12" s="1099"/>
      <c r="CI12" s="1099"/>
      <c r="CJ12" s="1099"/>
      <c r="CK12" s="1099"/>
      <c r="CL12" s="1099"/>
      <c r="CM12" s="1099"/>
      <c r="CN12" s="1099"/>
      <c r="CO12" s="1099"/>
      <c r="CP12" s="1099"/>
      <c r="CQ12" s="1099"/>
      <c r="CR12" s="1099"/>
      <c r="CS12" s="1099"/>
      <c r="CT12" s="1099"/>
      <c r="CU12" s="1099"/>
      <c r="CV12" s="1099"/>
      <c r="CW12" s="1099"/>
      <c r="CX12" s="1099"/>
      <c r="CY12" s="1099"/>
      <c r="CZ12" s="1099"/>
      <c r="DA12" s="1099"/>
      <c r="DB12" s="1099"/>
      <c r="DC12" s="1099"/>
      <c r="DD12" s="1099"/>
      <c r="DE12" s="1099"/>
      <c r="DF12" s="1099"/>
      <c r="DG12" s="1099"/>
      <c r="DH12" s="1099"/>
      <c r="DI12" s="1099"/>
      <c r="DJ12" s="1099"/>
      <c r="DK12" s="1099"/>
      <c r="DL12" s="1099"/>
      <c r="DM12" s="1099"/>
      <c r="DN12" s="1099"/>
      <c r="DO12" s="1099"/>
      <c r="DP12" s="1099"/>
      <c r="DQ12" s="1099"/>
      <c r="DR12" s="1099"/>
      <c r="DS12" s="1099"/>
      <c r="DT12" s="1099"/>
      <c r="DU12" s="1099"/>
      <c r="DV12" s="1099"/>
      <c r="DW12" s="1099"/>
      <c r="DX12" s="1099"/>
      <c r="DY12" s="1099"/>
      <c r="DZ12" s="1099"/>
      <c r="EA12" s="1099"/>
      <c r="EB12" s="1099"/>
      <c r="EC12" s="1099"/>
      <c r="ED12" s="1099"/>
      <c r="EE12" s="1099"/>
      <c r="EF12" s="1099"/>
      <c r="EG12" s="1099"/>
      <c r="EH12" s="1099"/>
      <c r="EI12" s="1099"/>
      <c r="EJ12" s="1099"/>
      <c r="EK12" s="1099"/>
      <c r="EL12" s="1099"/>
      <c r="EM12" s="1099"/>
      <c r="EN12" s="1099"/>
      <c r="EO12" s="1099"/>
      <c r="EP12" s="1099"/>
      <c r="EQ12" s="1099"/>
      <c r="ER12" s="1099"/>
      <c r="ES12" s="1099"/>
      <c r="ET12" s="1099"/>
      <c r="EU12" s="1099"/>
      <c r="EV12" s="1099"/>
      <c r="EW12" s="1099"/>
      <c r="EX12" s="1099"/>
      <c r="EY12" s="1099"/>
      <c r="EZ12" s="1099"/>
      <c r="FA12" s="1099"/>
      <c r="FB12" s="1099"/>
      <c r="FC12" s="1099"/>
      <c r="FD12" s="1099"/>
      <c r="FE12" s="1099"/>
      <c r="FF12" s="1099"/>
      <c r="FG12" s="1099"/>
      <c r="FH12" s="1099"/>
      <c r="FI12" s="1099"/>
      <c r="FJ12" s="1099"/>
      <c r="FK12" s="1099"/>
      <c r="FL12" s="1099"/>
      <c r="FM12" s="1099"/>
      <c r="FN12" s="1099"/>
      <c r="FO12" s="1099"/>
      <c r="FP12" s="1099"/>
      <c r="FQ12" s="1099"/>
      <c r="FR12" s="1099"/>
      <c r="FS12" s="1099"/>
      <c r="FT12" s="1099"/>
      <c r="FU12" s="1099"/>
      <c r="FV12" s="1099"/>
      <c r="FW12" s="1099"/>
      <c r="FX12" s="1099"/>
      <c r="FY12" s="1099"/>
      <c r="FZ12" s="1099"/>
      <c r="GA12" s="1099"/>
      <c r="GB12" s="1099"/>
      <c r="GC12" s="1099"/>
      <c r="GD12" s="1099"/>
      <c r="GE12" s="1099"/>
      <c r="GF12" s="1099"/>
      <c r="GG12" s="1099"/>
      <c r="GH12" s="1099"/>
      <c r="GI12" s="1099"/>
      <c r="GJ12" s="1099"/>
      <c r="GK12" s="1099"/>
      <c r="GL12" s="1099"/>
      <c r="GM12" s="1099"/>
      <c r="GN12" s="1099"/>
      <c r="GO12" s="1099"/>
      <c r="GP12" s="1099"/>
      <c r="GQ12" s="1099"/>
      <c r="GR12" s="1099"/>
      <c r="GS12" s="1099"/>
      <c r="GT12" s="1099"/>
      <c r="GU12" s="1099"/>
      <c r="GV12" s="1099"/>
      <c r="GW12" s="1099"/>
      <c r="GX12" s="1099"/>
      <c r="GY12" s="1099"/>
      <c r="GZ12" s="1099"/>
      <c r="HA12" s="1099"/>
      <c r="HB12" s="1099"/>
      <c r="HC12" s="1099"/>
      <c r="HD12" s="1099"/>
      <c r="HE12" s="1099"/>
      <c r="HF12" s="1099"/>
      <c r="HG12" s="1099"/>
      <c r="HH12" s="1099"/>
      <c r="HI12" s="1099"/>
      <c r="HJ12" s="1099"/>
      <c r="HK12" s="1099"/>
      <c r="HL12" s="1099"/>
      <c r="HM12" s="1099"/>
      <c r="HN12" s="1099"/>
      <c r="HO12" s="1099"/>
      <c r="HP12" s="1099"/>
      <c r="HQ12" s="1099"/>
      <c r="HR12" s="1099"/>
      <c r="HS12" s="1099"/>
      <c r="HT12" s="1099"/>
      <c r="HU12" s="1099"/>
      <c r="HV12" s="1099"/>
      <c r="HW12" s="1099"/>
      <c r="HX12" s="1099"/>
      <c r="HY12" s="1099"/>
      <c r="HZ12" s="1099"/>
      <c r="IA12" s="1099"/>
      <c r="IB12" s="1099"/>
      <c r="IC12" s="1099"/>
      <c r="ID12" s="1099"/>
      <c r="IE12" s="1099"/>
      <c r="IF12" s="1099"/>
      <c r="IG12" s="1099"/>
      <c r="IH12" s="1099"/>
      <c r="II12" s="1099"/>
      <c r="IJ12" s="1099"/>
      <c r="IK12" s="1099"/>
      <c r="IL12" s="1099"/>
      <c r="IM12" s="1099"/>
      <c r="IN12" s="1099"/>
      <c r="IO12" s="1099"/>
      <c r="IP12" s="1099"/>
      <c r="IQ12" s="1099"/>
      <c r="IR12" s="1099"/>
      <c r="IS12" s="1099"/>
      <c r="IT12" s="1099"/>
      <c r="IU12" s="1099"/>
      <c r="IV12" s="1099"/>
      <c r="IW12" s="1099"/>
      <c r="IX12" s="1099"/>
      <c r="IY12" s="1099"/>
      <c r="IZ12" s="1099"/>
      <c r="JA12" s="1099"/>
      <c r="JB12" s="1099"/>
      <c r="JC12" s="1099"/>
      <c r="JD12" s="1099"/>
      <c r="JE12" s="1099"/>
      <c r="JF12" s="1099"/>
      <c r="JG12" s="1099"/>
      <c r="JH12" s="1099"/>
      <c r="JI12" s="1099"/>
      <c r="JJ12" s="1099"/>
      <c r="JK12" s="1099"/>
      <c r="JL12" s="1099"/>
      <c r="JM12" s="1099"/>
      <c r="JN12" s="1099"/>
      <c r="JO12" s="1099"/>
      <c r="JP12" s="1099"/>
      <c r="JQ12" s="1099"/>
      <c r="JR12" s="1099"/>
      <c r="JS12" s="1099"/>
      <c r="JT12" s="1099"/>
      <c r="JU12" s="1099"/>
      <c r="JV12" s="1099"/>
      <c r="JW12" s="1099"/>
      <c r="JX12" s="1099"/>
      <c r="JY12" s="1099"/>
      <c r="JZ12" s="1099"/>
      <c r="KA12" s="1099"/>
      <c r="KB12" s="1099"/>
      <c r="KC12" s="1099"/>
      <c r="KD12" s="1099"/>
      <c r="KE12" s="1099"/>
      <c r="KF12" s="1099"/>
      <c r="KG12" s="1099"/>
      <c r="KH12" s="1099"/>
      <c r="KI12" s="1099"/>
      <c r="KJ12" s="1099"/>
      <c r="KK12" s="1099"/>
      <c r="KL12" s="1099"/>
      <c r="KM12" s="1099"/>
      <c r="KN12" s="1099"/>
      <c r="KO12" s="1099"/>
      <c r="KP12" s="1099"/>
      <c r="KQ12" s="1099"/>
      <c r="KR12" s="1099"/>
      <c r="KS12" s="1099"/>
      <c r="KT12" s="1099"/>
      <c r="KU12" s="1099"/>
      <c r="KV12" s="1099"/>
      <c r="KW12" s="1099"/>
      <c r="KX12" s="1099"/>
      <c r="KY12" s="1099"/>
      <c r="KZ12" s="1099"/>
      <c r="LA12" s="1099"/>
      <c r="LB12" s="1099"/>
      <c r="LC12" s="1099"/>
      <c r="LD12" s="1099"/>
      <c r="LE12" s="1099"/>
      <c r="LF12" s="1099"/>
      <c r="LG12" s="1099"/>
      <c r="LH12" s="1099"/>
      <c r="LI12" s="1099"/>
      <c r="LJ12" s="1099"/>
      <c r="LK12" s="1099"/>
      <c r="LL12" s="1099"/>
      <c r="LM12" s="1099"/>
      <c r="LN12" s="1099"/>
      <c r="LO12" s="1099"/>
      <c r="LP12" s="1099"/>
      <c r="LQ12" s="1099"/>
      <c r="LR12" s="1099"/>
      <c r="LS12" s="1099"/>
      <c r="LT12" s="1099"/>
      <c r="LU12" s="1099"/>
      <c r="LV12" s="1099"/>
      <c r="LW12" s="1099"/>
      <c r="LX12" s="1099"/>
      <c r="LY12" s="1099"/>
      <c r="LZ12" s="1099"/>
      <c r="MA12" s="1099"/>
      <c r="MB12" s="1099"/>
      <c r="MC12" s="1099"/>
      <c r="MD12" s="1099"/>
      <c r="ME12" s="1099"/>
      <c r="MF12" s="1099"/>
      <c r="MG12" s="1099"/>
      <c r="MH12" s="1099"/>
      <c r="MI12" s="1099"/>
      <c r="MJ12" s="1099"/>
      <c r="MK12" s="1099"/>
      <c r="ML12" s="1099"/>
      <c r="MM12" s="1099"/>
      <c r="MN12" s="1099"/>
      <c r="MO12" s="1099"/>
      <c r="MP12" s="1099"/>
      <c r="MQ12" s="1099"/>
      <c r="MR12" s="1099"/>
      <c r="MS12" s="1099"/>
      <c r="MT12" s="1099"/>
      <c r="MU12" s="1099"/>
      <c r="MV12" s="1099"/>
      <c r="MW12" s="1099"/>
      <c r="MX12" s="1099"/>
      <c r="MY12" s="1099"/>
      <c r="MZ12" s="1099"/>
      <c r="NA12" s="1099"/>
      <c r="NB12" s="1099"/>
      <c r="NC12" s="1099"/>
      <c r="ND12" s="1099"/>
      <c r="NE12" s="1099"/>
      <c r="NF12" s="1099"/>
      <c r="NG12" s="1099"/>
      <c r="NH12" s="1099"/>
      <c r="NI12" s="1099"/>
      <c r="NJ12" s="1099"/>
      <c r="NK12" s="1099"/>
      <c r="NL12" s="1099"/>
      <c r="NM12" s="1099"/>
      <c r="NN12" s="1099"/>
      <c r="NO12" s="1099"/>
      <c r="NP12" s="1099"/>
      <c r="NQ12" s="1099"/>
      <c r="NR12" s="1099"/>
      <c r="NS12" s="1099"/>
      <c r="NT12" s="1099"/>
      <c r="NU12" s="1099"/>
      <c r="NV12" s="1099"/>
      <c r="NW12" s="1099"/>
      <c r="NX12" s="1099"/>
      <c r="NY12" s="1099"/>
      <c r="NZ12" s="1099"/>
      <c r="OA12" s="1099"/>
      <c r="OB12" s="1099"/>
      <c r="OC12" s="1099"/>
      <c r="OD12" s="1099"/>
      <c r="OE12" s="1099"/>
      <c r="OF12" s="1099"/>
      <c r="OG12" s="1099"/>
      <c r="OH12" s="1099"/>
      <c r="OI12" s="1099"/>
      <c r="OJ12" s="1099"/>
      <c r="OK12" s="1099"/>
      <c r="OL12" s="1099"/>
      <c r="OM12" s="1099"/>
      <c r="ON12" s="1099"/>
      <c r="OO12" s="1099"/>
      <c r="OP12" s="1099"/>
      <c r="OQ12" s="1099"/>
      <c r="OR12" s="1099"/>
      <c r="OS12" s="1099"/>
      <c r="OT12" s="1099"/>
      <c r="OU12" s="1099"/>
      <c r="OV12" s="1099"/>
      <c r="OW12" s="1099"/>
      <c r="OX12" s="1099"/>
      <c r="OY12" s="1099"/>
      <c r="OZ12" s="1099"/>
      <c r="PA12" s="1099"/>
      <c r="PB12" s="1099"/>
      <c r="PC12" s="1099"/>
      <c r="PD12" s="1099"/>
      <c r="PE12" s="1099"/>
      <c r="PF12" s="1099"/>
      <c r="PG12" s="1099"/>
      <c r="PH12" s="1099"/>
      <c r="PI12" s="1099"/>
      <c r="PJ12" s="1099"/>
      <c r="PK12" s="1099"/>
      <c r="PL12" s="1099"/>
      <c r="PM12" s="1099"/>
      <c r="PN12" s="1099"/>
      <c r="PO12" s="1099"/>
      <c r="PP12" s="1099"/>
      <c r="PQ12" s="1099"/>
      <c r="PR12" s="1099"/>
      <c r="PS12" s="1099"/>
      <c r="PT12" s="1099"/>
      <c r="PU12" s="1099"/>
      <c r="PV12" s="1099"/>
      <c r="PW12" s="1099"/>
      <c r="PX12" s="1099"/>
      <c r="PY12" s="1099"/>
      <c r="PZ12" s="1099"/>
      <c r="QA12" s="1099"/>
      <c r="QB12" s="1099"/>
      <c r="QC12" s="1099"/>
      <c r="QD12" s="1099"/>
      <c r="QE12" s="1099"/>
      <c r="QF12" s="1099"/>
      <c r="QG12" s="1099"/>
      <c r="QH12" s="1099"/>
      <c r="QI12" s="1099"/>
      <c r="QJ12" s="1099"/>
      <c r="QK12" s="1099"/>
      <c r="QL12" s="1099"/>
      <c r="QM12" s="1099"/>
      <c r="QN12" s="1099"/>
      <c r="QO12" s="1099"/>
      <c r="QP12" s="1099"/>
      <c r="QQ12" s="1099"/>
      <c r="QR12" s="1099"/>
      <c r="QS12" s="1099"/>
      <c r="QT12" s="1099"/>
      <c r="QU12" s="1099"/>
      <c r="QV12" s="1099"/>
      <c r="QW12" s="1099"/>
      <c r="QX12" s="1099"/>
      <c r="QY12" s="1099"/>
      <c r="QZ12" s="1099"/>
      <c r="RA12" s="1099"/>
      <c r="RB12" s="1099"/>
      <c r="RC12" s="1099"/>
      <c r="RD12" s="1099"/>
      <c r="RE12" s="1099"/>
      <c r="RF12" s="1099"/>
      <c r="RG12" s="1099"/>
      <c r="RH12" s="1099"/>
      <c r="RI12" s="1099"/>
      <c r="RJ12" s="1099"/>
      <c r="RK12" s="1099"/>
      <c r="RL12" s="1099"/>
      <c r="RM12" s="1099"/>
      <c r="RN12" s="1099"/>
      <c r="RO12" s="1099"/>
      <c r="RP12" s="1099"/>
      <c r="RQ12" s="1099"/>
      <c r="RR12" s="1099"/>
      <c r="RS12" s="1099"/>
      <c r="RT12" s="1099"/>
      <c r="RU12" s="1099"/>
      <c r="RV12" s="1099"/>
      <c r="RW12" s="1099"/>
      <c r="RX12" s="1099"/>
      <c r="RY12" s="1099"/>
      <c r="RZ12" s="1099"/>
      <c r="SA12" s="1099"/>
      <c r="SB12" s="1099"/>
      <c r="SC12" s="1099"/>
      <c r="SD12" s="1099"/>
      <c r="SE12" s="1099"/>
      <c r="SF12" s="1099"/>
      <c r="SG12" s="1099"/>
      <c r="SH12" s="1099"/>
      <c r="SI12" s="1099"/>
      <c r="SJ12" s="1099"/>
      <c r="SK12" s="1099"/>
      <c r="SL12" s="1099"/>
      <c r="SM12" s="1099"/>
      <c r="SN12" s="1099"/>
      <c r="SO12" s="1099"/>
      <c r="SP12" s="1099"/>
      <c r="SQ12" s="1099"/>
      <c r="SR12" s="1099"/>
      <c r="SS12" s="1099"/>
      <c r="ST12" s="1099"/>
      <c r="SU12" s="1099"/>
      <c r="SV12" s="1099"/>
      <c r="SW12" s="1099"/>
      <c r="SX12" s="1099"/>
      <c r="SY12" s="1099"/>
      <c r="SZ12" s="1099"/>
      <c r="TA12" s="1099"/>
      <c r="TB12" s="1099"/>
      <c r="TC12" s="1099"/>
      <c r="TD12" s="1099"/>
      <c r="TE12" s="1099"/>
      <c r="TF12" s="1099"/>
      <c r="TG12" s="1099"/>
      <c r="TH12" s="1099"/>
      <c r="TI12" s="1099"/>
      <c r="TJ12" s="1099"/>
      <c r="TK12" s="1099"/>
      <c r="TL12" s="1099"/>
      <c r="TM12" s="1099"/>
      <c r="TN12" s="1099"/>
      <c r="TO12" s="1099"/>
      <c r="TP12" s="1099"/>
      <c r="TQ12" s="1099"/>
      <c r="TR12" s="1099"/>
      <c r="TS12" s="1099"/>
      <c r="TT12" s="1099"/>
      <c r="TU12" s="1099"/>
      <c r="TV12" s="1099"/>
      <c r="TW12" s="1099"/>
      <c r="TX12" s="1099"/>
      <c r="TY12" s="1099"/>
      <c r="TZ12" s="1099"/>
      <c r="UA12" s="1099"/>
      <c r="UB12" s="1099"/>
      <c r="UC12" s="1099"/>
      <c r="UD12" s="1099"/>
      <c r="UE12" s="1099"/>
      <c r="UF12" s="1099"/>
      <c r="UG12" s="1099"/>
      <c r="UH12" s="1099"/>
      <c r="UI12" s="1099"/>
      <c r="UJ12" s="1099"/>
      <c r="UK12" s="1099"/>
      <c r="UL12" s="1099"/>
      <c r="UM12" s="1099"/>
      <c r="UN12" s="1099"/>
      <c r="UO12" s="1099"/>
      <c r="UP12" s="1099"/>
      <c r="UQ12" s="1099"/>
      <c r="UR12" s="1099"/>
      <c r="US12" s="1099"/>
      <c r="UT12" s="1099"/>
      <c r="UU12" s="1099"/>
      <c r="UV12" s="1099"/>
      <c r="UW12" s="1099"/>
      <c r="UX12" s="1099"/>
      <c r="UY12" s="1099"/>
      <c r="UZ12" s="1099"/>
      <c r="VA12" s="1099"/>
      <c r="VB12" s="1099"/>
      <c r="VC12" s="1099"/>
      <c r="VD12" s="1099"/>
      <c r="VE12" s="1099"/>
      <c r="VF12" s="1099"/>
      <c r="VG12" s="1099"/>
      <c r="VH12" s="1099"/>
      <c r="VI12" s="1099"/>
      <c r="VJ12" s="1099"/>
      <c r="VK12" s="1099"/>
      <c r="VL12" s="1099"/>
      <c r="VM12" s="1099"/>
      <c r="VN12" s="1099"/>
      <c r="VO12" s="1099"/>
      <c r="VP12" s="1099"/>
      <c r="VQ12" s="1099"/>
      <c r="VR12" s="1099"/>
      <c r="VS12" s="1099"/>
      <c r="VT12" s="1099"/>
      <c r="VU12" s="1099"/>
      <c r="VV12" s="1099"/>
      <c r="VW12" s="1099"/>
      <c r="VX12" s="1099"/>
      <c r="VY12" s="1099"/>
      <c r="VZ12" s="1099"/>
      <c r="WA12" s="1099"/>
      <c r="WB12" s="1099"/>
      <c r="WC12" s="1099"/>
      <c r="WD12" s="1099"/>
      <c r="WE12" s="1099"/>
      <c r="WF12" s="1099"/>
      <c r="WG12" s="1099"/>
      <c r="WH12" s="1099"/>
      <c r="WI12" s="1099"/>
      <c r="WJ12" s="1099"/>
      <c r="WK12" s="1099"/>
      <c r="WL12" s="1099"/>
      <c r="WM12" s="1099"/>
      <c r="WN12" s="1099"/>
      <c r="WO12" s="1099"/>
      <c r="WP12" s="1099"/>
      <c r="WQ12" s="1099"/>
      <c r="WR12" s="1099"/>
      <c r="WS12" s="1099"/>
      <c r="WT12" s="1099"/>
      <c r="WU12" s="1099"/>
      <c r="WV12" s="1099"/>
      <c r="WW12" s="1099"/>
      <c r="WX12" s="1099"/>
      <c r="WY12" s="1099"/>
      <c r="WZ12" s="1099"/>
      <c r="XA12" s="1099"/>
      <c r="XB12" s="1099"/>
      <c r="XC12" s="1099"/>
      <c r="XD12" s="1099"/>
      <c r="XE12" s="1099"/>
      <c r="XF12" s="1099"/>
      <c r="XG12" s="1099"/>
      <c r="XH12" s="1099"/>
      <c r="XI12" s="1099"/>
      <c r="XJ12" s="1099"/>
      <c r="XK12" s="1099"/>
      <c r="XL12" s="1099"/>
      <c r="XM12" s="1099"/>
      <c r="XN12" s="1099"/>
      <c r="XO12" s="1099"/>
      <c r="XP12" s="1099"/>
      <c r="XQ12" s="1099"/>
      <c r="XR12" s="1099"/>
      <c r="XS12" s="1099"/>
      <c r="XT12" s="1099"/>
      <c r="XU12" s="1099"/>
      <c r="XV12" s="1099"/>
      <c r="XW12" s="1099"/>
      <c r="XX12" s="1099"/>
      <c r="XY12" s="1099"/>
      <c r="XZ12" s="1099"/>
      <c r="YA12" s="1099"/>
      <c r="YB12" s="1099"/>
      <c r="YC12" s="1099"/>
      <c r="YD12" s="1099"/>
      <c r="YE12" s="1099"/>
      <c r="YF12" s="1099"/>
      <c r="YG12" s="1099"/>
      <c r="YH12" s="1099"/>
      <c r="YI12" s="1099"/>
      <c r="YJ12" s="1099"/>
      <c r="YK12" s="1099"/>
      <c r="YL12" s="1099"/>
      <c r="YM12" s="1099"/>
      <c r="YN12" s="1099"/>
      <c r="YO12" s="1099"/>
      <c r="YP12" s="1099"/>
      <c r="YQ12" s="1099"/>
      <c r="YR12" s="1099"/>
      <c r="YS12" s="1099"/>
      <c r="YT12" s="1099"/>
      <c r="YU12" s="1099"/>
      <c r="YV12" s="1099"/>
      <c r="YW12" s="1099"/>
      <c r="YX12" s="1099"/>
      <c r="YY12" s="1099"/>
      <c r="YZ12" s="1099"/>
      <c r="ZA12" s="1099"/>
      <c r="ZB12" s="1099"/>
      <c r="ZC12" s="1099"/>
      <c r="ZD12" s="1099"/>
      <c r="ZE12" s="1099"/>
      <c r="ZF12" s="1099"/>
      <c r="ZG12" s="1099"/>
      <c r="ZH12" s="1099"/>
      <c r="ZI12" s="1099"/>
      <c r="ZJ12" s="1099"/>
      <c r="ZK12" s="1099"/>
      <c r="ZL12" s="1099"/>
      <c r="ZM12" s="1099"/>
      <c r="ZN12" s="1099"/>
      <c r="ZO12" s="1099"/>
      <c r="ZP12" s="1099"/>
      <c r="ZQ12" s="1099"/>
      <c r="ZR12" s="1099"/>
      <c r="ZS12" s="1099"/>
      <c r="ZT12" s="1099"/>
      <c r="ZU12" s="1099"/>
      <c r="ZV12" s="1099"/>
      <c r="ZW12" s="1099"/>
      <c r="ZX12" s="1099"/>
      <c r="ZY12" s="1099"/>
      <c r="ZZ12" s="1099"/>
      <c r="AAA12" s="1099"/>
      <c r="AAB12" s="1099"/>
      <c r="AAC12" s="1099"/>
      <c r="AAD12" s="1099"/>
      <c r="AAE12" s="1099"/>
      <c r="AAF12" s="1099"/>
      <c r="AAG12" s="1099"/>
      <c r="AAH12" s="1099"/>
      <c r="AAI12" s="1099"/>
      <c r="AAJ12" s="1099"/>
      <c r="AAK12" s="1099"/>
      <c r="AAL12" s="1099"/>
      <c r="AAM12" s="1099"/>
      <c r="AAN12" s="1099"/>
      <c r="AAO12" s="1099"/>
      <c r="AAP12" s="1099"/>
      <c r="AAQ12" s="1099"/>
      <c r="AAR12" s="1099"/>
      <c r="AAS12" s="1099"/>
      <c r="AAT12" s="1099"/>
      <c r="AAU12" s="1099"/>
      <c r="AAV12" s="1099"/>
      <c r="AAW12" s="1099"/>
      <c r="AAX12" s="1099"/>
      <c r="AAY12" s="1099"/>
      <c r="AAZ12" s="1099"/>
      <c r="ABA12" s="1099"/>
      <c r="ABB12" s="1099"/>
      <c r="ABC12" s="1099"/>
      <c r="ABD12" s="1099"/>
      <c r="ABE12" s="1099"/>
      <c r="ABF12" s="1099"/>
      <c r="ABG12" s="1099"/>
      <c r="ABH12" s="1099"/>
      <c r="ABI12" s="1099"/>
      <c r="ABJ12" s="1099"/>
      <c r="ABK12" s="1099"/>
      <c r="ABL12" s="1099"/>
      <c r="ABM12" s="1099"/>
      <c r="ABN12" s="1099"/>
      <c r="ABO12" s="1099"/>
      <c r="ABP12" s="1099"/>
      <c r="ABQ12" s="1099"/>
      <c r="ABR12" s="1099"/>
      <c r="ABS12" s="1099"/>
      <c r="ABT12" s="1099"/>
      <c r="ABU12" s="1099"/>
      <c r="ABV12" s="1099"/>
      <c r="ABW12" s="1099"/>
      <c r="ABX12" s="1099"/>
      <c r="ABY12" s="1099"/>
      <c r="ABZ12" s="1099"/>
      <c r="ACA12" s="1099"/>
      <c r="ACB12" s="1099"/>
      <c r="ACC12" s="1099"/>
      <c r="ACD12" s="1099"/>
      <c r="ACE12" s="1099"/>
      <c r="ACF12" s="1099"/>
      <c r="ACG12" s="1099"/>
      <c r="ACH12" s="1099"/>
      <c r="ACI12" s="1099"/>
      <c r="ACJ12" s="1099"/>
      <c r="ACK12" s="1099"/>
      <c r="ACL12" s="1099"/>
      <c r="ACM12" s="1099"/>
      <c r="ACN12" s="1099"/>
      <c r="ACO12" s="1099"/>
      <c r="ACP12" s="1099"/>
      <c r="ACQ12" s="1099"/>
      <c r="ACR12" s="1099"/>
      <c r="ACS12" s="1099"/>
      <c r="ACT12" s="1099"/>
      <c r="ACU12" s="1099"/>
      <c r="ACV12" s="1099"/>
      <c r="ACW12" s="1099"/>
      <c r="ACX12" s="1099"/>
      <c r="ACY12" s="1099"/>
      <c r="ACZ12" s="1099"/>
      <c r="ADA12" s="1099"/>
      <c r="ADB12" s="1099"/>
      <c r="ADC12" s="1099"/>
      <c r="ADD12" s="1099"/>
      <c r="ADE12" s="1099"/>
      <c r="ADF12" s="1099"/>
      <c r="ADG12" s="1099"/>
      <c r="ADH12" s="1099"/>
      <c r="ADI12" s="1099"/>
      <c r="ADJ12" s="1099"/>
      <c r="ADK12" s="1099"/>
      <c r="ADL12" s="1099"/>
      <c r="ADM12" s="1099"/>
      <c r="ADN12" s="1099"/>
      <c r="ADO12" s="1099"/>
      <c r="ADP12" s="1099"/>
      <c r="ADQ12" s="1099"/>
      <c r="ADR12" s="1099"/>
      <c r="ADS12" s="1099"/>
      <c r="ADT12" s="1099"/>
      <c r="ADU12" s="1099"/>
      <c r="ADV12" s="1099"/>
      <c r="ADW12" s="1099"/>
      <c r="ADX12" s="1099"/>
      <c r="ADY12" s="1099"/>
      <c r="ADZ12" s="1099"/>
      <c r="AEA12" s="1099"/>
      <c r="AEB12" s="1099"/>
      <c r="AEC12" s="1099"/>
      <c r="AED12" s="1099"/>
      <c r="AEE12" s="1099"/>
      <c r="AEF12" s="1099"/>
      <c r="AEG12" s="1099"/>
      <c r="AEH12" s="1099"/>
      <c r="AEI12" s="1099"/>
      <c r="AEJ12" s="1099"/>
      <c r="AEK12" s="1099"/>
      <c r="AEL12" s="1099"/>
      <c r="AEM12" s="1099"/>
      <c r="AEN12" s="1099"/>
      <c r="AEO12" s="1099"/>
      <c r="AEP12" s="1099"/>
      <c r="AEQ12" s="1099"/>
      <c r="AER12" s="1099"/>
      <c r="AES12" s="1099"/>
      <c r="AET12" s="1099"/>
      <c r="AEU12" s="1099"/>
      <c r="AEV12" s="1099"/>
      <c r="AEW12" s="1099"/>
      <c r="AEX12" s="1099"/>
      <c r="AEY12" s="1099"/>
      <c r="AEZ12" s="1099"/>
      <c r="AFA12" s="1099"/>
      <c r="AFB12" s="1099"/>
      <c r="AFC12" s="1099"/>
      <c r="AFD12" s="1099"/>
      <c r="AFE12" s="1099"/>
      <c r="AFF12" s="1099"/>
      <c r="AFG12" s="1099"/>
      <c r="AFH12" s="1099"/>
      <c r="AFI12" s="1099"/>
      <c r="AFJ12" s="1099"/>
      <c r="AFK12" s="1099"/>
      <c r="AFL12" s="1099"/>
      <c r="AFM12" s="1099"/>
      <c r="AFN12" s="1099"/>
      <c r="AFO12" s="1099"/>
      <c r="AFP12" s="1099"/>
      <c r="AFQ12" s="1099"/>
      <c r="AFR12" s="1099"/>
      <c r="AFS12" s="1099"/>
      <c r="AFT12" s="1099"/>
      <c r="AFU12" s="1099"/>
      <c r="AFV12" s="1099"/>
      <c r="AFW12" s="1099"/>
      <c r="AFX12" s="1099"/>
      <c r="AFY12" s="1099"/>
      <c r="AFZ12" s="1099"/>
      <c r="AGA12" s="1099"/>
      <c r="AGB12" s="1099"/>
      <c r="AGC12" s="1099"/>
      <c r="AGD12" s="1099"/>
      <c r="AGE12" s="1099"/>
      <c r="AGF12" s="1099"/>
      <c r="AGG12" s="1099"/>
      <c r="AGH12" s="1099"/>
      <c r="AGI12" s="1099"/>
      <c r="AGJ12" s="1099"/>
      <c r="AGK12" s="1099"/>
      <c r="AGL12" s="1099"/>
      <c r="AGM12" s="1099"/>
      <c r="AGN12" s="1099"/>
      <c r="AGO12" s="1099"/>
      <c r="AGP12" s="1099"/>
      <c r="AGQ12" s="1099"/>
      <c r="AGR12" s="1099"/>
      <c r="AGS12" s="1099"/>
      <c r="AGT12" s="1099"/>
      <c r="AGU12" s="1099"/>
      <c r="AGV12" s="1099"/>
      <c r="AGW12" s="1099"/>
      <c r="AGX12" s="1099"/>
      <c r="AGY12" s="1099"/>
      <c r="AGZ12" s="1099"/>
      <c r="AHA12" s="1099"/>
      <c r="AHB12" s="1099"/>
      <c r="AHC12" s="1099"/>
      <c r="AHD12" s="1099"/>
      <c r="AHE12" s="1099"/>
      <c r="AHF12" s="1099"/>
      <c r="AHG12" s="1099"/>
      <c r="AHH12" s="1099"/>
      <c r="AHI12" s="1099"/>
      <c r="AHJ12" s="1099"/>
      <c r="AHK12" s="1099"/>
      <c r="AHL12" s="1099"/>
      <c r="AHM12" s="1099"/>
      <c r="AHN12" s="1099"/>
      <c r="AHO12" s="1099"/>
      <c r="AHP12" s="1099"/>
      <c r="AHQ12" s="1099"/>
      <c r="AHR12" s="1099"/>
      <c r="AHS12" s="1099"/>
      <c r="AHT12" s="1099"/>
      <c r="AHU12" s="1099"/>
      <c r="AHV12" s="1099"/>
      <c r="AHW12" s="1099"/>
      <c r="AHX12" s="1099"/>
      <c r="AHY12" s="1099"/>
      <c r="AHZ12" s="1099"/>
      <c r="AIA12" s="1099"/>
      <c r="AIB12" s="1099"/>
      <c r="AIC12" s="1099"/>
      <c r="AID12" s="1099"/>
      <c r="AIE12" s="1099"/>
      <c r="AIF12" s="1099"/>
      <c r="AIG12" s="1099"/>
      <c r="AIH12" s="1099"/>
      <c r="AII12" s="1099"/>
      <c r="AIJ12" s="1099"/>
      <c r="AIK12" s="1099"/>
      <c r="AIL12" s="1099"/>
      <c r="AIM12" s="1099"/>
      <c r="AIN12" s="1099"/>
      <c r="AIO12" s="1099"/>
      <c r="AIP12" s="1099"/>
      <c r="AIQ12" s="1099"/>
      <c r="AIR12" s="1099"/>
      <c r="AIS12" s="1099"/>
      <c r="AIT12" s="1099"/>
      <c r="AIU12" s="1099"/>
      <c r="AIV12" s="1099"/>
      <c r="AIW12" s="1099"/>
      <c r="AIX12" s="1099"/>
      <c r="AIY12" s="1099"/>
      <c r="AIZ12" s="1099"/>
      <c r="AJA12" s="1099"/>
      <c r="AJB12" s="1099"/>
      <c r="AJC12" s="1099"/>
      <c r="AJD12" s="1099"/>
      <c r="AJE12" s="1099"/>
      <c r="AJF12" s="1099"/>
      <c r="AJG12" s="1099"/>
      <c r="AJH12" s="1099"/>
      <c r="AJI12" s="1099"/>
      <c r="AJJ12" s="1099"/>
      <c r="AJK12" s="1099"/>
      <c r="AJL12" s="1099"/>
      <c r="AJM12" s="1099"/>
      <c r="AJN12" s="1099"/>
      <c r="AJO12" s="1099"/>
      <c r="AJP12" s="1099"/>
      <c r="AJQ12" s="1099"/>
      <c r="AJR12" s="1099"/>
      <c r="AJS12" s="1099"/>
      <c r="AJT12" s="1099"/>
      <c r="AJU12" s="1099"/>
      <c r="AJV12" s="1099"/>
      <c r="AJW12" s="1099"/>
      <c r="AJX12" s="1099"/>
      <c r="AJY12" s="1099"/>
      <c r="AJZ12" s="1099"/>
      <c r="AKA12" s="1099"/>
      <c r="AKB12" s="1099"/>
      <c r="AKC12" s="1099"/>
      <c r="AKD12" s="1099"/>
      <c r="AKE12" s="1099"/>
      <c r="AKF12" s="1099"/>
      <c r="AKG12" s="1099"/>
      <c r="AKH12" s="1099"/>
      <c r="AKI12" s="1099"/>
      <c r="AKJ12" s="1099"/>
      <c r="AKK12" s="1099"/>
      <c r="AKL12" s="1099"/>
      <c r="AKM12" s="1099"/>
      <c r="AKN12" s="1099"/>
      <c r="AKO12" s="1099"/>
      <c r="AKP12" s="1099"/>
      <c r="AKQ12" s="1099"/>
      <c r="AKR12" s="1099"/>
      <c r="AKS12" s="1099"/>
      <c r="AKT12" s="1099"/>
      <c r="AKU12" s="1099"/>
      <c r="AKV12" s="1099"/>
      <c r="AKW12" s="1099"/>
      <c r="AKX12" s="1099"/>
      <c r="AKY12" s="1099"/>
      <c r="AKZ12" s="1099"/>
      <c r="ALA12" s="1099"/>
      <c r="ALB12" s="1099"/>
      <c r="ALC12" s="1099"/>
      <c r="ALD12" s="1099"/>
      <c r="ALE12" s="1099"/>
      <c r="ALF12" s="1099"/>
      <c r="ALG12" s="1099"/>
      <c r="ALH12" s="1099"/>
      <c r="ALI12" s="1099"/>
      <c r="ALJ12" s="1099"/>
      <c r="ALK12" s="1099"/>
      <c r="ALL12" s="1099"/>
      <c r="ALM12" s="1099"/>
      <c r="ALN12" s="1099"/>
      <c r="ALO12" s="1099"/>
      <c r="ALP12" s="1099"/>
      <c r="ALQ12" s="1099"/>
      <c r="ALR12" s="1099"/>
      <c r="ALS12" s="1099"/>
      <c r="ALT12" s="1099"/>
      <c r="ALU12" s="1099"/>
      <c r="ALV12" s="1099"/>
      <c r="ALW12" s="1099"/>
      <c r="ALX12" s="1099"/>
      <c r="ALY12" s="1099"/>
      <c r="ALZ12" s="1099"/>
      <c r="AMA12" s="1099"/>
      <c r="AMB12" s="1099"/>
      <c r="AMC12" s="1099"/>
      <c r="AMD12" s="1099"/>
      <c r="AME12" s="1099"/>
      <c r="AMF12" s="1099"/>
      <c r="AMG12" s="1099"/>
      <c r="AMH12" s="1099"/>
      <c r="AMI12" s="1099"/>
      <c r="AMJ12" s="1099"/>
      <c r="AMK12" s="1099"/>
      <c r="AML12" s="1099"/>
      <c r="AMM12" s="1099"/>
      <c r="AMN12" s="1099"/>
      <c r="AMO12" s="1099"/>
      <c r="AMP12" s="1099"/>
      <c r="AMQ12" s="1099"/>
      <c r="AMR12" s="1099"/>
      <c r="AMS12" s="1099"/>
      <c r="AMT12" s="1099"/>
      <c r="AMU12" s="1099"/>
      <c r="AMV12" s="1099"/>
      <c r="AMW12" s="1099"/>
      <c r="AMX12" s="1099"/>
      <c r="AMY12" s="1099"/>
      <c r="AMZ12" s="1099"/>
      <c r="ANA12" s="1099"/>
      <c r="ANB12" s="1099"/>
      <c r="ANC12" s="1099"/>
      <c r="AND12" s="1099"/>
      <c r="ANE12" s="1099"/>
      <c r="ANF12" s="1099"/>
      <c r="ANG12" s="1099"/>
      <c r="ANH12" s="1099"/>
      <c r="ANI12" s="1099"/>
      <c r="ANJ12" s="1099"/>
      <c r="ANK12" s="1099"/>
      <c r="ANL12" s="1099"/>
      <c r="ANM12" s="1099"/>
      <c r="ANN12" s="1099"/>
      <c r="ANO12" s="1099"/>
      <c r="ANP12" s="1099"/>
      <c r="ANQ12" s="1099"/>
      <c r="ANR12" s="1099"/>
      <c r="ANS12" s="1099"/>
      <c r="ANT12" s="1099"/>
      <c r="ANU12" s="1099"/>
      <c r="ANV12" s="1099"/>
      <c r="ANW12" s="1099"/>
      <c r="ANX12" s="1099"/>
      <c r="ANY12" s="1099"/>
      <c r="ANZ12" s="1099"/>
      <c r="AOA12" s="1099"/>
      <c r="AOB12" s="1099"/>
      <c r="AOC12" s="1099"/>
      <c r="AOD12" s="1099"/>
      <c r="AOE12" s="1099"/>
      <c r="AOF12" s="1099"/>
      <c r="AOG12" s="1099"/>
      <c r="AOH12" s="1099"/>
      <c r="AOI12" s="1099"/>
      <c r="AOJ12" s="1099"/>
      <c r="AOK12" s="1099"/>
      <c r="AOL12" s="1099"/>
      <c r="AOM12" s="1099"/>
      <c r="AON12" s="1099"/>
      <c r="AOO12" s="1099"/>
      <c r="AOP12" s="1099"/>
      <c r="AOQ12" s="1099"/>
      <c r="AOR12" s="1099"/>
      <c r="AOS12" s="1099"/>
      <c r="AOT12" s="1099"/>
      <c r="AOU12" s="1099"/>
      <c r="AOV12" s="1099"/>
      <c r="AOW12" s="1099"/>
      <c r="AOX12" s="1099"/>
      <c r="AOY12" s="1099"/>
      <c r="AOZ12" s="1099"/>
      <c r="APA12" s="1099"/>
      <c r="APB12" s="1099"/>
      <c r="APC12" s="1099"/>
      <c r="APD12" s="1099"/>
      <c r="APE12" s="1099"/>
      <c r="APF12" s="1099"/>
      <c r="APG12" s="1099"/>
      <c r="APH12" s="1099"/>
      <c r="API12" s="1099"/>
      <c r="APJ12" s="1099"/>
      <c r="APK12" s="1099"/>
      <c r="APL12" s="1099"/>
      <c r="APM12" s="1099"/>
      <c r="APN12" s="1099"/>
      <c r="APO12" s="1099"/>
      <c r="APP12" s="1099"/>
      <c r="APQ12" s="1099"/>
      <c r="APR12" s="1099"/>
      <c r="APS12" s="1099"/>
      <c r="APT12" s="1099"/>
      <c r="APU12" s="1099"/>
      <c r="APV12" s="1099"/>
      <c r="APW12" s="1099"/>
      <c r="APX12" s="1099"/>
      <c r="APY12" s="1099"/>
      <c r="APZ12" s="1099"/>
      <c r="AQA12" s="1099"/>
      <c r="AQB12" s="1099"/>
      <c r="AQC12" s="1099"/>
      <c r="AQD12" s="1099"/>
      <c r="AQE12" s="1099"/>
      <c r="AQF12" s="1099"/>
      <c r="AQG12" s="1099"/>
      <c r="AQH12" s="1099"/>
      <c r="AQI12" s="1099"/>
      <c r="AQJ12" s="1099"/>
      <c r="AQK12" s="1099"/>
      <c r="AQL12" s="1099"/>
      <c r="AQM12" s="1099"/>
      <c r="AQN12" s="1099"/>
      <c r="AQO12" s="1099"/>
      <c r="AQP12" s="1099"/>
      <c r="AQQ12" s="1099"/>
      <c r="AQR12" s="1099"/>
      <c r="AQS12" s="1099"/>
      <c r="AQT12" s="1099"/>
      <c r="AQU12" s="1099"/>
      <c r="AQV12" s="1099"/>
      <c r="AQW12" s="1099"/>
      <c r="AQX12" s="1099"/>
      <c r="AQY12" s="1099"/>
      <c r="AQZ12" s="1099"/>
      <c r="ARA12" s="1099"/>
      <c r="ARB12" s="1099"/>
      <c r="ARC12" s="1099"/>
      <c r="ARD12" s="1099"/>
      <c r="ARE12" s="1099"/>
      <c r="ARF12" s="1099"/>
      <c r="ARG12" s="1099"/>
      <c r="ARH12" s="1099"/>
      <c r="ARI12" s="1099"/>
      <c r="ARJ12" s="1099"/>
      <c r="ARK12" s="1099"/>
      <c r="ARL12" s="1099"/>
      <c r="ARM12" s="1099"/>
      <c r="ARN12" s="1099"/>
      <c r="ARO12" s="1099"/>
      <c r="ARP12" s="1099"/>
      <c r="ARQ12" s="1099"/>
      <c r="ARR12" s="1099"/>
      <c r="ARS12" s="1099"/>
      <c r="ART12" s="1099"/>
      <c r="ARU12" s="1099"/>
      <c r="ARV12" s="1099"/>
      <c r="ARW12" s="1099"/>
      <c r="ARX12" s="1099"/>
      <c r="ARY12" s="1099"/>
      <c r="ARZ12" s="1099"/>
      <c r="ASA12" s="1099"/>
      <c r="ASB12" s="1099"/>
      <c r="ASC12" s="1099"/>
      <c r="ASD12" s="1099"/>
      <c r="ASE12" s="1099"/>
      <c r="ASF12" s="1099"/>
      <c r="ASG12" s="1099"/>
      <c r="ASH12" s="1099"/>
      <c r="ASI12" s="1099"/>
      <c r="ASJ12" s="1099"/>
      <c r="ASK12" s="1099"/>
      <c r="ASL12" s="1099"/>
      <c r="ASM12" s="1099"/>
      <c r="ASN12" s="1099"/>
      <c r="ASO12" s="1099"/>
      <c r="ASP12" s="1099"/>
      <c r="ASQ12" s="1099"/>
      <c r="ASR12" s="1099"/>
      <c r="ASS12" s="1099"/>
      <c r="AST12" s="1099"/>
      <c r="ASU12" s="1099"/>
      <c r="ASV12" s="1099"/>
      <c r="ASW12" s="1099"/>
      <c r="ASX12" s="1099"/>
      <c r="ASY12" s="1099"/>
      <c r="ASZ12" s="1099"/>
      <c r="ATA12" s="1099"/>
      <c r="ATB12" s="1099"/>
      <c r="ATC12" s="1099"/>
      <c r="ATD12" s="1099"/>
      <c r="ATE12" s="1099"/>
      <c r="ATF12" s="1099"/>
      <c r="ATG12" s="1099"/>
      <c r="ATH12" s="1099"/>
      <c r="ATI12" s="1099"/>
      <c r="ATJ12" s="1099"/>
      <c r="ATK12" s="1099"/>
      <c r="ATL12" s="1099"/>
      <c r="ATM12" s="1099"/>
      <c r="ATN12" s="1099"/>
      <c r="ATO12" s="1099"/>
      <c r="ATP12" s="1099"/>
      <c r="ATQ12" s="1099"/>
      <c r="ATR12" s="1099"/>
      <c r="ATS12" s="1099"/>
      <c r="ATT12" s="1099"/>
      <c r="ATU12" s="1099"/>
      <c r="ATV12" s="1099"/>
      <c r="ATW12" s="1099"/>
      <c r="ATX12" s="1099"/>
      <c r="ATY12" s="1099"/>
      <c r="ATZ12" s="1099"/>
      <c r="AUA12" s="1099"/>
      <c r="AUB12" s="1099"/>
      <c r="AUC12" s="1099"/>
      <c r="AUD12" s="1099"/>
      <c r="AUE12" s="1099"/>
      <c r="AUF12" s="1099"/>
      <c r="AUG12" s="1099"/>
      <c r="AUH12" s="1099"/>
      <c r="AUI12" s="1099"/>
      <c r="AUJ12" s="1099"/>
      <c r="AUK12" s="1099"/>
      <c r="AUL12" s="1099"/>
      <c r="AUM12" s="1099"/>
      <c r="AUN12" s="1099"/>
      <c r="AUO12" s="1099"/>
      <c r="AUP12" s="1099"/>
      <c r="AUQ12" s="1099"/>
      <c r="AUR12" s="1099"/>
      <c r="AUS12" s="1099"/>
      <c r="AUT12" s="1099"/>
      <c r="AUU12" s="1099"/>
      <c r="AUV12" s="1099"/>
      <c r="AUW12" s="1099"/>
      <c r="AUX12" s="1099"/>
      <c r="AUY12" s="1099"/>
      <c r="AUZ12" s="1099"/>
      <c r="AVA12" s="1099"/>
      <c r="AVB12" s="1099"/>
      <c r="AVC12" s="1099"/>
      <c r="AVD12" s="1099"/>
      <c r="AVE12" s="1099"/>
      <c r="AVF12" s="1099"/>
      <c r="AVG12" s="1099"/>
      <c r="AVH12" s="1099"/>
      <c r="AVI12" s="1099"/>
      <c r="AVJ12" s="1099"/>
      <c r="AVK12" s="1099"/>
      <c r="AVL12" s="1099"/>
      <c r="AVM12" s="1099"/>
      <c r="AVN12" s="1099"/>
      <c r="AVO12" s="1099"/>
      <c r="AVP12" s="1099"/>
      <c r="AVQ12" s="1099"/>
      <c r="AVR12" s="1099"/>
      <c r="AVS12" s="1099"/>
      <c r="AVT12" s="1099"/>
      <c r="AVU12" s="1099"/>
      <c r="AVV12" s="1099"/>
      <c r="AVW12" s="1099"/>
      <c r="AVX12" s="1099"/>
      <c r="AVY12" s="1099"/>
      <c r="AVZ12" s="1099"/>
      <c r="AWA12" s="1099"/>
      <c r="AWB12" s="1099"/>
      <c r="AWC12" s="1099"/>
      <c r="AWD12" s="1099"/>
      <c r="AWE12" s="1099"/>
      <c r="AWF12" s="1099"/>
      <c r="AWG12" s="1099"/>
      <c r="AWH12" s="1099"/>
      <c r="AWI12" s="1099"/>
      <c r="AWJ12" s="1099"/>
      <c r="AWK12" s="1099"/>
      <c r="AWL12" s="1099"/>
      <c r="AWM12" s="1099"/>
      <c r="AWN12" s="1099"/>
      <c r="AWO12" s="1099"/>
      <c r="AWP12" s="1099"/>
      <c r="AWQ12" s="1099"/>
      <c r="AWR12" s="1099"/>
      <c r="AWS12" s="1099"/>
      <c r="AWT12" s="1099"/>
      <c r="AWU12" s="1099"/>
      <c r="AWV12" s="1099"/>
      <c r="AWW12" s="1099"/>
      <c r="AWX12" s="1099"/>
      <c r="AWY12" s="1099"/>
      <c r="AWZ12" s="1099"/>
      <c r="AXA12" s="1099"/>
      <c r="AXB12" s="1099"/>
      <c r="AXC12" s="1099"/>
      <c r="AXD12" s="1099"/>
      <c r="AXE12" s="1099"/>
      <c r="AXF12" s="1099"/>
      <c r="AXG12" s="1099"/>
      <c r="AXH12" s="1099"/>
      <c r="AXI12" s="1099"/>
      <c r="AXJ12" s="1099"/>
      <c r="AXK12" s="1099"/>
      <c r="AXL12" s="1099"/>
      <c r="AXM12" s="1099"/>
      <c r="AXN12" s="1099"/>
      <c r="AXO12" s="1099"/>
      <c r="AXP12" s="1099"/>
      <c r="AXQ12" s="1099"/>
      <c r="AXR12" s="1099"/>
      <c r="AXS12" s="1099"/>
      <c r="AXT12" s="1099"/>
      <c r="AXU12" s="1099"/>
      <c r="AXV12" s="1099"/>
      <c r="AXW12" s="1099"/>
      <c r="AXX12" s="1099"/>
      <c r="AXY12" s="1099"/>
      <c r="AXZ12" s="1099"/>
      <c r="AYA12" s="1099"/>
      <c r="AYB12" s="1099"/>
    </row>
    <row r="13" spans="1:1328" s="1100" customFormat="1" ht="23.25" customHeight="1" x14ac:dyDescent="0.2">
      <c r="A13" s="2000"/>
      <c r="B13" s="4146" t="s">
        <v>1138</v>
      </c>
      <c r="C13" s="4146"/>
      <c r="D13" s="4146"/>
      <c r="E13" s="4146"/>
      <c r="F13" s="4146"/>
      <c r="G13" s="4146"/>
      <c r="H13" s="4146"/>
      <c r="I13" s="4146"/>
      <c r="J13" s="2002"/>
      <c r="K13" s="4146" t="s">
        <v>1139</v>
      </c>
      <c r="L13" s="4146"/>
      <c r="M13" s="4146"/>
      <c r="N13" s="2000"/>
      <c r="O13" s="4146" t="s">
        <v>1140</v>
      </c>
      <c r="P13" s="4146"/>
      <c r="Q13" s="4146"/>
      <c r="R13" s="2000"/>
      <c r="S13" s="4146" t="s">
        <v>1141</v>
      </c>
      <c r="T13" s="4146"/>
      <c r="U13" s="2000"/>
      <c r="Z13" s="2003"/>
      <c r="AD13" s="2003"/>
      <c r="AE13" s="2003"/>
      <c r="AF13" s="2003"/>
      <c r="AG13" s="2003"/>
      <c r="AH13" s="2003"/>
      <c r="AI13" s="2003"/>
      <c r="AJ13" s="1014"/>
      <c r="AK13" s="1014"/>
      <c r="AL13" s="1014"/>
      <c r="AM13" s="1014"/>
      <c r="AN13" s="1014"/>
      <c r="AO13" s="1014"/>
      <c r="AP13" s="1014"/>
      <c r="AQ13" s="1014"/>
      <c r="AR13" s="1014"/>
      <c r="AS13" s="1014"/>
      <c r="AT13" s="1014"/>
      <c r="AU13" s="1014"/>
      <c r="AV13" s="1098"/>
      <c r="AW13" s="1098"/>
      <c r="AX13" s="1098"/>
      <c r="AY13" s="1098"/>
      <c r="AZ13" s="1098"/>
      <c r="BA13" s="1098"/>
      <c r="BB13" s="1098"/>
      <c r="BC13" s="1098"/>
      <c r="BD13" s="1098"/>
      <c r="BE13" s="1098"/>
      <c r="BF13" s="1098"/>
      <c r="BG13" s="1098"/>
      <c r="BH13" s="1098"/>
      <c r="BI13" s="1098"/>
      <c r="BJ13" s="1098"/>
      <c r="BK13" s="1098"/>
      <c r="BL13" s="1098"/>
      <c r="BM13" s="1098"/>
      <c r="BN13" s="1099"/>
      <c r="BO13" s="1099"/>
      <c r="BP13" s="1099"/>
      <c r="BQ13" s="1099"/>
      <c r="BR13" s="1099"/>
      <c r="BS13" s="1099"/>
      <c r="BT13" s="1099"/>
      <c r="BU13" s="1099"/>
      <c r="BV13" s="1099"/>
      <c r="BW13" s="1099"/>
      <c r="BX13" s="1099"/>
      <c r="BY13" s="1099"/>
      <c r="BZ13" s="1099"/>
      <c r="CA13" s="1099"/>
      <c r="CB13" s="1099"/>
      <c r="CC13" s="1099"/>
      <c r="CD13" s="1099"/>
      <c r="CE13" s="1099"/>
      <c r="CF13" s="1099"/>
      <c r="CG13" s="1099"/>
      <c r="CH13" s="1099"/>
      <c r="CI13" s="1099"/>
      <c r="CJ13" s="1099"/>
      <c r="CK13" s="1099"/>
      <c r="CL13" s="1099"/>
      <c r="CM13" s="1099"/>
      <c r="CN13" s="1099"/>
      <c r="CO13" s="1099"/>
      <c r="CP13" s="1099"/>
      <c r="CQ13" s="1099"/>
      <c r="CR13" s="1099"/>
      <c r="CS13" s="1099"/>
      <c r="CT13" s="1099"/>
      <c r="CU13" s="1099"/>
      <c r="CV13" s="1099"/>
      <c r="CW13" s="1099"/>
      <c r="CX13" s="1099"/>
      <c r="CY13" s="1099"/>
      <c r="CZ13" s="1099"/>
      <c r="DA13" s="1099"/>
      <c r="DB13" s="1099"/>
      <c r="DC13" s="1099"/>
      <c r="DD13" s="1099"/>
      <c r="DE13" s="1099"/>
      <c r="DF13" s="1099"/>
      <c r="DG13" s="1099"/>
      <c r="DH13" s="1099"/>
      <c r="DI13" s="1099"/>
      <c r="DJ13" s="1099"/>
      <c r="DK13" s="1099"/>
      <c r="DL13" s="1099"/>
      <c r="DM13" s="1099"/>
      <c r="DN13" s="1099"/>
      <c r="DO13" s="1099"/>
      <c r="DP13" s="1099"/>
      <c r="DQ13" s="1099"/>
      <c r="DR13" s="1099"/>
      <c r="DS13" s="1099"/>
      <c r="DT13" s="1099"/>
      <c r="DU13" s="1099"/>
      <c r="DV13" s="1099"/>
      <c r="DW13" s="1099"/>
      <c r="DX13" s="1099"/>
      <c r="DY13" s="1099"/>
      <c r="DZ13" s="1099"/>
      <c r="EA13" s="1099"/>
      <c r="EB13" s="1099"/>
      <c r="EC13" s="1099"/>
      <c r="ED13" s="1099"/>
      <c r="EE13" s="1099"/>
      <c r="EF13" s="1099"/>
      <c r="EG13" s="1099"/>
      <c r="EH13" s="1099"/>
      <c r="EI13" s="1099"/>
      <c r="EJ13" s="1099"/>
      <c r="EK13" s="1099"/>
      <c r="EL13" s="1099"/>
      <c r="EM13" s="1099"/>
      <c r="EN13" s="1099"/>
      <c r="EO13" s="1099"/>
      <c r="EP13" s="1099"/>
      <c r="EQ13" s="1099"/>
      <c r="ER13" s="1099"/>
      <c r="ES13" s="1099"/>
      <c r="ET13" s="1099"/>
      <c r="EU13" s="1099"/>
      <c r="EV13" s="1099"/>
      <c r="EW13" s="1099"/>
      <c r="EX13" s="1099"/>
      <c r="EY13" s="1099"/>
      <c r="EZ13" s="1099"/>
      <c r="FA13" s="1099"/>
      <c r="FB13" s="1099"/>
      <c r="FC13" s="1099"/>
      <c r="FD13" s="1099"/>
      <c r="FE13" s="1099"/>
      <c r="FF13" s="1099"/>
      <c r="FG13" s="1099"/>
      <c r="FH13" s="1099"/>
      <c r="FI13" s="1099"/>
      <c r="FJ13" s="1099"/>
      <c r="FK13" s="1099"/>
      <c r="FL13" s="1099"/>
      <c r="FM13" s="1099"/>
      <c r="FN13" s="1099"/>
      <c r="FO13" s="1099"/>
      <c r="FP13" s="1099"/>
      <c r="FQ13" s="1099"/>
      <c r="FR13" s="1099"/>
      <c r="FS13" s="1099"/>
      <c r="FT13" s="1099"/>
      <c r="FU13" s="1099"/>
      <c r="FV13" s="1099"/>
      <c r="FW13" s="1099"/>
      <c r="FX13" s="1099"/>
      <c r="FY13" s="1099"/>
      <c r="FZ13" s="1099"/>
      <c r="GA13" s="1099"/>
      <c r="GB13" s="1099"/>
      <c r="GC13" s="1099"/>
      <c r="GD13" s="1099"/>
      <c r="GE13" s="1099"/>
      <c r="GF13" s="1099"/>
      <c r="GG13" s="1099"/>
      <c r="GH13" s="1099"/>
      <c r="GI13" s="1099"/>
      <c r="GJ13" s="1099"/>
      <c r="GK13" s="1099"/>
      <c r="GL13" s="1099"/>
      <c r="GM13" s="1099"/>
      <c r="GN13" s="1099"/>
      <c r="GO13" s="1099"/>
      <c r="GP13" s="1099"/>
      <c r="GQ13" s="1099"/>
      <c r="GR13" s="1099"/>
      <c r="GS13" s="1099"/>
      <c r="GT13" s="1099"/>
      <c r="GU13" s="1099"/>
      <c r="GV13" s="1099"/>
      <c r="GW13" s="1099"/>
      <c r="GX13" s="1099"/>
      <c r="GY13" s="1099"/>
      <c r="GZ13" s="1099"/>
      <c r="HA13" s="1099"/>
      <c r="HB13" s="1099"/>
      <c r="HC13" s="1099"/>
      <c r="HD13" s="1099"/>
      <c r="HE13" s="1099"/>
      <c r="HF13" s="1099"/>
      <c r="HG13" s="1099"/>
      <c r="HH13" s="1099"/>
      <c r="HI13" s="1099"/>
      <c r="HJ13" s="1099"/>
      <c r="HK13" s="1099"/>
      <c r="HL13" s="1099"/>
      <c r="HM13" s="1099"/>
      <c r="HN13" s="1099"/>
      <c r="HO13" s="1099"/>
      <c r="HP13" s="1099"/>
      <c r="HQ13" s="1099"/>
      <c r="HR13" s="1099"/>
      <c r="HS13" s="1099"/>
      <c r="HT13" s="1099"/>
      <c r="HU13" s="1099"/>
      <c r="HV13" s="1099"/>
      <c r="HW13" s="1099"/>
      <c r="HX13" s="1099"/>
      <c r="HY13" s="1099"/>
      <c r="HZ13" s="1099"/>
      <c r="IA13" s="1099"/>
      <c r="IB13" s="1099"/>
      <c r="IC13" s="1099"/>
      <c r="ID13" s="1099"/>
      <c r="IE13" s="1099"/>
      <c r="IF13" s="1099"/>
      <c r="IG13" s="1099"/>
      <c r="IH13" s="1099"/>
      <c r="II13" s="1099"/>
      <c r="IJ13" s="1099"/>
      <c r="IK13" s="1099"/>
      <c r="IL13" s="1099"/>
      <c r="IM13" s="1099"/>
      <c r="IN13" s="1099"/>
      <c r="IO13" s="1099"/>
      <c r="IP13" s="1099"/>
      <c r="IQ13" s="1099"/>
      <c r="IR13" s="1099"/>
      <c r="IS13" s="1099"/>
      <c r="IT13" s="1099"/>
      <c r="IU13" s="1099"/>
      <c r="IV13" s="1099"/>
      <c r="IW13" s="1099"/>
      <c r="IX13" s="1099"/>
      <c r="IY13" s="1099"/>
      <c r="IZ13" s="1099"/>
      <c r="JA13" s="1099"/>
      <c r="JB13" s="1099"/>
      <c r="JC13" s="1099"/>
      <c r="JD13" s="1099"/>
      <c r="JE13" s="1099"/>
      <c r="JF13" s="1099"/>
      <c r="JG13" s="1099"/>
      <c r="JH13" s="1099"/>
      <c r="JI13" s="1099"/>
      <c r="JJ13" s="1099"/>
      <c r="JK13" s="1099"/>
      <c r="JL13" s="1099"/>
      <c r="JM13" s="1099"/>
      <c r="JN13" s="1099"/>
      <c r="JO13" s="1099"/>
      <c r="JP13" s="1099"/>
      <c r="JQ13" s="1099"/>
      <c r="JR13" s="1099"/>
      <c r="JS13" s="1099"/>
      <c r="JT13" s="1099"/>
      <c r="JU13" s="1099"/>
      <c r="JV13" s="1099"/>
      <c r="JW13" s="1099"/>
      <c r="JX13" s="1099"/>
      <c r="JY13" s="1099"/>
      <c r="JZ13" s="1099"/>
      <c r="KA13" s="1099"/>
      <c r="KB13" s="1099"/>
      <c r="KC13" s="1099"/>
      <c r="KD13" s="1099"/>
      <c r="KE13" s="1099"/>
      <c r="KF13" s="1099"/>
      <c r="KG13" s="1099"/>
      <c r="KH13" s="1099"/>
      <c r="KI13" s="1099"/>
      <c r="KJ13" s="1099"/>
      <c r="KK13" s="1099"/>
      <c r="KL13" s="1099"/>
      <c r="KM13" s="1099"/>
      <c r="KN13" s="1099"/>
      <c r="KO13" s="1099"/>
      <c r="KP13" s="1099"/>
      <c r="KQ13" s="1099"/>
      <c r="KR13" s="1099"/>
      <c r="KS13" s="1099"/>
      <c r="KT13" s="1099"/>
      <c r="KU13" s="1099"/>
      <c r="KV13" s="1099"/>
      <c r="KW13" s="1099"/>
      <c r="KX13" s="1099"/>
      <c r="KY13" s="1099"/>
      <c r="KZ13" s="1099"/>
      <c r="LA13" s="1099"/>
      <c r="LB13" s="1099"/>
      <c r="LC13" s="1099"/>
      <c r="LD13" s="1099"/>
      <c r="LE13" s="1099"/>
      <c r="LF13" s="1099"/>
      <c r="LG13" s="1099"/>
      <c r="LH13" s="1099"/>
      <c r="LI13" s="1099"/>
      <c r="LJ13" s="1099"/>
      <c r="LK13" s="1099"/>
      <c r="LL13" s="1099"/>
      <c r="LM13" s="1099"/>
      <c r="LN13" s="1099"/>
      <c r="LO13" s="1099"/>
      <c r="LP13" s="1099"/>
      <c r="LQ13" s="1099"/>
      <c r="LR13" s="1099"/>
      <c r="LS13" s="1099"/>
      <c r="LT13" s="1099"/>
      <c r="LU13" s="1099"/>
      <c r="LV13" s="1099"/>
      <c r="LW13" s="1099"/>
      <c r="LX13" s="1099"/>
      <c r="LY13" s="1099"/>
      <c r="LZ13" s="1099"/>
      <c r="MA13" s="1099"/>
      <c r="MB13" s="1099"/>
      <c r="MC13" s="1099"/>
      <c r="MD13" s="1099"/>
      <c r="ME13" s="1099"/>
      <c r="MF13" s="1099"/>
      <c r="MG13" s="1099"/>
      <c r="MH13" s="1099"/>
      <c r="MI13" s="1099"/>
      <c r="MJ13" s="1099"/>
      <c r="MK13" s="1099"/>
      <c r="ML13" s="1099"/>
      <c r="MM13" s="1099"/>
      <c r="MN13" s="1099"/>
      <c r="MO13" s="1099"/>
      <c r="MP13" s="1099"/>
      <c r="MQ13" s="1099"/>
      <c r="MR13" s="1099"/>
      <c r="MS13" s="1099"/>
      <c r="MT13" s="1099"/>
      <c r="MU13" s="1099"/>
      <c r="MV13" s="1099"/>
      <c r="MW13" s="1099"/>
      <c r="MX13" s="1099"/>
      <c r="MY13" s="1099"/>
      <c r="MZ13" s="1099"/>
      <c r="NA13" s="1099"/>
      <c r="NB13" s="1099"/>
      <c r="NC13" s="1099"/>
      <c r="ND13" s="1099"/>
      <c r="NE13" s="1099"/>
      <c r="NF13" s="1099"/>
      <c r="NG13" s="1099"/>
      <c r="NH13" s="1099"/>
      <c r="NI13" s="1099"/>
      <c r="NJ13" s="1099"/>
      <c r="NK13" s="1099"/>
      <c r="NL13" s="1099"/>
      <c r="NM13" s="1099"/>
      <c r="NN13" s="1099"/>
      <c r="NO13" s="1099"/>
      <c r="NP13" s="1099"/>
      <c r="NQ13" s="1099"/>
      <c r="NR13" s="1099"/>
      <c r="NS13" s="1099"/>
      <c r="NT13" s="1099"/>
      <c r="NU13" s="1099"/>
      <c r="NV13" s="1099"/>
      <c r="NW13" s="1099"/>
      <c r="NX13" s="1099"/>
      <c r="NY13" s="1099"/>
      <c r="NZ13" s="1099"/>
      <c r="OA13" s="1099"/>
      <c r="OB13" s="1099"/>
      <c r="OC13" s="1099"/>
      <c r="OD13" s="1099"/>
      <c r="OE13" s="1099"/>
      <c r="OF13" s="1099"/>
      <c r="OG13" s="1099"/>
      <c r="OH13" s="1099"/>
      <c r="OI13" s="1099"/>
      <c r="OJ13" s="1099"/>
      <c r="OK13" s="1099"/>
      <c r="OL13" s="1099"/>
      <c r="OM13" s="1099"/>
      <c r="ON13" s="1099"/>
      <c r="OO13" s="1099"/>
      <c r="OP13" s="1099"/>
      <c r="OQ13" s="1099"/>
      <c r="OR13" s="1099"/>
      <c r="OS13" s="1099"/>
      <c r="OT13" s="1099"/>
      <c r="OU13" s="1099"/>
      <c r="OV13" s="1099"/>
      <c r="OW13" s="1099"/>
      <c r="OX13" s="1099"/>
      <c r="OY13" s="1099"/>
      <c r="OZ13" s="1099"/>
      <c r="PA13" s="1099"/>
      <c r="PB13" s="1099"/>
      <c r="PC13" s="1099"/>
      <c r="PD13" s="1099"/>
      <c r="PE13" s="1099"/>
      <c r="PF13" s="1099"/>
      <c r="PG13" s="1099"/>
      <c r="PH13" s="1099"/>
      <c r="PI13" s="1099"/>
      <c r="PJ13" s="1099"/>
      <c r="PK13" s="1099"/>
      <c r="PL13" s="1099"/>
      <c r="PM13" s="1099"/>
      <c r="PN13" s="1099"/>
      <c r="PO13" s="1099"/>
      <c r="PP13" s="1099"/>
      <c r="PQ13" s="1099"/>
      <c r="PR13" s="1099"/>
      <c r="PS13" s="1099"/>
      <c r="PT13" s="1099"/>
      <c r="PU13" s="1099"/>
      <c r="PV13" s="1099"/>
      <c r="PW13" s="1099"/>
      <c r="PX13" s="1099"/>
      <c r="PY13" s="1099"/>
      <c r="PZ13" s="1099"/>
      <c r="QA13" s="1099"/>
      <c r="QB13" s="1099"/>
      <c r="QC13" s="1099"/>
      <c r="QD13" s="1099"/>
      <c r="QE13" s="1099"/>
      <c r="QF13" s="1099"/>
      <c r="QG13" s="1099"/>
      <c r="QH13" s="1099"/>
      <c r="QI13" s="1099"/>
      <c r="QJ13" s="1099"/>
      <c r="QK13" s="1099"/>
      <c r="QL13" s="1099"/>
      <c r="QM13" s="1099"/>
      <c r="QN13" s="1099"/>
      <c r="QO13" s="1099"/>
      <c r="QP13" s="1099"/>
      <c r="QQ13" s="1099"/>
      <c r="QR13" s="1099"/>
      <c r="QS13" s="1099"/>
      <c r="QT13" s="1099"/>
      <c r="QU13" s="1099"/>
      <c r="QV13" s="1099"/>
      <c r="QW13" s="1099"/>
      <c r="QX13" s="1099"/>
      <c r="QY13" s="1099"/>
      <c r="QZ13" s="1099"/>
      <c r="RA13" s="1099"/>
      <c r="RB13" s="1099"/>
      <c r="RC13" s="1099"/>
      <c r="RD13" s="1099"/>
      <c r="RE13" s="1099"/>
      <c r="RF13" s="1099"/>
      <c r="RG13" s="1099"/>
      <c r="RH13" s="1099"/>
      <c r="RI13" s="1099"/>
      <c r="RJ13" s="1099"/>
      <c r="RK13" s="1099"/>
      <c r="RL13" s="1099"/>
      <c r="RM13" s="1099"/>
      <c r="RN13" s="1099"/>
      <c r="RO13" s="1099"/>
      <c r="RP13" s="1099"/>
      <c r="RQ13" s="1099"/>
      <c r="RR13" s="1099"/>
      <c r="RS13" s="1099"/>
      <c r="RT13" s="1099"/>
      <c r="RU13" s="1099"/>
      <c r="RV13" s="1099"/>
      <c r="RW13" s="1099"/>
      <c r="RX13" s="1099"/>
      <c r="RY13" s="1099"/>
      <c r="RZ13" s="1099"/>
      <c r="SA13" s="1099"/>
      <c r="SB13" s="1099"/>
      <c r="SC13" s="1099"/>
      <c r="SD13" s="1099"/>
      <c r="SE13" s="1099"/>
      <c r="SF13" s="1099"/>
      <c r="SG13" s="1099"/>
      <c r="SH13" s="1099"/>
      <c r="SI13" s="1099"/>
      <c r="SJ13" s="1099"/>
      <c r="SK13" s="1099"/>
      <c r="SL13" s="1099"/>
      <c r="SM13" s="1099"/>
      <c r="SN13" s="1099"/>
      <c r="SO13" s="1099"/>
      <c r="SP13" s="1099"/>
      <c r="SQ13" s="1099"/>
      <c r="SR13" s="1099"/>
      <c r="SS13" s="1099"/>
      <c r="ST13" s="1099"/>
      <c r="SU13" s="1099"/>
      <c r="SV13" s="1099"/>
      <c r="SW13" s="1099"/>
      <c r="SX13" s="1099"/>
      <c r="SY13" s="1099"/>
      <c r="SZ13" s="1099"/>
      <c r="TA13" s="1099"/>
      <c r="TB13" s="1099"/>
      <c r="TC13" s="1099"/>
      <c r="TD13" s="1099"/>
      <c r="TE13" s="1099"/>
      <c r="TF13" s="1099"/>
      <c r="TG13" s="1099"/>
      <c r="TH13" s="1099"/>
      <c r="TI13" s="1099"/>
      <c r="TJ13" s="1099"/>
      <c r="TK13" s="1099"/>
      <c r="TL13" s="1099"/>
      <c r="TM13" s="1099"/>
      <c r="TN13" s="1099"/>
      <c r="TO13" s="1099"/>
      <c r="TP13" s="1099"/>
      <c r="TQ13" s="1099"/>
      <c r="TR13" s="1099"/>
      <c r="TS13" s="1099"/>
      <c r="TT13" s="1099"/>
      <c r="TU13" s="1099"/>
      <c r="TV13" s="1099"/>
      <c r="TW13" s="1099"/>
      <c r="TX13" s="1099"/>
      <c r="TY13" s="1099"/>
      <c r="TZ13" s="1099"/>
      <c r="UA13" s="1099"/>
      <c r="UB13" s="1099"/>
      <c r="UC13" s="1099"/>
      <c r="UD13" s="1099"/>
      <c r="UE13" s="1099"/>
      <c r="UF13" s="1099"/>
      <c r="UG13" s="1099"/>
      <c r="UH13" s="1099"/>
      <c r="UI13" s="1099"/>
      <c r="UJ13" s="1099"/>
      <c r="UK13" s="1099"/>
      <c r="UL13" s="1099"/>
      <c r="UM13" s="1099"/>
      <c r="UN13" s="1099"/>
      <c r="UO13" s="1099"/>
      <c r="UP13" s="1099"/>
      <c r="UQ13" s="1099"/>
      <c r="UR13" s="1099"/>
      <c r="US13" s="1099"/>
      <c r="UT13" s="1099"/>
      <c r="UU13" s="1099"/>
      <c r="UV13" s="1099"/>
      <c r="UW13" s="1099"/>
      <c r="UX13" s="1099"/>
      <c r="UY13" s="1099"/>
      <c r="UZ13" s="1099"/>
      <c r="VA13" s="1099"/>
      <c r="VB13" s="1099"/>
      <c r="VC13" s="1099"/>
      <c r="VD13" s="1099"/>
      <c r="VE13" s="1099"/>
      <c r="VF13" s="1099"/>
      <c r="VG13" s="1099"/>
      <c r="VH13" s="1099"/>
      <c r="VI13" s="1099"/>
      <c r="VJ13" s="1099"/>
      <c r="VK13" s="1099"/>
      <c r="VL13" s="1099"/>
      <c r="VM13" s="1099"/>
      <c r="VN13" s="1099"/>
      <c r="VO13" s="1099"/>
      <c r="VP13" s="1099"/>
      <c r="VQ13" s="1099"/>
      <c r="VR13" s="1099"/>
      <c r="VS13" s="1099"/>
      <c r="VT13" s="1099"/>
      <c r="VU13" s="1099"/>
      <c r="VV13" s="1099"/>
      <c r="VW13" s="1099"/>
      <c r="VX13" s="1099"/>
      <c r="VY13" s="1099"/>
      <c r="VZ13" s="1099"/>
      <c r="WA13" s="1099"/>
      <c r="WB13" s="1099"/>
      <c r="WC13" s="1099"/>
      <c r="WD13" s="1099"/>
      <c r="WE13" s="1099"/>
      <c r="WF13" s="1099"/>
      <c r="WG13" s="1099"/>
      <c r="WH13" s="1099"/>
      <c r="WI13" s="1099"/>
      <c r="WJ13" s="1099"/>
      <c r="WK13" s="1099"/>
      <c r="WL13" s="1099"/>
      <c r="WM13" s="1099"/>
      <c r="WN13" s="1099"/>
      <c r="WO13" s="1099"/>
      <c r="WP13" s="1099"/>
      <c r="WQ13" s="1099"/>
      <c r="WR13" s="1099"/>
      <c r="WS13" s="1099"/>
      <c r="WT13" s="1099"/>
      <c r="WU13" s="1099"/>
      <c r="WV13" s="1099"/>
      <c r="WW13" s="1099"/>
      <c r="WX13" s="1099"/>
      <c r="WY13" s="1099"/>
      <c r="WZ13" s="1099"/>
      <c r="XA13" s="1099"/>
      <c r="XB13" s="1099"/>
      <c r="XC13" s="1099"/>
      <c r="XD13" s="1099"/>
      <c r="XE13" s="1099"/>
      <c r="XF13" s="1099"/>
      <c r="XG13" s="1099"/>
      <c r="XH13" s="1099"/>
      <c r="XI13" s="1099"/>
      <c r="XJ13" s="1099"/>
      <c r="XK13" s="1099"/>
      <c r="XL13" s="1099"/>
      <c r="XM13" s="1099"/>
      <c r="XN13" s="1099"/>
      <c r="XO13" s="1099"/>
      <c r="XP13" s="1099"/>
      <c r="XQ13" s="1099"/>
      <c r="XR13" s="1099"/>
      <c r="XS13" s="1099"/>
      <c r="XT13" s="1099"/>
      <c r="XU13" s="1099"/>
      <c r="XV13" s="1099"/>
      <c r="XW13" s="1099"/>
      <c r="XX13" s="1099"/>
      <c r="XY13" s="1099"/>
      <c r="XZ13" s="1099"/>
      <c r="YA13" s="1099"/>
      <c r="YB13" s="1099"/>
      <c r="YC13" s="1099"/>
      <c r="YD13" s="1099"/>
      <c r="YE13" s="1099"/>
      <c r="YF13" s="1099"/>
      <c r="YG13" s="1099"/>
      <c r="YH13" s="1099"/>
      <c r="YI13" s="1099"/>
      <c r="YJ13" s="1099"/>
      <c r="YK13" s="1099"/>
      <c r="YL13" s="1099"/>
      <c r="YM13" s="1099"/>
      <c r="YN13" s="1099"/>
      <c r="YO13" s="1099"/>
      <c r="YP13" s="1099"/>
      <c r="YQ13" s="1099"/>
      <c r="YR13" s="1099"/>
      <c r="YS13" s="1099"/>
      <c r="YT13" s="1099"/>
      <c r="YU13" s="1099"/>
      <c r="YV13" s="1099"/>
      <c r="YW13" s="1099"/>
      <c r="YX13" s="1099"/>
      <c r="YY13" s="1099"/>
      <c r="YZ13" s="1099"/>
      <c r="ZA13" s="1099"/>
      <c r="ZB13" s="1099"/>
      <c r="ZC13" s="1099"/>
      <c r="ZD13" s="1099"/>
      <c r="ZE13" s="1099"/>
      <c r="ZF13" s="1099"/>
      <c r="ZG13" s="1099"/>
      <c r="ZH13" s="1099"/>
      <c r="ZI13" s="1099"/>
      <c r="ZJ13" s="1099"/>
      <c r="ZK13" s="1099"/>
      <c r="ZL13" s="1099"/>
      <c r="ZM13" s="1099"/>
      <c r="ZN13" s="1099"/>
      <c r="ZO13" s="1099"/>
      <c r="ZP13" s="1099"/>
      <c r="ZQ13" s="1099"/>
      <c r="ZR13" s="1099"/>
      <c r="ZS13" s="1099"/>
      <c r="ZT13" s="1099"/>
      <c r="ZU13" s="1099"/>
      <c r="ZV13" s="1099"/>
      <c r="ZW13" s="1099"/>
      <c r="ZX13" s="1099"/>
      <c r="ZY13" s="1099"/>
      <c r="ZZ13" s="1099"/>
      <c r="AAA13" s="1099"/>
      <c r="AAB13" s="1099"/>
      <c r="AAC13" s="1099"/>
      <c r="AAD13" s="1099"/>
      <c r="AAE13" s="1099"/>
      <c r="AAF13" s="1099"/>
      <c r="AAG13" s="1099"/>
      <c r="AAH13" s="1099"/>
      <c r="AAI13" s="1099"/>
      <c r="AAJ13" s="1099"/>
      <c r="AAK13" s="1099"/>
      <c r="AAL13" s="1099"/>
      <c r="AAM13" s="1099"/>
      <c r="AAN13" s="1099"/>
      <c r="AAO13" s="1099"/>
      <c r="AAP13" s="1099"/>
      <c r="AAQ13" s="1099"/>
      <c r="AAR13" s="1099"/>
      <c r="AAS13" s="1099"/>
      <c r="AAT13" s="1099"/>
      <c r="AAU13" s="1099"/>
      <c r="AAV13" s="1099"/>
      <c r="AAW13" s="1099"/>
      <c r="AAX13" s="1099"/>
      <c r="AAY13" s="1099"/>
      <c r="AAZ13" s="1099"/>
      <c r="ABA13" s="1099"/>
      <c r="ABB13" s="1099"/>
      <c r="ABC13" s="1099"/>
      <c r="ABD13" s="1099"/>
      <c r="ABE13" s="1099"/>
      <c r="ABF13" s="1099"/>
      <c r="ABG13" s="1099"/>
      <c r="ABH13" s="1099"/>
      <c r="ABI13" s="1099"/>
      <c r="ABJ13" s="1099"/>
      <c r="ABK13" s="1099"/>
      <c r="ABL13" s="1099"/>
      <c r="ABM13" s="1099"/>
      <c r="ABN13" s="1099"/>
      <c r="ABO13" s="1099"/>
      <c r="ABP13" s="1099"/>
      <c r="ABQ13" s="1099"/>
      <c r="ABR13" s="1099"/>
      <c r="ABS13" s="1099"/>
      <c r="ABT13" s="1099"/>
      <c r="ABU13" s="1099"/>
      <c r="ABV13" s="1099"/>
      <c r="ABW13" s="1099"/>
      <c r="ABX13" s="1099"/>
      <c r="ABY13" s="1099"/>
      <c r="ABZ13" s="1099"/>
      <c r="ACA13" s="1099"/>
      <c r="ACB13" s="1099"/>
      <c r="ACC13" s="1099"/>
      <c r="ACD13" s="1099"/>
      <c r="ACE13" s="1099"/>
      <c r="ACF13" s="1099"/>
      <c r="ACG13" s="1099"/>
      <c r="ACH13" s="1099"/>
      <c r="ACI13" s="1099"/>
      <c r="ACJ13" s="1099"/>
      <c r="ACK13" s="1099"/>
      <c r="ACL13" s="1099"/>
      <c r="ACM13" s="1099"/>
      <c r="ACN13" s="1099"/>
      <c r="ACO13" s="1099"/>
      <c r="ACP13" s="1099"/>
      <c r="ACQ13" s="1099"/>
      <c r="ACR13" s="1099"/>
      <c r="ACS13" s="1099"/>
      <c r="ACT13" s="1099"/>
      <c r="ACU13" s="1099"/>
      <c r="ACV13" s="1099"/>
      <c r="ACW13" s="1099"/>
      <c r="ACX13" s="1099"/>
      <c r="ACY13" s="1099"/>
      <c r="ACZ13" s="1099"/>
      <c r="ADA13" s="1099"/>
      <c r="ADB13" s="1099"/>
      <c r="ADC13" s="1099"/>
      <c r="ADD13" s="1099"/>
      <c r="ADE13" s="1099"/>
      <c r="ADF13" s="1099"/>
      <c r="ADG13" s="1099"/>
      <c r="ADH13" s="1099"/>
      <c r="ADI13" s="1099"/>
      <c r="ADJ13" s="1099"/>
      <c r="ADK13" s="1099"/>
      <c r="ADL13" s="1099"/>
      <c r="ADM13" s="1099"/>
      <c r="ADN13" s="1099"/>
      <c r="ADO13" s="1099"/>
      <c r="ADP13" s="1099"/>
      <c r="ADQ13" s="1099"/>
      <c r="ADR13" s="1099"/>
      <c r="ADS13" s="1099"/>
      <c r="ADT13" s="1099"/>
      <c r="ADU13" s="1099"/>
      <c r="ADV13" s="1099"/>
      <c r="ADW13" s="1099"/>
      <c r="ADX13" s="1099"/>
      <c r="ADY13" s="1099"/>
      <c r="ADZ13" s="1099"/>
      <c r="AEA13" s="1099"/>
      <c r="AEB13" s="1099"/>
      <c r="AEC13" s="1099"/>
      <c r="AED13" s="1099"/>
      <c r="AEE13" s="1099"/>
      <c r="AEF13" s="1099"/>
      <c r="AEG13" s="1099"/>
      <c r="AEH13" s="1099"/>
      <c r="AEI13" s="1099"/>
      <c r="AEJ13" s="1099"/>
      <c r="AEK13" s="1099"/>
      <c r="AEL13" s="1099"/>
      <c r="AEM13" s="1099"/>
      <c r="AEN13" s="1099"/>
      <c r="AEO13" s="1099"/>
      <c r="AEP13" s="1099"/>
      <c r="AEQ13" s="1099"/>
      <c r="AER13" s="1099"/>
      <c r="AES13" s="1099"/>
      <c r="AET13" s="1099"/>
      <c r="AEU13" s="1099"/>
      <c r="AEV13" s="1099"/>
      <c r="AEW13" s="1099"/>
      <c r="AEX13" s="1099"/>
      <c r="AEY13" s="1099"/>
      <c r="AEZ13" s="1099"/>
      <c r="AFA13" s="1099"/>
      <c r="AFB13" s="1099"/>
      <c r="AFC13" s="1099"/>
      <c r="AFD13" s="1099"/>
      <c r="AFE13" s="1099"/>
      <c r="AFF13" s="1099"/>
      <c r="AFG13" s="1099"/>
      <c r="AFH13" s="1099"/>
      <c r="AFI13" s="1099"/>
      <c r="AFJ13" s="1099"/>
      <c r="AFK13" s="1099"/>
      <c r="AFL13" s="1099"/>
      <c r="AFM13" s="1099"/>
      <c r="AFN13" s="1099"/>
      <c r="AFO13" s="1099"/>
      <c r="AFP13" s="1099"/>
      <c r="AFQ13" s="1099"/>
      <c r="AFR13" s="1099"/>
      <c r="AFS13" s="1099"/>
      <c r="AFT13" s="1099"/>
      <c r="AFU13" s="1099"/>
      <c r="AFV13" s="1099"/>
      <c r="AFW13" s="1099"/>
      <c r="AFX13" s="1099"/>
      <c r="AFY13" s="1099"/>
      <c r="AFZ13" s="1099"/>
      <c r="AGA13" s="1099"/>
      <c r="AGB13" s="1099"/>
      <c r="AGC13" s="1099"/>
      <c r="AGD13" s="1099"/>
      <c r="AGE13" s="1099"/>
      <c r="AGF13" s="1099"/>
      <c r="AGG13" s="1099"/>
      <c r="AGH13" s="1099"/>
      <c r="AGI13" s="1099"/>
      <c r="AGJ13" s="1099"/>
      <c r="AGK13" s="1099"/>
      <c r="AGL13" s="1099"/>
      <c r="AGM13" s="1099"/>
      <c r="AGN13" s="1099"/>
      <c r="AGO13" s="1099"/>
      <c r="AGP13" s="1099"/>
      <c r="AGQ13" s="1099"/>
      <c r="AGR13" s="1099"/>
      <c r="AGS13" s="1099"/>
      <c r="AGT13" s="1099"/>
      <c r="AGU13" s="1099"/>
      <c r="AGV13" s="1099"/>
      <c r="AGW13" s="1099"/>
      <c r="AGX13" s="1099"/>
      <c r="AGY13" s="1099"/>
      <c r="AGZ13" s="1099"/>
      <c r="AHA13" s="1099"/>
      <c r="AHB13" s="1099"/>
      <c r="AHC13" s="1099"/>
      <c r="AHD13" s="1099"/>
      <c r="AHE13" s="1099"/>
      <c r="AHF13" s="1099"/>
      <c r="AHG13" s="1099"/>
      <c r="AHH13" s="1099"/>
      <c r="AHI13" s="1099"/>
      <c r="AHJ13" s="1099"/>
      <c r="AHK13" s="1099"/>
      <c r="AHL13" s="1099"/>
      <c r="AHM13" s="1099"/>
      <c r="AHN13" s="1099"/>
      <c r="AHO13" s="1099"/>
      <c r="AHP13" s="1099"/>
      <c r="AHQ13" s="1099"/>
      <c r="AHR13" s="1099"/>
      <c r="AHS13" s="1099"/>
      <c r="AHT13" s="1099"/>
      <c r="AHU13" s="1099"/>
      <c r="AHV13" s="1099"/>
      <c r="AHW13" s="1099"/>
      <c r="AHX13" s="1099"/>
      <c r="AHY13" s="1099"/>
      <c r="AHZ13" s="1099"/>
      <c r="AIA13" s="1099"/>
      <c r="AIB13" s="1099"/>
      <c r="AIC13" s="1099"/>
      <c r="AID13" s="1099"/>
      <c r="AIE13" s="1099"/>
      <c r="AIF13" s="1099"/>
      <c r="AIG13" s="1099"/>
      <c r="AIH13" s="1099"/>
      <c r="AII13" s="1099"/>
      <c r="AIJ13" s="1099"/>
      <c r="AIK13" s="1099"/>
      <c r="AIL13" s="1099"/>
      <c r="AIM13" s="1099"/>
      <c r="AIN13" s="1099"/>
      <c r="AIO13" s="1099"/>
      <c r="AIP13" s="1099"/>
      <c r="AIQ13" s="1099"/>
      <c r="AIR13" s="1099"/>
      <c r="AIS13" s="1099"/>
      <c r="AIT13" s="1099"/>
      <c r="AIU13" s="1099"/>
      <c r="AIV13" s="1099"/>
      <c r="AIW13" s="1099"/>
      <c r="AIX13" s="1099"/>
      <c r="AIY13" s="1099"/>
      <c r="AIZ13" s="1099"/>
      <c r="AJA13" s="1099"/>
      <c r="AJB13" s="1099"/>
      <c r="AJC13" s="1099"/>
      <c r="AJD13" s="1099"/>
      <c r="AJE13" s="1099"/>
      <c r="AJF13" s="1099"/>
      <c r="AJG13" s="1099"/>
      <c r="AJH13" s="1099"/>
      <c r="AJI13" s="1099"/>
      <c r="AJJ13" s="1099"/>
      <c r="AJK13" s="1099"/>
      <c r="AJL13" s="1099"/>
      <c r="AJM13" s="1099"/>
      <c r="AJN13" s="1099"/>
      <c r="AJO13" s="1099"/>
      <c r="AJP13" s="1099"/>
      <c r="AJQ13" s="1099"/>
      <c r="AJR13" s="1099"/>
      <c r="AJS13" s="1099"/>
      <c r="AJT13" s="1099"/>
      <c r="AJU13" s="1099"/>
      <c r="AJV13" s="1099"/>
      <c r="AJW13" s="1099"/>
      <c r="AJX13" s="1099"/>
      <c r="AJY13" s="1099"/>
      <c r="AJZ13" s="1099"/>
      <c r="AKA13" s="1099"/>
      <c r="AKB13" s="1099"/>
      <c r="AKC13" s="1099"/>
      <c r="AKD13" s="1099"/>
      <c r="AKE13" s="1099"/>
      <c r="AKF13" s="1099"/>
      <c r="AKG13" s="1099"/>
      <c r="AKH13" s="1099"/>
      <c r="AKI13" s="1099"/>
      <c r="AKJ13" s="1099"/>
      <c r="AKK13" s="1099"/>
      <c r="AKL13" s="1099"/>
      <c r="AKM13" s="1099"/>
      <c r="AKN13" s="1099"/>
      <c r="AKO13" s="1099"/>
      <c r="AKP13" s="1099"/>
      <c r="AKQ13" s="1099"/>
      <c r="AKR13" s="1099"/>
      <c r="AKS13" s="1099"/>
      <c r="AKT13" s="1099"/>
      <c r="AKU13" s="1099"/>
      <c r="AKV13" s="1099"/>
      <c r="AKW13" s="1099"/>
      <c r="AKX13" s="1099"/>
      <c r="AKY13" s="1099"/>
      <c r="AKZ13" s="1099"/>
      <c r="ALA13" s="1099"/>
      <c r="ALB13" s="1099"/>
      <c r="ALC13" s="1099"/>
      <c r="ALD13" s="1099"/>
      <c r="ALE13" s="1099"/>
      <c r="ALF13" s="1099"/>
      <c r="ALG13" s="1099"/>
      <c r="ALH13" s="1099"/>
      <c r="ALI13" s="1099"/>
      <c r="ALJ13" s="1099"/>
      <c r="ALK13" s="1099"/>
      <c r="ALL13" s="1099"/>
      <c r="ALM13" s="1099"/>
      <c r="ALN13" s="1099"/>
      <c r="ALO13" s="1099"/>
      <c r="ALP13" s="1099"/>
      <c r="ALQ13" s="1099"/>
      <c r="ALR13" s="1099"/>
      <c r="ALS13" s="1099"/>
      <c r="ALT13" s="1099"/>
      <c r="ALU13" s="1099"/>
      <c r="ALV13" s="1099"/>
      <c r="ALW13" s="1099"/>
      <c r="ALX13" s="1099"/>
      <c r="ALY13" s="1099"/>
      <c r="ALZ13" s="1099"/>
      <c r="AMA13" s="1099"/>
      <c r="AMB13" s="1099"/>
      <c r="AMC13" s="1099"/>
      <c r="AMD13" s="1099"/>
      <c r="AME13" s="1099"/>
      <c r="AMF13" s="1099"/>
      <c r="AMG13" s="1099"/>
      <c r="AMH13" s="1099"/>
      <c r="AMI13" s="1099"/>
      <c r="AMJ13" s="1099"/>
      <c r="AMK13" s="1099"/>
      <c r="AML13" s="1099"/>
      <c r="AMM13" s="1099"/>
      <c r="AMN13" s="1099"/>
      <c r="AMO13" s="1099"/>
      <c r="AMP13" s="1099"/>
      <c r="AMQ13" s="1099"/>
      <c r="AMR13" s="1099"/>
      <c r="AMS13" s="1099"/>
      <c r="AMT13" s="1099"/>
      <c r="AMU13" s="1099"/>
      <c r="AMV13" s="1099"/>
      <c r="AMW13" s="1099"/>
      <c r="AMX13" s="1099"/>
      <c r="AMY13" s="1099"/>
      <c r="AMZ13" s="1099"/>
      <c r="ANA13" s="1099"/>
      <c r="ANB13" s="1099"/>
      <c r="ANC13" s="1099"/>
      <c r="AND13" s="1099"/>
      <c r="ANE13" s="1099"/>
      <c r="ANF13" s="1099"/>
      <c r="ANG13" s="1099"/>
      <c r="ANH13" s="1099"/>
      <c r="ANI13" s="1099"/>
      <c r="ANJ13" s="1099"/>
      <c r="ANK13" s="1099"/>
      <c r="ANL13" s="1099"/>
      <c r="ANM13" s="1099"/>
      <c r="ANN13" s="1099"/>
      <c r="ANO13" s="1099"/>
      <c r="ANP13" s="1099"/>
      <c r="ANQ13" s="1099"/>
      <c r="ANR13" s="1099"/>
      <c r="ANS13" s="1099"/>
      <c r="ANT13" s="1099"/>
      <c r="ANU13" s="1099"/>
      <c r="ANV13" s="1099"/>
      <c r="ANW13" s="1099"/>
      <c r="ANX13" s="1099"/>
      <c r="ANY13" s="1099"/>
      <c r="ANZ13" s="1099"/>
      <c r="AOA13" s="1099"/>
      <c r="AOB13" s="1099"/>
      <c r="AOC13" s="1099"/>
      <c r="AOD13" s="1099"/>
      <c r="AOE13" s="1099"/>
      <c r="AOF13" s="1099"/>
      <c r="AOG13" s="1099"/>
      <c r="AOH13" s="1099"/>
      <c r="AOI13" s="1099"/>
      <c r="AOJ13" s="1099"/>
      <c r="AOK13" s="1099"/>
      <c r="AOL13" s="1099"/>
      <c r="AOM13" s="1099"/>
      <c r="AON13" s="1099"/>
      <c r="AOO13" s="1099"/>
      <c r="AOP13" s="1099"/>
      <c r="AOQ13" s="1099"/>
      <c r="AOR13" s="1099"/>
      <c r="AOS13" s="1099"/>
      <c r="AOT13" s="1099"/>
      <c r="AOU13" s="1099"/>
      <c r="AOV13" s="1099"/>
      <c r="AOW13" s="1099"/>
      <c r="AOX13" s="1099"/>
      <c r="AOY13" s="1099"/>
      <c r="AOZ13" s="1099"/>
      <c r="APA13" s="1099"/>
      <c r="APB13" s="1099"/>
      <c r="APC13" s="1099"/>
      <c r="APD13" s="1099"/>
      <c r="APE13" s="1099"/>
      <c r="APF13" s="1099"/>
      <c r="APG13" s="1099"/>
      <c r="APH13" s="1099"/>
      <c r="API13" s="1099"/>
      <c r="APJ13" s="1099"/>
      <c r="APK13" s="1099"/>
      <c r="APL13" s="1099"/>
      <c r="APM13" s="1099"/>
      <c r="APN13" s="1099"/>
      <c r="APO13" s="1099"/>
      <c r="APP13" s="1099"/>
      <c r="APQ13" s="1099"/>
      <c r="APR13" s="1099"/>
      <c r="APS13" s="1099"/>
      <c r="APT13" s="1099"/>
      <c r="APU13" s="1099"/>
      <c r="APV13" s="1099"/>
      <c r="APW13" s="1099"/>
      <c r="APX13" s="1099"/>
      <c r="APY13" s="1099"/>
      <c r="APZ13" s="1099"/>
      <c r="AQA13" s="1099"/>
      <c r="AQB13" s="1099"/>
      <c r="AQC13" s="1099"/>
      <c r="AQD13" s="1099"/>
      <c r="AQE13" s="1099"/>
      <c r="AQF13" s="1099"/>
      <c r="AQG13" s="1099"/>
      <c r="AQH13" s="1099"/>
      <c r="AQI13" s="1099"/>
      <c r="AQJ13" s="1099"/>
      <c r="AQK13" s="1099"/>
      <c r="AQL13" s="1099"/>
      <c r="AQM13" s="1099"/>
      <c r="AQN13" s="1099"/>
      <c r="AQO13" s="1099"/>
      <c r="AQP13" s="1099"/>
      <c r="AQQ13" s="1099"/>
      <c r="AQR13" s="1099"/>
      <c r="AQS13" s="1099"/>
      <c r="AQT13" s="1099"/>
      <c r="AQU13" s="1099"/>
      <c r="AQV13" s="1099"/>
      <c r="AQW13" s="1099"/>
      <c r="AQX13" s="1099"/>
      <c r="AQY13" s="1099"/>
      <c r="AQZ13" s="1099"/>
      <c r="ARA13" s="1099"/>
      <c r="ARB13" s="1099"/>
      <c r="ARC13" s="1099"/>
      <c r="ARD13" s="1099"/>
      <c r="ARE13" s="1099"/>
      <c r="ARF13" s="1099"/>
      <c r="ARG13" s="1099"/>
      <c r="ARH13" s="1099"/>
      <c r="ARI13" s="1099"/>
      <c r="ARJ13" s="1099"/>
      <c r="ARK13" s="1099"/>
      <c r="ARL13" s="1099"/>
      <c r="ARM13" s="1099"/>
      <c r="ARN13" s="1099"/>
      <c r="ARO13" s="1099"/>
      <c r="ARP13" s="1099"/>
      <c r="ARQ13" s="1099"/>
      <c r="ARR13" s="1099"/>
      <c r="ARS13" s="1099"/>
      <c r="ART13" s="1099"/>
      <c r="ARU13" s="1099"/>
      <c r="ARV13" s="1099"/>
      <c r="ARW13" s="1099"/>
      <c r="ARX13" s="1099"/>
      <c r="ARY13" s="1099"/>
      <c r="ARZ13" s="1099"/>
      <c r="ASA13" s="1099"/>
      <c r="ASB13" s="1099"/>
      <c r="ASC13" s="1099"/>
      <c r="ASD13" s="1099"/>
      <c r="ASE13" s="1099"/>
      <c r="ASF13" s="1099"/>
      <c r="ASG13" s="1099"/>
      <c r="ASH13" s="1099"/>
      <c r="ASI13" s="1099"/>
      <c r="ASJ13" s="1099"/>
      <c r="ASK13" s="1099"/>
      <c r="ASL13" s="1099"/>
      <c r="ASM13" s="1099"/>
      <c r="ASN13" s="1099"/>
      <c r="ASO13" s="1099"/>
      <c r="ASP13" s="1099"/>
      <c r="ASQ13" s="1099"/>
      <c r="ASR13" s="1099"/>
      <c r="ASS13" s="1099"/>
      <c r="AST13" s="1099"/>
      <c r="ASU13" s="1099"/>
      <c r="ASV13" s="1099"/>
      <c r="ASW13" s="1099"/>
      <c r="ASX13" s="1099"/>
      <c r="ASY13" s="1099"/>
      <c r="ASZ13" s="1099"/>
      <c r="ATA13" s="1099"/>
      <c r="ATB13" s="1099"/>
      <c r="ATC13" s="1099"/>
      <c r="ATD13" s="1099"/>
      <c r="ATE13" s="1099"/>
      <c r="ATF13" s="1099"/>
      <c r="ATG13" s="1099"/>
      <c r="ATH13" s="1099"/>
      <c r="ATI13" s="1099"/>
      <c r="ATJ13" s="1099"/>
      <c r="ATK13" s="1099"/>
      <c r="ATL13" s="1099"/>
      <c r="ATM13" s="1099"/>
      <c r="ATN13" s="1099"/>
      <c r="ATO13" s="1099"/>
      <c r="ATP13" s="1099"/>
      <c r="ATQ13" s="1099"/>
      <c r="ATR13" s="1099"/>
      <c r="ATS13" s="1099"/>
      <c r="ATT13" s="1099"/>
      <c r="ATU13" s="1099"/>
      <c r="ATV13" s="1099"/>
      <c r="ATW13" s="1099"/>
      <c r="ATX13" s="1099"/>
      <c r="ATY13" s="1099"/>
      <c r="ATZ13" s="1099"/>
      <c r="AUA13" s="1099"/>
      <c r="AUB13" s="1099"/>
      <c r="AUC13" s="1099"/>
      <c r="AUD13" s="1099"/>
      <c r="AUE13" s="1099"/>
      <c r="AUF13" s="1099"/>
      <c r="AUG13" s="1099"/>
      <c r="AUH13" s="1099"/>
      <c r="AUI13" s="1099"/>
      <c r="AUJ13" s="1099"/>
      <c r="AUK13" s="1099"/>
      <c r="AUL13" s="1099"/>
      <c r="AUM13" s="1099"/>
      <c r="AUN13" s="1099"/>
      <c r="AUO13" s="1099"/>
      <c r="AUP13" s="1099"/>
      <c r="AUQ13" s="1099"/>
      <c r="AUR13" s="1099"/>
      <c r="AUS13" s="1099"/>
      <c r="AUT13" s="1099"/>
      <c r="AUU13" s="1099"/>
      <c r="AUV13" s="1099"/>
      <c r="AUW13" s="1099"/>
      <c r="AUX13" s="1099"/>
      <c r="AUY13" s="1099"/>
      <c r="AUZ13" s="1099"/>
      <c r="AVA13" s="1099"/>
      <c r="AVB13" s="1099"/>
      <c r="AVC13" s="1099"/>
      <c r="AVD13" s="1099"/>
      <c r="AVE13" s="1099"/>
      <c r="AVF13" s="1099"/>
      <c r="AVG13" s="1099"/>
      <c r="AVH13" s="1099"/>
      <c r="AVI13" s="1099"/>
      <c r="AVJ13" s="1099"/>
      <c r="AVK13" s="1099"/>
      <c r="AVL13" s="1099"/>
      <c r="AVM13" s="1099"/>
      <c r="AVN13" s="1099"/>
      <c r="AVO13" s="1099"/>
      <c r="AVP13" s="1099"/>
      <c r="AVQ13" s="1099"/>
      <c r="AVR13" s="1099"/>
      <c r="AVS13" s="1099"/>
      <c r="AVT13" s="1099"/>
      <c r="AVU13" s="1099"/>
      <c r="AVV13" s="1099"/>
      <c r="AVW13" s="1099"/>
      <c r="AVX13" s="1099"/>
      <c r="AVY13" s="1099"/>
      <c r="AVZ13" s="1099"/>
      <c r="AWA13" s="1099"/>
      <c r="AWB13" s="1099"/>
      <c r="AWC13" s="1099"/>
      <c r="AWD13" s="1099"/>
      <c r="AWE13" s="1099"/>
      <c r="AWF13" s="1099"/>
      <c r="AWG13" s="1099"/>
      <c r="AWH13" s="1099"/>
      <c r="AWI13" s="1099"/>
      <c r="AWJ13" s="1099"/>
      <c r="AWK13" s="1099"/>
      <c r="AWL13" s="1099"/>
      <c r="AWM13" s="1099"/>
      <c r="AWN13" s="1099"/>
      <c r="AWO13" s="1099"/>
      <c r="AWP13" s="1099"/>
      <c r="AWQ13" s="1099"/>
      <c r="AWR13" s="1099"/>
      <c r="AWS13" s="1099"/>
      <c r="AWT13" s="1099"/>
      <c r="AWU13" s="1099"/>
      <c r="AWV13" s="1099"/>
      <c r="AWW13" s="1099"/>
      <c r="AWX13" s="1099"/>
      <c r="AWY13" s="1099"/>
      <c r="AWZ13" s="1099"/>
      <c r="AXA13" s="1099"/>
      <c r="AXB13" s="1099"/>
      <c r="AXC13" s="1099"/>
      <c r="AXD13" s="1099"/>
      <c r="AXE13" s="1099"/>
      <c r="AXF13" s="1099"/>
      <c r="AXG13" s="1099"/>
      <c r="AXH13" s="1099"/>
      <c r="AXI13" s="1099"/>
      <c r="AXJ13" s="1099"/>
      <c r="AXK13" s="1099"/>
      <c r="AXL13" s="1099"/>
      <c r="AXM13" s="1099"/>
      <c r="AXN13" s="1099"/>
      <c r="AXO13" s="1099"/>
      <c r="AXP13" s="1099"/>
      <c r="AXQ13" s="1099"/>
      <c r="AXR13" s="1099"/>
      <c r="AXS13" s="1099"/>
      <c r="AXT13" s="1099"/>
      <c r="AXU13" s="1099"/>
      <c r="AXV13" s="1099"/>
      <c r="AXW13" s="1099"/>
      <c r="AXX13" s="1099"/>
      <c r="AXY13" s="1099"/>
      <c r="AXZ13" s="1099"/>
      <c r="AYA13" s="1099"/>
      <c r="AYB13" s="1099"/>
    </row>
    <row r="14" spans="1:1328" s="1100" customFormat="1" ht="23.25" customHeight="1" x14ac:dyDescent="0.2">
      <c r="A14" s="2000"/>
      <c r="B14" s="4146" t="s">
        <v>1142</v>
      </c>
      <c r="C14" s="4146"/>
      <c r="D14" s="4146"/>
      <c r="E14" s="4146"/>
      <c r="F14" s="4146"/>
      <c r="G14" s="4146"/>
      <c r="H14" s="4146"/>
      <c r="I14" s="4146"/>
      <c r="J14" s="2002"/>
      <c r="K14" s="4146" t="s">
        <v>1143</v>
      </c>
      <c r="L14" s="4146"/>
      <c r="M14" s="4146"/>
      <c r="N14" s="2000"/>
      <c r="O14" s="4146" t="s">
        <v>1144</v>
      </c>
      <c r="P14" s="4146"/>
      <c r="Q14" s="4146"/>
      <c r="R14" s="2000"/>
      <c r="S14" s="4146" t="s">
        <v>1145</v>
      </c>
      <c r="T14" s="4146"/>
      <c r="U14" s="2000"/>
      <c r="Z14" s="2003"/>
      <c r="AD14" s="2003"/>
      <c r="AE14" s="2003"/>
      <c r="AF14" s="2003"/>
      <c r="AG14" s="2003"/>
      <c r="AH14" s="2003"/>
      <c r="AI14" s="2003"/>
      <c r="AJ14" s="1014"/>
      <c r="AK14" s="1014"/>
      <c r="AL14" s="1014"/>
      <c r="AM14" s="1014"/>
      <c r="AN14" s="1014"/>
      <c r="AO14" s="1014"/>
      <c r="AP14" s="1014"/>
      <c r="AQ14" s="1014"/>
      <c r="AR14" s="1014"/>
      <c r="AS14" s="1014"/>
      <c r="AT14" s="1014"/>
      <c r="AU14" s="1014"/>
      <c r="AV14" s="1098"/>
      <c r="AW14" s="1098"/>
      <c r="AX14" s="1098"/>
      <c r="AY14" s="1098"/>
      <c r="AZ14" s="1098"/>
      <c r="BA14" s="1098"/>
      <c r="BB14" s="1098"/>
      <c r="BC14" s="1098"/>
      <c r="BD14" s="1098"/>
      <c r="BE14" s="1098"/>
      <c r="BF14" s="1098"/>
      <c r="BG14" s="1098"/>
      <c r="BH14" s="1098"/>
      <c r="BI14" s="1098"/>
      <c r="BJ14" s="1098"/>
      <c r="BK14" s="1098"/>
      <c r="BL14" s="1098"/>
      <c r="BM14" s="1098"/>
      <c r="BN14" s="1099"/>
      <c r="BO14" s="1099"/>
      <c r="BP14" s="1099"/>
      <c r="BQ14" s="1099"/>
      <c r="BR14" s="1099"/>
      <c r="BS14" s="1099"/>
      <c r="BT14" s="1099"/>
      <c r="BU14" s="1099"/>
      <c r="BV14" s="1099"/>
      <c r="BW14" s="1099"/>
      <c r="BX14" s="1099"/>
      <c r="BY14" s="1099"/>
      <c r="BZ14" s="1099"/>
      <c r="CA14" s="1099"/>
      <c r="CB14" s="1099"/>
      <c r="CC14" s="1099"/>
      <c r="CD14" s="1099"/>
      <c r="CE14" s="1099"/>
      <c r="CF14" s="1099"/>
      <c r="CG14" s="1099"/>
      <c r="CH14" s="1099"/>
      <c r="CI14" s="1099"/>
      <c r="CJ14" s="1099"/>
      <c r="CK14" s="1099"/>
      <c r="CL14" s="1099"/>
      <c r="CM14" s="1099"/>
      <c r="CN14" s="1099"/>
      <c r="CO14" s="1099"/>
      <c r="CP14" s="1099"/>
      <c r="CQ14" s="1099"/>
      <c r="CR14" s="1099"/>
      <c r="CS14" s="1099"/>
      <c r="CT14" s="1099"/>
      <c r="CU14" s="1099"/>
      <c r="CV14" s="1099"/>
      <c r="CW14" s="1099"/>
      <c r="CX14" s="1099"/>
      <c r="CY14" s="1099"/>
      <c r="CZ14" s="1099"/>
      <c r="DA14" s="1099"/>
      <c r="DB14" s="1099"/>
      <c r="DC14" s="1099"/>
      <c r="DD14" s="1099"/>
      <c r="DE14" s="1099"/>
      <c r="DF14" s="1099"/>
      <c r="DG14" s="1099"/>
      <c r="DH14" s="1099"/>
      <c r="DI14" s="1099"/>
      <c r="DJ14" s="1099"/>
      <c r="DK14" s="1099"/>
      <c r="DL14" s="1099"/>
      <c r="DM14" s="1099"/>
      <c r="DN14" s="1099"/>
      <c r="DO14" s="1099"/>
      <c r="DP14" s="1099"/>
      <c r="DQ14" s="1099"/>
      <c r="DR14" s="1099"/>
      <c r="DS14" s="1099"/>
      <c r="DT14" s="1099"/>
      <c r="DU14" s="1099"/>
      <c r="DV14" s="1099"/>
      <c r="DW14" s="1099"/>
      <c r="DX14" s="1099"/>
      <c r="DY14" s="1099"/>
      <c r="DZ14" s="1099"/>
      <c r="EA14" s="1099"/>
      <c r="EB14" s="1099"/>
      <c r="EC14" s="1099"/>
      <c r="ED14" s="1099"/>
      <c r="EE14" s="1099"/>
      <c r="EF14" s="1099"/>
      <c r="EG14" s="1099"/>
      <c r="EH14" s="1099"/>
      <c r="EI14" s="1099"/>
      <c r="EJ14" s="1099"/>
      <c r="EK14" s="1099"/>
      <c r="EL14" s="1099"/>
      <c r="EM14" s="1099"/>
      <c r="EN14" s="1099"/>
      <c r="EO14" s="1099"/>
      <c r="EP14" s="1099"/>
      <c r="EQ14" s="1099"/>
      <c r="ER14" s="1099"/>
      <c r="ES14" s="1099"/>
      <c r="ET14" s="1099"/>
      <c r="EU14" s="1099"/>
      <c r="EV14" s="1099"/>
      <c r="EW14" s="1099"/>
      <c r="EX14" s="1099"/>
      <c r="EY14" s="1099"/>
      <c r="EZ14" s="1099"/>
      <c r="FA14" s="1099"/>
      <c r="FB14" s="1099"/>
      <c r="FC14" s="1099"/>
      <c r="FD14" s="1099"/>
      <c r="FE14" s="1099"/>
      <c r="FF14" s="1099"/>
      <c r="FG14" s="1099"/>
      <c r="FH14" s="1099"/>
      <c r="FI14" s="1099"/>
      <c r="FJ14" s="1099"/>
      <c r="FK14" s="1099"/>
      <c r="FL14" s="1099"/>
      <c r="FM14" s="1099"/>
      <c r="FN14" s="1099"/>
      <c r="FO14" s="1099"/>
      <c r="FP14" s="1099"/>
      <c r="FQ14" s="1099"/>
      <c r="FR14" s="1099"/>
      <c r="FS14" s="1099"/>
      <c r="FT14" s="1099"/>
      <c r="FU14" s="1099"/>
      <c r="FV14" s="1099"/>
      <c r="FW14" s="1099"/>
      <c r="FX14" s="1099"/>
      <c r="FY14" s="1099"/>
      <c r="FZ14" s="1099"/>
      <c r="GA14" s="1099"/>
      <c r="GB14" s="1099"/>
      <c r="GC14" s="1099"/>
      <c r="GD14" s="1099"/>
      <c r="GE14" s="1099"/>
      <c r="GF14" s="1099"/>
      <c r="GG14" s="1099"/>
      <c r="GH14" s="1099"/>
      <c r="GI14" s="1099"/>
      <c r="GJ14" s="1099"/>
      <c r="GK14" s="1099"/>
      <c r="GL14" s="1099"/>
      <c r="GM14" s="1099"/>
      <c r="GN14" s="1099"/>
      <c r="GO14" s="1099"/>
      <c r="GP14" s="1099"/>
      <c r="GQ14" s="1099"/>
      <c r="GR14" s="1099"/>
      <c r="GS14" s="1099"/>
      <c r="GT14" s="1099"/>
      <c r="GU14" s="1099"/>
      <c r="GV14" s="1099"/>
      <c r="GW14" s="1099"/>
      <c r="GX14" s="1099"/>
      <c r="GY14" s="1099"/>
      <c r="GZ14" s="1099"/>
      <c r="HA14" s="1099"/>
      <c r="HB14" s="1099"/>
      <c r="HC14" s="1099"/>
      <c r="HD14" s="1099"/>
      <c r="HE14" s="1099"/>
      <c r="HF14" s="1099"/>
      <c r="HG14" s="1099"/>
      <c r="HH14" s="1099"/>
      <c r="HI14" s="1099"/>
      <c r="HJ14" s="1099"/>
      <c r="HK14" s="1099"/>
      <c r="HL14" s="1099"/>
      <c r="HM14" s="1099"/>
      <c r="HN14" s="1099"/>
      <c r="HO14" s="1099"/>
      <c r="HP14" s="1099"/>
      <c r="HQ14" s="1099"/>
      <c r="HR14" s="1099"/>
      <c r="HS14" s="1099"/>
      <c r="HT14" s="1099"/>
      <c r="HU14" s="1099"/>
      <c r="HV14" s="1099"/>
      <c r="HW14" s="1099"/>
      <c r="HX14" s="1099"/>
      <c r="HY14" s="1099"/>
      <c r="HZ14" s="1099"/>
      <c r="IA14" s="1099"/>
      <c r="IB14" s="1099"/>
      <c r="IC14" s="1099"/>
      <c r="ID14" s="1099"/>
      <c r="IE14" s="1099"/>
      <c r="IF14" s="1099"/>
      <c r="IG14" s="1099"/>
      <c r="IH14" s="1099"/>
      <c r="II14" s="1099"/>
      <c r="IJ14" s="1099"/>
      <c r="IK14" s="1099"/>
      <c r="IL14" s="1099"/>
      <c r="IM14" s="1099"/>
      <c r="IN14" s="1099"/>
      <c r="IO14" s="1099"/>
      <c r="IP14" s="1099"/>
      <c r="IQ14" s="1099"/>
      <c r="IR14" s="1099"/>
      <c r="IS14" s="1099"/>
      <c r="IT14" s="1099"/>
      <c r="IU14" s="1099"/>
      <c r="IV14" s="1099"/>
      <c r="IW14" s="1099"/>
      <c r="IX14" s="1099"/>
      <c r="IY14" s="1099"/>
      <c r="IZ14" s="1099"/>
      <c r="JA14" s="1099"/>
      <c r="JB14" s="1099"/>
      <c r="JC14" s="1099"/>
      <c r="JD14" s="1099"/>
      <c r="JE14" s="1099"/>
      <c r="JF14" s="1099"/>
      <c r="JG14" s="1099"/>
      <c r="JH14" s="1099"/>
      <c r="JI14" s="1099"/>
      <c r="JJ14" s="1099"/>
      <c r="JK14" s="1099"/>
      <c r="JL14" s="1099"/>
      <c r="JM14" s="1099"/>
      <c r="JN14" s="1099"/>
      <c r="JO14" s="1099"/>
      <c r="JP14" s="1099"/>
      <c r="JQ14" s="1099"/>
      <c r="JR14" s="1099"/>
      <c r="JS14" s="1099"/>
      <c r="JT14" s="1099"/>
      <c r="JU14" s="1099"/>
      <c r="JV14" s="1099"/>
      <c r="JW14" s="1099"/>
      <c r="JX14" s="1099"/>
      <c r="JY14" s="1099"/>
      <c r="JZ14" s="1099"/>
      <c r="KA14" s="1099"/>
      <c r="KB14" s="1099"/>
      <c r="KC14" s="1099"/>
      <c r="KD14" s="1099"/>
      <c r="KE14" s="1099"/>
      <c r="KF14" s="1099"/>
      <c r="KG14" s="1099"/>
      <c r="KH14" s="1099"/>
      <c r="KI14" s="1099"/>
      <c r="KJ14" s="1099"/>
      <c r="KK14" s="1099"/>
      <c r="KL14" s="1099"/>
      <c r="KM14" s="1099"/>
      <c r="KN14" s="1099"/>
      <c r="KO14" s="1099"/>
      <c r="KP14" s="1099"/>
      <c r="KQ14" s="1099"/>
      <c r="KR14" s="1099"/>
      <c r="KS14" s="1099"/>
      <c r="KT14" s="1099"/>
      <c r="KU14" s="1099"/>
      <c r="KV14" s="1099"/>
      <c r="KW14" s="1099"/>
      <c r="KX14" s="1099"/>
      <c r="KY14" s="1099"/>
      <c r="KZ14" s="1099"/>
      <c r="LA14" s="1099"/>
      <c r="LB14" s="1099"/>
      <c r="LC14" s="1099"/>
      <c r="LD14" s="1099"/>
      <c r="LE14" s="1099"/>
      <c r="LF14" s="1099"/>
      <c r="LG14" s="1099"/>
      <c r="LH14" s="1099"/>
      <c r="LI14" s="1099"/>
      <c r="LJ14" s="1099"/>
      <c r="LK14" s="1099"/>
      <c r="LL14" s="1099"/>
      <c r="LM14" s="1099"/>
      <c r="LN14" s="1099"/>
      <c r="LO14" s="1099"/>
      <c r="LP14" s="1099"/>
      <c r="LQ14" s="1099"/>
      <c r="LR14" s="1099"/>
      <c r="LS14" s="1099"/>
      <c r="LT14" s="1099"/>
      <c r="LU14" s="1099"/>
      <c r="LV14" s="1099"/>
      <c r="LW14" s="1099"/>
      <c r="LX14" s="1099"/>
      <c r="LY14" s="1099"/>
      <c r="LZ14" s="1099"/>
      <c r="MA14" s="1099"/>
      <c r="MB14" s="1099"/>
      <c r="MC14" s="1099"/>
      <c r="MD14" s="1099"/>
      <c r="ME14" s="1099"/>
      <c r="MF14" s="1099"/>
      <c r="MG14" s="1099"/>
      <c r="MH14" s="1099"/>
      <c r="MI14" s="1099"/>
      <c r="MJ14" s="1099"/>
      <c r="MK14" s="1099"/>
      <c r="ML14" s="1099"/>
      <c r="MM14" s="1099"/>
      <c r="MN14" s="1099"/>
      <c r="MO14" s="1099"/>
      <c r="MP14" s="1099"/>
      <c r="MQ14" s="1099"/>
      <c r="MR14" s="1099"/>
      <c r="MS14" s="1099"/>
      <c r="MT14" s="1099"/>
      <c r="MU14" s="1099"/>
      <c r="MV14" s="1099"/>
      <c r="MW14" s="1099"/>
      <c r="MX14" s="1099"/>
      <c r="MY14" s="1099"/>
      <c r="MZ14" s="1099"/>
      <c r="NA14" s="1099"/>
      <c r="NB14" s="1099"/>
      <c r="NC14" s="1099"/>
      <c r="ND14" s="1099"/>
      <c r="NE14" s="1099"/>
      <c r="NF14" s="1099"/>
      <c r="NG14" s="1099"/>
      <c r="NH14" s="1099"/>
      <c r="NI14" s="1099"/>
      <c r="NJ14" s="1099"/>
      <c r="NK14" s="1099"/>
      <c r="NL14" s="1099"/>
      <c r="NM14" s="1099"/>
      <c r="NN14" s="1099"/>
      <c r="NO14" s="1099"/>
      <c r="NP14" s="1099"/>
      <c r="NQ14" s="1099"/>
      <c r="NR14" s="1099"/>
      <c r="NS14" s="1099"/>
      <c r="NT14" s="1099"/>
      <c r="NU14" s="1099"/>
      <c r="NV14" s="1099"/>
      <c r="NW14" s="1099"/>
      <c r="NX14" s="1099"/>
      <c r="NY14" s="1099"/>
      <c r="NZ14" s="1099"/>
      <c r="OA14" s="1099"/>
      <c r="OB14" s="1099"/>
      <c r="OC14" s="1099"/>
      <c r="OD14" s="1099"/>
      <c r="OE14" s="1099"/>
      <c r="OF14" s="1099"/>
      <c r="OG14" s="1099"/>
      <c r="OH14" s="1099"/>
      <c r="OI14" s="1099"/>
      <c r="OJ14" s="1099"/>
      <c r="OK14" s="1099"/>
      <c r="OL14" s="1099"/>
      <c r="OM14" s="1099"/>
      <c r="ON14" s="1099"/>
      <c r="OO14" s="1099"/>
      <c r="OP14" s="1099"/>
      <c r="OQ14" s="1099"/>
      <c r="OR14" s="1099"/>
      <c r="OS14" s="1099"/>
      <c r="OT14" s="1099"/>
      <c r="OU14" s="1099"/>
      <c r="OV14" s="1099"/>
      <c r="OW14" s="1099"/>
      <c r="OX14" s="1099"/>
      <c r="OY14" s="1099"/>
      <c r="OZ14" s="1099"/>
      <c r="PA14" s="1099"/>
      <c r="PB14" s="1099"/>
      <c r="PC14" s="1099"/>
      <c r="PD14" s="1099"/>
      <c r="PE14" s="1099"/>
      <c r="PF14" s="1099"/>
      <c r="PG14" s="1099"/>
      <c r="PH14" s="1099"/>
      <c r="PI14" s="1099"/>
      <c r="PJ14" s="1099"/>
      <c r="PK14" s="1099"/>
      <c r="PL14" s="1099"/>
      <c r="PM14" s="1099"/>
      <c r="PN14" s="1099"/>
      <c r="PO14" s="1099"/>
      <c r="PP14" s="1099"/>
      <c r="PQ14" s="1099"/>
      <c r="PR14" s="1099"/>
      <c r="PS14" s="1099"/>
      <c r="PT14" s="1099"/>
      <c r="PU14" s="1099"/>
      <c r="PV14" s="1099"/>
      <c r="PW14" s="1099"/>
      <c r="PX14" s="1099"/>
      <c r="PY14" s="1099"/>
      <c r="PZ14" s="1099"/>
      <c r="QA14" s="1099"/>
      <c r="QB14" s="1099"/>
      <c r="QC14" s="1099"/>
      <c r="QD14" s="1099"/>
      <c r="QE14" s="1099"/>
      <c r="QF14" s="1099"/>
      <c r="QG14" s="1099"/>
      <c r="QH14" s="1099"/>
      <c r="QI14" s="1099"/>
      <c r="QJ14" s="1099"/>
      <c r="QK14" s="1099"/>
      <c r="QL14" s="1099"/>
      <c r="QM14" s="1099"/>
      <c r="QN14" s="1099"/>
      <c r="QO14" s="1099"/>
      <c r="QP14" s="1099"/>
      <c r="QQ14" s="1099"/>
      <c r="QR14" s="1099"/>
      <c r="QS14" s="1099"/>
      <c r="QT14" s="1099"/>
      <c r="QU14" s="1099"/>
      <c r="QV14" s="1099"/>
      <c r="QW14" s="1099"/>
      <c r="QX14" s="1099"/>
      <c r="QY14" s="1099"/>
      <c r="QZ14" s="1099"/>
      <c r="RA14" s="1099"/>
      <c r="RB14" s="1099"/>
      <c r="RC14" s="1099"/>
      <c r="RD14" s="1099"/>
      <c r="RE14" s="1099"/>
      <c r="RF14" s="1099"/>
      <c r="RG14" s="1099"/>
      <c r="RH14" s="1099"/>
      <c r="RI14" s="1099"/>
      <c r="RJ14" s="1099"/>
      <c r="RK14" s="1099"/>
      <c r="RL14" s="1099"/>
      <c r="RM14" s="1099"/>
      <c r="RN14" s="1099"/>
      <c r="RO14" s="1099"/>
      <c r="RP14" s="1099"/>
      <c r="RQ14" s="1099"/>
      <c r="RR14" s="1099"/>
      <c r="RS14" s="1099"/>
      <c r="RT14" s="1099"/>
      <c r="RU14" s="1099"/>
      <c r="RV14" s="1099"/>
      <c r="RW14" s="1099"/>
      <c r="RX14" s="1099"/>
      <c r="RY14" s="1099"/>
      <c r="RZ14" s="1099"/>
      <c r="SA14" s="1099"/>
      <c r="SB14" s="1099"/>
      <c r="SC14" s="1099"/>
      <c r="SD14" s="1099"/>
      <c r="SE14" s="1099"/>
      <c r="SF14" s="1099"/>
      <c r="SG14" s="1099"/>
      <c r="SH14" s="1099"/>
      <c r="SI14" s="1099"/>
      <c r="SJ14" s="1099"/>
      <c r="SK14" s="1099"/>
      <c r="SL14" s="1099"/>
      <c r="SM14" s="1099"/>
      <c r="SN14" s="1099"/>
      <c r="SO14" s="1099"/>
      <c r="SP14" s="1099"/>
      <c r="SQ14" s="1099"/>
      <c r="SR14" s="1099"/>
      <c r="SS14" s="1099"/>
      <c r="ST14" s="1099"/>
      <c r="SU14" s="1099"/>
      <c r="SV14" s="1099"/>
      <c r="SW14" s="1099"/>
      <c r="SX14" s="1099"/>
      <c r="SY14" s="1099"/>
      <c r="SZ14" s="1099"/>
      <c r="TA14" s="1099"/>
      <c r="TB14" s="1099"/>
      <c r="TC14" s="1099"/>
      <c r="TD14" s="1099"/>
      <c r="TE14" s="1099"/>
      <c r="TF14" s="1099"/>
      <c r="TG14" s="1099"/>
      <c r="TH14" s="1099"/>
      <c r="TI14" s="1099"/>
      <c r="TJ14" s="1099"/>
      <c r="TK14" s="1099"/>
      <c r="TL14" s="1099"/>
      <c r="TM14" s="1099"/>
      <c r="TN14" s="1099"/>
      <c r="TO14" s="1099"/>
      <c r="TP14" s="1099"/>
      <c r="TQ14" s="1099"/>
      <c r="TR14" s="1099"/>
      <c r="TS14" s="1099"/>
      <c r="TT14" s="1099"/>
      <c r="TU14" s="1099"/>
      <c r="TV14" s="1099"/>
      <c r="TW14" s="1099"/>
      <c r="TX14" s="1099"/>
      <c r="TY14" s="1099"/>
      <c r="TZ14" s="1099"/>
      <c r="UA14" s="1099"/>
      <c r="UB14" s="1099"/>
      <c r="UC14" s="1099"/>
      <c r="UD14" s="1099"/>
      <c r="UE14" s="1099"/>
      <c r="UF14" s="1099"/>
      <c r="UG14" s="1099"/>
      <c r="UH14" s="1099"/>
      <c r="UI14" s="1099"/>
      <c r="UJ14" s="1099"/>
      <c r="UK14" s="1099"/>
      <c r="UL14" s="1099"/>
      <c r="UM14" s="1099"/>
      <c r="UN14" s="1099"/>
      <c r="UO14" s="1099"/>
      <c r="UP14" s="1099"/>
      <c r="UQ14" s="1099"/>
      <c r="UR14" s="1099"/>
      <c r="US14" s="1099"/>
      <c r="UT14" s="1099"/>
      <c r="UU14" s="1099"/>
      <c r="UV14" s="1099"/>
      <c r="UW14" s="1099"/>
      <c r="UX14" s="1099"/>
      <c r="UY14" s="1099"/>
      <c r="UZ14" s="1099"/>
      <c r="VA14" s="1099"/>
      <c r="VB14" s="1099"/>
      <c r="VC14" s="1099"/>
      <c r="VD14" s="1099"/>
      <c r="VE14" s="1099"/>
      <c r="VF14" s="1099"/>
      <c r="VG14" s="1099"/>
      <c r="VH14" s="1099"/>
      <c r="VI14" s="1099"/>
      <c r="VJ14" s="1099"/>
      <c r="VK14" s="1099"/>
      <c r="VL14" s="1099"/>
      <c r="VM14" s="1099"/>
      <c r="VN14" s="1099"/>
      <c r="VO14" s="1099"/>
      <c r="VP14" s="1099"/>
      <c r="VQ14" s="1099"/>
      <c r="VR14" s="1099"/>
      <c r="VS14" s="1099"/>
      <c r="VT14" s="1099"/>
      <c r="VU14" s="1099"/>
      <c r="VV14" s="1099"/>
      <c r="VW14" s="1099"/>
      <c r="VX14" s="1099"/>
      <c r="VY14" s="1099"/>
      <c r="VZ14" s="1099"/>
      <c r="WA14" s="1099"/>
      <c r="WB14" s="1099"/>
      <c r="WC14" s="1099"/>
      <c r="WD14" s="1099"/>
      <c r="WE14" s="1099"/>
      <c r="WF14" s="1099"/>
      <c r="WG14" s="1099"/>
      <c r="WH14" s="1099"/>
      <c r="WI14" s="1099"/>
      <c r="WJ14" s="1099"/>
      <c r="WK14" s="1099"/>
      <c r="WL14" s="1099"/>
      <c r="WM14" s="1099"/>
      <c r="WN14" s="1099"/>
      <c r="WO14" s="1099"/>
      <c r="WP14" s="1099"/>
      <c r="WQ14" s="1099"/>
      <c r="WR14" s="1099"/>
      <c r="WS14" s="1099"/>
      <c r="WT14" s="1099"/>
      <c r="WU14" s="1099"/>
      <c r="WV14" s="1099"/>
      <c r="WW14" s="1099"/>
      <c r="WX14" s="1099"/>
      <c r="WY14" s="1099"/>
      <c r="WZ14" s="1099"/>
      <c r="XA14" s="1099"/>
      <c r="XB14" s="1099"/>
      <c r="XC14" s="1099"/>
      <c r="XD14" s="1099"/>
      <c r="XE14" s="1099"/>
      <c r="XF14" s="1099"/>
      <c r="XG14" s="1099"/>
      <c r="XH14" s="1099"/>
      <c r="XI14" s="1099"/>
      <c r="XJ14" s="1099"/>
      <c r="XK14" s="1099"/>
      <c r="XL14" s="1099"/>
      <c r="XM14" s="1099"/>
      <c r="XN14" s="1099"/>
      <c r="XO14" s="1099"/>
      <c r="XP14" s="1099"/>
      <c r="XQ14" s="1099"/>
      <c r="XR14" s="1099"/>
      <c r="XS14" s="1099"/>
      <c r="XT14" s="1099"/>
      <c r="XU14" s="1099"/>
      <c r="XV14" s="1099"/>
      <c r="XW14" s="1099"/>
      <c r="XX14" s="1099"/>
      <c r="XY14" s="1099"/>
      <c r="XZ14" s="1099"/>
      <c r="YA14" s="1099"/>
      <c r="YB14" s="1099"/>
      <c r="YC14" s="1099"/>
      <c r="YD14" s="1099"/>
      <c r="YE14" s="1099"/>
      <c r="YF14" s="1099"/>
      <c r="YG14" s="1099"/>
      <c r="YH14" s="1099"/>
      <c r="YI14" s="1099"/>
      <c r="YJ14" s="1099"/>
      <c r="YK14" s="1099"/>
      <c r="YL14" s="1099"/>
      <c r="YM14" s="1099"/>
      <c r="YN14" s="1099"/>
      <c r="YO14" s="1099"/>
      <c r="YP14" s="1099"/>
      <c r="YQ14" s="1099"/>
      <c r="YR14" s="1099"/>
      <c r="YS14" s="1099"/>
      <c r="YT14" s="1099"/>
      <c r="YU14" s="1099"/>
      <c r="YV14" s="1099"/>
      <c r="YW14" s="1099"/>
      <c r="YX14" s="1099"/>
      <c r="YY14" s="1099"/>
      <c r="YZ14" s="1099"/>
      <c r="ZA14" s="1099"/>
      <c r="ZB14" s="1099"/>
      <c r="ZC14" s="1099"/>
      <c r="ZD14" s="1099"/>
      <c r="ZE14" s="1099"/>
      <c r="ZF14" s="1099"/>
      <c r="ZG14" s="1099"/>
      <c r="ZH14" s="1099"/>
      <c r="ZI14" s="1099"/>
      <c r="ZJ14" s="1099"/>
      <c r="ZK14" s="1099"/>
      <c r="ZL14" s="1099"/>
      <c r="ZM14" s="1099"/>
      <c r="ZN14" s="1099"/>
      <c r="ZO14" s="1099"/>
      <c r="ZP14" s="1099"/>
      <c r="ZQ14" s="1099"/>
      <c r="ZR14" s="1099"/>
      <c r="ZS14" s="1099"/>
      <c r="ZT14" s="1099"/>
      <c r="ZU14" s="1099"/>
      <c r="ZV14" s="1099"/>
      <c r="ZW14" s="1099"/>
      <c r="ZX14" s="1099"/>
      <c r="ZY14" s="1099"/>
      <c r="ZZ14" s="1099"/>
      <c r="AAA14" s="1099"/>
      <c r="AAB14" s="1099"/>
      <c r="AAC14" s="1099"/>
      <c r="AAD14" s="1099"/>
      <c r="AAE14" s="1099"/>
      <c r="AAF14" s="1099"/>
      <c r="AAG14" s="1099"/>
      <c r="AAH14" s="1099"/>
      <c r="AAI14" s="1099"/>
      <c r="AAJ14" s="1099"/>
      <c r="AAK14" s="1099"/>
      <c r="AAL14" s="1099"/>
      <c r="AAM14" s="1099"/>
      <c r="AAN14" s="1099"/>
      <c r="AAO14" s="1099"/>
      <c r="AAP14" s="1099"/>
      <c r="AAQ14" s="1099"/>
      <c r="AAR14" s="1099"/>
      <c r="AAS14" s="1099"/>
      <c r="AAT14" s="1099"/>
      <c r="AAU14" s="1099"/>
      <c r="AAV14" s="1099"/>
      <c r="AAW14" s="1099"/>
      <c r="AAX14" s="1099"/>
      <c r="AAY14" s="1099"/>
      <c r="AAZ14" s="1099"/>
      <c r="ABA14" s="1099"/>
      <c r="ABB14" s="1099"/>
      <c r="ABC14" s="1099"/>
      <c r="ABD14" s="1099"/>
      <c r="ABE14" s="1099"/>
      <c r="ABF14" s="1099"/>
      <c r="ABG14" s="1099"/>
      <c r="ABH14" s="1099"/>
      <c r="ABI14" s="1099"/>
      <c r="ABJ14" s="1099"/>
      <c r="ABK14" s="1099"/>
      <c r="ABL14" s="1099"/>
      <c r="ABM14" s="1099"/>
      <c r="ABN14" s="1099"/>
      <c r="ABO14" s="1099"/>
      <c r="ABP14" s="1099"/>
      <c r="ABQ14" s="1099"/>
      <c r="ABR14" s="1099"/>
      <c r="ABS14" s="1099"/>
      <c r="ABT14" s="1099"/>
      <c r="ABU14" s="1099"/>
      <c r="ABV14" s="1099"/>
      <c r="ABW14" s="1099"/>
      <c r="ABX14" s="1099"/>
      <c r="ABY14" s="1099"/>
      <c r="ABZ14" s="1099"/>
      <c r="ACA14" s="1099"/>
      <c r="ACB14" s="1099"/>
      <c r="ACC14" s="1099"/>
      <c r="ACD14" s="1099"/>
      <c r="ACE14" s="1099"/>
      <c r="ACF14" s="1099"/>
      <c r="ACG14" s="1099"/>
      <c r="ACH14" s="1099"/>
      <c r="ACI14" s="1099"/>
      <c r="ACJ14" s="1099"/>
      <c r="ACK14" s="1099"/>
      <c r="ACL14" s="1099"/>
      <c r="ACM14" s="1099"/>
      <c r="ACN14" s="1099"/>
      <c r="ACO14" s="1099"/>
      <c r="ACP14" s="1099"/>
      <c r="ACQ14" s="1099"/>
      <c r="ACR14" s="1099"/>
      <c r="ACS14" s="1099"/>
      <c r="ACT14" s="1099"/>
      <c r="ACU14" s="1099"/>
      <c r="ACV14" s="1099"/>
      <c r="ACW14" s="1099"/>
      <c r="ACX14" s="1099"/>
      <c r="ACY14" s="1099"/>
      <c r="ACZ14" s="1099"/>
      <c r="ADA14" s="1099"/>
      <c r="ADB14" s="1099"/>
      <c r="ADC14" s="1099"/>
      <c r="ADD14" s="1099"/>
      <c r="ADE14" s="1099"/>
      <c r="ADF14" s="1099"/>
      <c r="ADG14" s="1099"/>
      <c r="ADH14" s="1099"/>
      <c r="ADI14" s="1099"/>
      <c r="ADJ14" s="1099"/>
      <c r="ADK14" s="1099"/>
      <c r="ADL14" s="1099"/>
      <c r="ADM14" s="1099"/>
      <c r="ADN14" s="1099"/>
      <c r="ADO14" s="1099"/>
      <c r="ADP14" s="1099"/>
      <c r="ADQ14" s="1099"/>
      <c r="ADR14" s="1099"/>
      <c r="ADS14" s="1099"/>
      <c r="ADT14" s="1099"/>
      <c r="ADU14" s="1099"/>
      <c r="ADV14" s="1099"/>
      <c r="ADW14" s="1099"/>
      <c r="ADX14" s="1099"/>
      <c r="ADY14" s="1099"/>
      <c r="ADZ14" s="1099"/>
      <c r="AEA14" s="1099"/>
      <c r="AEB14" s="1099"/>
      <c r="AEC14" s="1099"/>
      <c r="AED14" s="1099"/>
      <c r="AEE14" s="1099"/>
      <c r="AEF14" s="1099"/>
      <c r="AEG14" s="1099"/>
      <c r="AEH14" s="1099"/>
      <c r="AEI14" s="1099"/>
      <c r="AEJ14" s="1099"/>
      <c r="AEK14" s="1099"/>
      <c r="AEL14" s="1099"/>
      <c r="AEM14" s="1099"/>
      <c r="AEN14" s="1099"/>
      <c r="AEO14" s="1099"/>
      <c r="AEP14" s="1099"/>
      <c r="AEQ14" s="1099"/>
      <c r="AER14" s="1099"/>
      <c r="AES14" s="1099"/>
      <c r="AET14" s="1099"/>
      <c r="AEU14" s="1099"/>
      <c r="AEV14" s="1099"/>
      <c r="AEW14" s="1099"/>
      <c r="AEX14" s="1099"/>
      <c r="AEY14" s="1099"/>
      <c r="AEZ14" s="1099"/>
      <c r="AFA14" s="1099"/>
      <c r="AFB14" s="1099"/>
      <c r="AFC14" s="1099"/>
      <c r="AFD14" s="1099"/>
      <c r="AFE14" s="1099"/>
      <c r="AFF14" s="1099"/>
      <c r="AFG14" s="1099"/>
      <c r="AFH14" s="1099"/>
      <c r="AFI14" s="1099"/>
      <c r="AFJ14" s="1099"/>
      <c r="AFK14" s="1099"/>
      <c r="AFL14" s="1099"/>
      <c r="AFM14" s="1099"/>
      <c r="AFN14" s="1099"/>
      <c r="AFO14" s="1099"/>
      <c r="AFP14" s="1099"/>
      <c r="AFQ14" s="1099"/>
      <c r="AFR14" s="1099"/>
      <c r="AFS14" s="1099"/>
      <c r="AFT14" s="1099"/>
      <c r="AFU14" s="1099"/>
      <c r="AFV14" s="1099"/>
      <c r="AFW14" s="1099"/>
      <c r="AFX14" s="1099"/>
      <c r="AFY14" s="1099"/>
      <c r="AFZ14" s="1099"/>
      <c r="AGA14" s="1099"/>
      <c r="AGB14" s="1099"/>
      <c r="AGC14" s="1099"/>
      <c r="AGD14" s="1099"/>
      <c r="AGE14" s="1099"/>
      <c r="AGF14" s="1099"/>
      <c r="AGG14" s="1099"/>
      <c r="AGH14" s="1099"/>
      <c r="AGI14" s="1099"/>
      <c r="AGJ14" s="1099"/>
      <c r="AGK14" s="1099"/>
      <c r="AGL14" s="1099"/>
      <c r="AGM14" s="1099"/>
      <c r="AGN14" s="1099"/>
      <c r="AGO14" s="1099"/>
      <c r="AGP14" s="1099"/>
      <c r="AGQ14" s="1099"/>
      <c r="AGR14" s="1099"/>
      <c r="AGS14" s="1099"/>
      <c r="AGT14" s="1099"/>
      <c r="AGU14" s="1099"/>
      <c r="AGV14" s="1099"/>
      <c r="AGW14" s="1099"/>
      <c r="AGX14" s="1099"/>
      <c r="AGY14" s="1099"/>
      <c r="AGZ14" s="1099"/>
      <c r="AHA14" s="1099"/>
      <c r="AHB14" s="1099"/>
      <c r="AHC14" s="1099"/>
      <c r="AHD14" s="1099"/>
      <c r="AHE14" s="1099"/>
      <c r="AHF14" s="1099"/>
      <c r="AHG14" s="1099"/>
      <c r="AHH14" s="1099"/>
      <c r="AHI14" s="1099"/>
      <c r="AHJ14" s="1099"/>
      <c r="AHK14" s="1099"/>
      <c r="AHL14" s="1099"/>
      <c r="AHM14" s="1099"/>
      <c r="AHN14" s="1099"/>
      <c r="AHO14" s="1099"/>
      <c r="AHP14" s="1099"/>
      <c r="AHQ14" s="1099"/>
      <c r="AHR14" s="1099"/>
      <c r="AHS14" s="1099"/>
      <c r="AHT14" s="1099"/>
      <c r="AHU14" s="1099"/>
      <c r="AHV14" s="1099"/>
      <c r="AHW14" s="1099"/>
      <c r="AHX14" s="1099"/>
      <c r="AHY14" s="1099"/>
      <c r="AHZ14" s="1099"/>
      <c r="AIA14" s="1099"/>
      <c r="AIB14" s="1099"/>
      <c r="AIC14" s="1099"/>
      <c r="AID14" s="1099"/>
      <c r="AIE14" s="1099"/>
      <c r="AIF14" s="1099"/>
      <c r="AIG14" s="1099"/>
      <c r="AIH14" s="1099"/>
      <c r="AII14" s="1099"/>
      <c r="AIJ14" s="1099"/>
      <c r="AIK14" s="1099"/>
      <c r="AIL14" s="1099"/>
      <c r="AIM14" s="1099"/>
      <c r="AIN14" s="1099"/>
      <c r="AIO14" s="1099"/>
      <c r="AIP14" s="1099"/>
      <c r="AIQ14" s="1099"/>
      <c r="AIR14" s="1099"/>
      <c r="AIS14" s="1099"/>
      <c r="AIT14" s="1099"/>
      <c r="AIU14" s="1099"/>
      <c r="AIV14" s="1099"/>
      <c r="AIW14" s="1099"/>
      <c r="AIX14" s="1099"/>
      <c r="AIY14" s="1099"/>
      <c r="AIZ14" s="1099"/>
      <c r="AJA14" s="1099"/>
      <c r="AJB14" s="1099"/>
      <c r="AJC14" s="1099"/>
      <c r="AJD14" s="1099"/>
      <c r="AJE14" s="1099"/>
      <c r="AJF14" s="1099"/>
      <c r="AJG14" s="1099"/>
      <c r="AJH14" s="1099"/>
      <c r="AJI14" s="1099"/>
      <c r="AJJ14" s="1099"/>
      <c r="AJK14" s="1099"/>
      <c r="AJL14" s="1099"/>
      <c r="AJM14" s="1099"/>
      <c r="AJN14" s="1099"/>
      <c r="AJO14" s="1099"/>
      <c r="AJP14" s="1099"/>
      <c r="AJQ14" s="1099"/>
      <c r="AJR14" s="1099"/>
      <c r="AJS14" s="1099"/>
      <c r="AJT14" s="1099"/>
      <c r="AJU14" s="1099"/>
      <c r="AJV14" s="1099"/>
      <c r="AJW14" s="1099"/>
      <c r="AJX14" s="1099"/>
      <c r="AJY14" s="1099"/>
      <c r="AJZ14" s="1099"/>
      <c r="AKA14" s="1099"/>
      <c r="AKB14" s="1099"/>
      <c r="AKC14" s="1099"/>
      <c r="AKD14" s="1099"/>
      <c r="AKE14" s="1099"/>
      <c r="AKF14" s="1099"/>
      <c r="AKG14" s="1099"/>
      <c r="AKH14" s="1099"/>
      <c r="AKI14" s="1099"/>
      <c r="AKJ14" s="1099"/>
      <c r="AKK14" s="1099"/>
      <c r="AKL14" s="1099"/>
      <c r="AKM14" s="1099"/>
      <c r="AKN14" s="1099"/>
      <c r="AKO14" s="1099"/>
      <c r="AKP14" s="1099"/>
      <c r="AKQ14" s="1099"/>
      <c r="AKR14" s="1099"/>
      <c r="AKS14" s="1099"/>
      <c r="AKT14" s="1099"/>
      <c r="AKU14" s="1099"/>
      <c r="AKV14" s="1099"/>
      <c r="AKW14" s="1099"/>
      <c r="AKX14" s="1099"/>
      <c r="AKY14" s="1099"/>
      <c r="AKZ14" s="1099"/>
      <c r="ALA14" s="1099"/>
      <c r="ALB14" s="1099"/>
      <c r="ALC14" s="1099"/>
      <c r="ALD14" s="1099"/>
      <c r="ALE14" s="1099"/>
      <c r="ALF14" s="1099"/>
      <c r="ALG14" s="1099"/>
      <c r="ALH14" s="1099"/>
      <c r="ALI14" s="1099"/>
      <c r="ALJ14" s="1099"/>
      <c r="ALK14" s="1099"/>
      <c r="ALL14" s="1099"/>
      <c r="ALM14" s="1099"/>
      <c r="ALN14" s="1099"/>
      <c r="ALO14" s="1099"/>
      <c r="ALP14" s="1099"/>
      <c r="ALQ14" s="1099"/>
      <c r="ALR14" s="1099"/>
      <c r="ALS14" s="1099"/>
      <c r="ALT14" s="1099"/>
      <c r="ALU14" s="1099"/>
      <c r="ALV14" s="1099"/>
      <c r="ALW14" s="1099"/>
      <c r="ALX14" s="1099"/>
      <c r="ALY14" s="1099"/>
      <c r="ALZ14" s="1099"/>
      <c r="AMA14" s="1099"/>
      <c r="AMB14" s="1099"/>
      <c r="AMC14" s="1099"/>
      <c r="AMD14" s="1099"/>
      <c r="AME14" s="1099"/>
      <c r="AMF14" s="1099"/>
      <c r="AMG14" s="1099"/>
      <c r="AMH14" s="1099"/>
      <c r="AMI14" s="1099"/>
      <c r="AMJ14" s="1099"/>
      <c r="AMK14" s="1099"/>
      <c r="AML14" s="1099"/>
      <c r="AMM14" s="1099"/>
      <c r="AMN14" s="1099"/>
      <c r="AMO14" s="1099"/>
      <c r="AMP14" s="1099"/>
      <c r="AMQ14" s="1099"/>
      <c r="AMR14" s="1099"/>
      <c r="AMS14" s="1099"/>
      <c r="AMT14" s="1099"/>
      <c r="AMU14" s="1099"/>
      <c r="AMV14" s="1099"/>
      <c r="AMW14" s="1099"/>
      <c r="AMX14" s="1099"/>
      <c r="AMY14" s="1099"/>
      <c r="AMZ14" s="1099"/>
      <c r="ANA14" s="1099"/>
      <c r="ANB14" s="1099"/>
      <c r="ANC14" s="1099"/>
      <c r="AND14" s="1099"/>
      <c r="ANE14" s="1099"/>
      <c r="ANF14" s="1099"/>
      <c r="ANG14" s="1099"/>
      <c r="ANH14" s="1099"/>
      <c r="ANI14" s="1099"/>
      <c r="ANJ14" s="1099"/>
      <c r="ANK14" s="1099"/>
      <c r="ANL14" s="1099"/>
      <c r="ANM14" s="1099"/>
      <c r="ANN14" s="1099"/>
      <c r="ANO14" s="1099"/>
      <c r="ANP14" s="1099"/>
      <c r="ANQ14" s="1099"/>
      <c r="ANR14" s="1099"/>
      <c r="ANS14" s="1099"/>
      <c r="ANT14" s="1099"/>
      <c r="ANU14" s="1099"/>
      <c r="ANV14" s="1099"/>
      <c r="ANW14" s="1099"/>
      <c r="ANX14" s="1099"/>
      <c r="ANY14" s="1099"/>
      <c r="ANZ14" s="1099"/>
      <c r="AOA14" s="1099"/>
      <c r="AOB14" s="1099"/>
      <c r="AOC14" s="1099"/>
      <c r="AOD14" s="1099"/>
      <c r="AOE14" s="1099"/>
      <c r="AOF14" s="1099"/>
      <c r="AOG14" s="1099"/>
      <c r="AOH14" s="1099"/>
      <c r="AOI14" s="1099"/>
      <c r="AOJ14" s="1099"/>
      <c r="AOK14" s="1099"/>
      <c r="AOL14" s="1099"/>
      <c r="AOM14" s="1099"/>
      <c r="AON14" s="1099"/>
      <c r="AOO14" s="1099"/>
      <c r="AOP14" s="1099"/>
      <c r="AOQ14" s="1099"/>
      <c r="AOR14" s="1099"/>
      <c r="AOS14" s="1099"/>
      <c r="AOT14" s="1099"/>
      <c r="AOU14" s="1099"/>
      <c r="AOV14" s="1099"/>
      <c r="AOW14" s="1099"/>
      <c r="AOX14" s="1099"/>
      <c r="AOY14" s="1099"/>
      <c r="AOZ14" s="1099"/>
      <c r="APA14" s="1099"/>
      <c r="APB14" s="1099"/>
      <c r="APC14" s="1099"/>
      <c r="APD14" s="1099"/>
      <c r="APE14" s="1099"/>
      <c r="APF14" s="1099"/>
      <c r="APG14" s="1099"/>
      <c r="APH14" s="1099"/>
      <c r="API14" s="1099"/>
      <c r="APJ14" s="1099"/>
      <c r="APK14" s="1099"/>
      <c r="APL14" s="1099"/>
      <c r="APM14" s="1099"/>
      <c r="APN14" s="1099"/>
      <c r="APO14" s="1099"/>
      <c r="APP14" s="1099"/>
      <c r="APQ14" s="1099"/>
      <c r="APR14" s="1099"/>
      <c r="APS14" s="1099"/>
      <c r="APT14" s="1099"/>
      <c r="APU14" s="1099"/>
      <c r="APV14" s="1099"/>
      <c r="APW14" s="1099"/>
      <c r="APX14" s="1099"/>
      <c r="APY14" s="1099"/>
      <c r="APZ14" s="1099"/>
      <c r="AQA14" s="1099"/>
      <c r="AQB14" s="1099"/>
      <c r="AQC14" s="1099"/>
      <c r="AQD14" s="1099"/>
      <c r="AQE14" s="1099"/>
      <c r="AQF14" s="1099"/>
      <c r="AQG14" s="1099"/>
      <c r="AQH14" s="1099"/>
      <c r="AQI14" s="1099"/>
      <c r="AQJ14" s="1099"/>
      <c r="AQK14" s="1099"/>
      <c r="AQL14" s="1099"/>
      <c r="AQM14" s="1099"/>
      <c r="AQN14" s="1099"/>
      <c r="AQO14" s="1099"/>
      <c r="AQP14" s="1099"/>
      <c r="AQQ14" s="1099"/>
      <c r="AQR14" s="1099"/>
      <c r="AQS14" s="1099"/>
      <c r="AQT14" s="1099"/>
      <c r="AQU14" s="1099"/>
      <c r="AQV14" s="1099"/>
      <c r="AQW14" s="1099"/>
      <c r="AQX14" s="1099"/>
      <c r="AQY14" s="1099"/>
      <c r="AQZ14" s="1099"/>
      <c r="ARA14" s="1099"/>
      <c r="ARB14" s="1099"/>
      <c r="ARC14" s="1099"/>
      <c r="ARD14" s="1099"/>
      <c r="ARE14" s="1099"/>
      <c r="ARF14" s="1099"/>
      <c r="ARG14" s="1099"/>
      <c r="ARH14" s="1099"/>
      <c r="ARI14" s="1099"/>
      <c r="ARJ14" s="1099"/>
      <c r="ARK14" s="1099"/>
      <c r="ARL14" s="1099"/>
      <c r="ARM14" s="1099"/>
      <c r="ARN14" s="1099"/>
      <c r="ARO14" s="1099"/>
      <c r="ARP14" s="1099"/>
      <c r="ARQ14" s="1099"/>
      <c r="ARR14" s="1099"/>
      <c r="ARS14" s="1099"/>
      <c r="ART14" s="1099"/>
      <c r="ARU14" s="1099"/>
      <c r="ARV14" s="1099"/>
      <c r="ARW14" s="1099"/>
      <c r="ARX14" s="1099"/>
      <c r="ARY14" s="1099"/>
      <c r="ARZ14" s="1099"/>
      <c r="ASA14" s="1099"/>
      <c r="ASB14" s="1099"/>
      <c r="ASC14" s="1099"/>
      <c r="ASD14" s="1099"/>
      <c r="ASE14" s="1099"/>
      <c r="ASF14" s="1099"/>
      <c r="ASG14" s="1099"/>
      <c r="ASH14" s="1099"/>
      <c r="ASI14" s="1099"/>
      <c r="ASJ14" s="1099"/>
      <c r="ASK14" s="1099"/>
      <c r="ASL14" s="1099"/>
      <c r="ASM14" s="1099"/>
      <c r="ASN14" s="1099"/>
      <c r="ASO14" s="1099"/>
      <c r="ASP14" s="1099"/>
      <c r="ASQ14" s="1099"/>
      <c r="ASR14" s="1099"/>
      <c r="ASS14" s="1099"/>
      <c r="AST14" s="1099"/>
      <c r="ASU14" s="1099"/>
      <c r="ASV14" s="1099"/>
      <c r="ASW14" s="1099"/>
      <c r="ASX14" s="1099"/>
      <c r="ASY14" s="1099"/>
      <c r="ASZ14" s="1099"/>
      <c r="ATA14" s="1099"/>
      <c r="ATB14" s="1099"/>
      <c r="ATC14" s="1099"/>
      <c r="ATD14" s="1099"/>
      <c r="ATE14" s="1099"/>
      <c r="ATF14" s="1099"/>
      <c r="ATG14" s="1099"/>
      <c r="ATH14" s="1099"/>
      <c r="ATI14" s="1099"/>
      <c r="ATJ14" s="1099"/>
      <c r="ATK14" s="1099"/>
      <c r="ATL14" s="1099"/>
      <c r="ATM14" s="1099"/>
      <c r="ATN14" s="1099"/>
      <c r="ATO14" s="1099"/>
      <c r="ATP14" s="1099"/>
      <c r="ATQ14" s="1099"/>
      <c r="ATR14" s="1099"/>
      <c r="ATS14" s="1099"/>
      <c r="ATT14" s="1099"/>
      <c r="ATU14" s="1099"/>
      <c r="ATV14" s="1099"/>
      <c r="ATW14" s="1099"/>
      <c r="ATX14" s="1099"/>
      <c r="ATY14" s="1099"/>
      <c r="ATZ14" s="1099"/>
      <c r="AUA14" s="1099"/>
      <c r="AUB14" s="1099"/>
      <c r="AUC14" s="1099"/>
      <c r="AUD14" s="1099"/>
      <c r="AUE14" s="1099"/>
      <c r="AUF14" s="1099"/>
      <c r="AUG14" s="1099"/>
      <c r="AUH14" s="1099"/>
      <c r="AUI14" s="1099"/>
      <c r="AUJ14" s="1099"/>
      <c r="AUK14" s="1099"/>
      <c r="AUL14" s="1099"/>
      <c r="AUM14" s="1099"/>
      <c r="AUN14" s="1099"/>
      <c r="AUO14" s="1099"/>
      <c r="AUP14" s="1099"/>
      <c r="AUQ14" s="1099"/>
      <c r="AUR14" s="1099"/>
      <c r="AUS14" s="1099"/>
      <c r="AUT14" s="1099"/>
      <c r="AUU14" s="1099"/>
      <c r="AUV14" s="1099"/>
      <c r="AUW14" s="1099"/>
      <c r="AUX14" s="1099"/>
      <c r="AUY14" s="1099"/>
      <c r="AUZ14" s="1099"/>
      <c r="AVA14" s="1099"/>
      <c r="AVB14" s="1099"/>
      <c r="AVC14" s="1099"/>
      <c r="AVD14" s="1099"/>
      <c r="AVE14" s="1099"/>
      <c r="AVF14" s="1099"/>
      <c r="AVG14" s="1099"/>
      <c r="AVH14" s="1099"/>
      <c r="AVI14" s="1099"/>
      <c r="AVJ14" s="1099"/>
      <c r="AVK14" s="1099"/>
      <c r="AVL14" s="1099"/>
      <c r="AVM14" s="1099"/>
      <c r="AVN14" s="1099"/>
      <c r="AVO14" s="1099"/>
      <c r="AVP14" s="1099"/>
      <c r="AVQ14" s="1099"/>
      <c r="AVR14" s="1099"/>
      <c r="AVS14" s="1099"/>
      <c r="AVT14" s="1099"/>
      <c r="AVU14" s="1099"/>
      <c r="AVV14" s="1099"/>
      <c r="AVW14" s="1099"/>
      <c r="AVX14" s="1099"/>
      <c r="AVY14" s="1099"/>
      <c r="AVZ14" s="1099"/>
      <c r="AWA14" s="1099"/>
      <c r="AWB14" s="1099"/>
      <c r="AWC14" s="1099"/>
      <c r="AWD14" s="1099"/>
      <c r="AWE14" s="1099"/>
      <c r="AWF14" s="1099"/>
      <c r="AWG14" s="1099"/>
      <c r="AWH14" s="1099"/>
      <c r="AWI14" s="1099"/>
      <c r="AWJ14" s="1099"/>
      <c r="AWK14" s="1099"/>
      <c r="AWL14" s="1099"/>
      <c r="AWM14" s="1099"/>
      <c r="AWN14" s="1099"/>
      <c r="AWO14" s="1099"/>
      <c r="AWP14" s="1099"/>
      <c r="AWQ14" s="1099"/>
      <c r="AWR14" s="1099"/>
      <c r="AWS14" s="1099"/>
      <c r="AWT14" s="1099"/>
      <c r="AWU14" s="1099"/>
      <c r="AWV14" s="1099"/>
      <c r="AWW14" s="1099"/>
      <c r="AWX14" s="1099"/>
      <c r="AWY14" s="1099"/>
      <c r="AWZ14" s="1099"/>
      <c r="AXA14" s="1099"/>
      <c r="AXB14" s="1099"/>
      <c r="AXC14" s="1099"/>
      <c r="AXD14" s="1099"/>
      <c r="AXE14" s="1099"/>
      <c r="AXF14" s="1099"/>
      <c r="AXG14" s="1099"/>
      <c r="AXH14" s="1099"/>
      <c r="AXI14" s="1099"/>
      <c r="AXJ14" s="1099"/>
      <c r="AXK14" s="1099"/>
      <c r="AXL14" s="1099"/>
      <c r="AXM14" s="1099"/>
      <c r="AXN14" s="1099"/>
      <c r="AXO14" s="1099"/>
      <c r="AXP14" s="1099"/>
      <c r="AXQ14" s="1099"/>
      <c r="AXR14" s="1099"/>
      <c r="AXS14" s="1099"/>
      <c r="AXT14" s="1099"/>
      <c r="AXU14" s="1099"/>
      <c r="AXV14" s="1099"/>
      <c r="AXW14" s="1099"/>
      <c r="AXX14" s="1099"/>
      <c r="AXY14" s="1099"/>
      <c r="AXZ14" s="1099"/>
      <c r="AYA14" s="1099"/>
      <c r="AYB14" s="1099"/>
    </row>
    <row r="15" spans="1:1328" s="1100" customFormat="1" ht="23.25" customHeight="1" x14ac:dyDescent="0.2">
      <c r="A15" s="2000"/>
      <c r="B15" s="4146" t="s">
        <v>1146</v>
      </c>
      <c r="C15" s="4146"/>
      <c r="D15" s="4146"/>
      <c r="E15" s="4146"/>
      <c r="F15" s="4146"/>
      <c r="G15" s="4146"/>
      <c r="H15" s="4146"/>
      <c r="I15" s="4146"/>
      <c r="J15" s="2002"/>
      <c r="K15" s="4146" t="s">
        <v>1147</v>
      </c>
      <c r="L15" s="4146"/>
      <c r="M15" s="4146"/>
      <c r="N15" s="2000"/>
      <c r="O15" s="4147" t="s">
        <v>1148</v>
      </c>
      <c r="P15" s="4147"/>
      <c r="Q15" s="4147"/>
      <c r="R15" s="2000"/>
      <c r="S15" s="4146" t="s">
        <v>1149</v>
      </c>
      <c r="T15" s="4146"/>
      <c r="U15" s="2000"/>
      <c r="Z15" s="2003"/>
      <c r="AD15" s="2004"/>
      <c r="AE15" s="2004"/>
      <c r="AF15" s="2004"/>
      <c r="AG15" s="2004"/>
      <c r="AH15" s="2004"/>
      <c r="AI15" s="2004"/>
      <c r="AJ15" s="1014"/>
      <c r="AK15" s="1014"/>
      <c r="AL15" s="1014"/>
      <c r="AM15" s="1014"/>
      <c r="AN15" s="1014"/>
      <c r="AO15" s="1014"/>
      <c r="AP15" s="1014"/>
      <c r="AQ15" s="1014"/>
      <c r="AR15" s="1014"/>
      <c r="AS15" s="1014"/>
      <c r="AT15" s="1014"/>
      <c r="AU15" s="1014"/>
      <c r="AV15" s="1098"/>
      <c r="AW15" s="1098"/>
      <c r="AX15" s="1098"/>
      <c r="AY15" s="1098"/>
      <c r="AZ15" s="1098"/>
      <c r="BA15" s="1098"/>
      <c r="BB15" s="1098"/>
      <c r="BC15" s="1098"/>
      <c r="BD15" s="1098"/>
      <c r="BE15" s="1098"/>
      <c r="BF15" s="1098"/>
      <c r="BG15" s="1098"/>
      <c r="BH15" s="1098"/>
      <c r="BI15" s="1098"/>
      <c r="BJ15" s="1098"/>
      <c r="BK15" s="1098"/>
      <c r="BL15" s="1098"/>
      <c r="BM15" s="1098"/>
      <c r="BN15" s="1099"/>
      <c r="BO15" s="1099"/>
      <c r="BP15" s="1099"/>
      <c r="BQ15" s="1099"/>
      <c r="BR15" s="1099"/>
      <c r="BS15" s="1099"/>
      <c r="BT15" s="1099"/>
      <c r="BU15" s="1099"/>
      <c r="BV15" s="1099"/>
      <c r="BW15" s="1099"/>
      <c r="BX15" s="1099"/>
      <c r="BY15" s="1099"/>
      <c r="BZ15" s="1099"/>
      <c r="CA15" s="1099"/>
      <c r="CB15" s="1099"/>
      <c r="CC15" s="1099"/>
      <c r="CD15" s="1099"/>
      <c r="CE15" s="1099"/>
      <c r="CF15" s="1099"/>
      <c r="CG15" s="1099"/>
      <c r="CH15" s="1099"/>
      <c r="CI15" s="1099"/>
      <c r="CJ15" s="1099"/>
      <c r="CK15" s="1099"/>
      <c r="CL15" s="1099"/>
      <c r="CM15" s="1099"/>
      <c r="CN15" s="1099"/>
      <c r="CO15" s="1099"/>
      <c r="CP15" s="1099"/>
      <c r="CQ15" s="1099"/>
      <c r="CR15" s="1099"/>
      <c r="CS15" s="1099"/>
      <c r="CT15" s="1099"/>
      <c r="CU15" s="1099"/>
      <c r="CV15" s="1099"/>
      <c r="CW15" s="1099"/>
      <c r="CX15" s="1099"/>
      <c r="CY15" s="1099"/>
      <c r="CZ15" s="1099"/>
      <c r="DA15" s="1099"/>
      <c r="DB15" s="1099"/>
      <c r="DC15" s="1099"/>
      <c r="DD15" s="1099"/>
      <c r="DE15" s="1099"/>
      <c r="DF15" s="1099"/>
      <c r="DG15" s="1099"/>
      <c r="DH15" s="1099"/>
      <c r="DI15" s="1099"/>
      <c r="DJ15" s="1099"/>
      <c r="DK15" s="1099"/>
      <c r="DL15" s="1099"/>
      <c r="DM15" s="1099"/>
      <c r="DN15" s="1099"/>
      <c r="DO15" s="1099"/>
      <c r="DP15" s="1099"/>
      <c r="DQ15" s="1099"/>
      <c r="DR15" s="1099"/>
      <c r="DS15" s="1099"/>
      <c r="DT15" s="1099"/>
      <c r="DU15" s="1099"/>
      <c r="DV15" s="1099"/>
      <c r="DW15" s="1099"/>
      <c r="DX15" s="1099"/>
      <c r="DY15" s="1099"/>
      <c r="DZ15" s="1099"/>
      <c r="EA15" s="1099"/>
      <c r="EB15" s="1099"/>
      <c r="EC15" s="1099"/>
      <c r="ED15" s="1099"/>
      <c r="EE15" s="1099"/>
      <c r="EF15" s="1099"/>
      <c r="EG15" s="1099"/>
      <c r="EH15" s="1099"/>
      <c r="EI15" s="1099"/>
      <c r="EJ15" s="1099"/>
      <c r="EK15" s="1099"/>
      <c r="EL15" s="1099"/>
      <c r="EM15" s="1099"/>
      <c r="EN15" s="1099"/>
      <c r="EO15" s="1099"/>
      <c r="EP15" s="1099"/>
      <c r="EQ15" s="1099"/>
      <c r="ER15" s="1099"/>
      <c r="ES15" s="1099"/>
      <c r="ET15" s="1099"/>
      <c r="EU15" s="1099"/>
      <c r="EV15" s="1099"/>
      <c r="EW15" s="1099"/>
      <c r="EX15" s="1099"/>
      <c r="EY15" s="1099"/>
      <c r="EZ15" s="1099"/>
      <c r="FA15" s="1099"/>
      <c r="FB15" s="1099"/>
      <c r="FC15" s="1099"/>
      <c r="FD15" s="1099"/>
      <c r="FE15" s="1099"/>
      <c r="FF15" s="1099"/>
      <c r="FG15" s="1099"/>
      <c r="FH15" s="1099"/>
      <c r="FI15" s="1099"/>
      <c r="FJ15" s="1099"/>
      <c r="FK15" s="1099"/>
      <c r="FL15" s="1099"/>
      <c r="FM15" s="1099"/>
      <c r="FN15" s="1099"/>
      <c r="FO15" s="1099"/>
      <c r="FP15" s="1099"/>
      <c r="FQ15" s="1099"/>
      <c r="FR15" s="1099"/>
      <c r="FS15" s="1099"/>
      <c r="FT15" s="1099"/>
      <c r="FU15" s="1099"/>
      <c r="FV15" s="1099"/>
      <c r="FW15" s="1099"/>
      <c r="FX15" s="1099"/>
      <c r="FY15" s="1099"/>
      <c r="FZ15" s="1099"/>
      <c r="GA15" s="1099"/>
      <c r="GB15" s="1099"/>
      <c r="GC15" s="1099"/>
      <c r="GD15" s="1099"/>
      <c r="GE15" s="1099"/>
      <c r="GF15" s="1099"/>
      <c r="GG15" s="1099"/>
      <c r="GH15" s="1099"/>
      <c r="GI15" s="1099"/>
      <c r="GJ15" s="1099"/>
      <c r="GK15" s="1099"/>
      <c r="GL15" s="1099"/>
      <c r="GM15" s="1099"/>
      <c r="GN15" s="1099"/>
      <c r="GO15" s="1099"/>
      <c r="GP15" s="1099"/>
      <c r="GQ15" s="1099"/>
      <c r="GR15" s="1099"/>
      <c r="GS15" s="1099"/>
      <c r="GT15" s="1099"/>
      <c r="GU15" s="1099"/>
      <c r="GV15" s="1099"/>
      <c r="GW15" s="1099"/>
      <c r="GX15" s="1099"/>
      <c r="GY15" s="1099"/>
      <c r="GZ15" s="1099"/>
      <c r="HA15" s="1099"/>
      <c r="HB15" s="1099"/>
      <c r="HC15" s="1099"/>
      <c r="HD15" s="1099"/>
      <c r="HE15" s="1099"/>
      <c r="HF15" s="1099"/>
      <c r="HG15" s="1099"/>
      <c r="HH15" s="1099"/>
      <c r="HI15" s="1099"/>
      <c r="HJ15" s="1099"/>
      <c r="HK15" s="1099"/>
      <c r="HL15" s="1099"/>
      <c r="HM15" s="1099"/>
      <c r="HN15" s="1099"/>
      <c r="HO15" s="1099"/>
      <c r="HP15" s="1099"/>
      <c r="HQ15" s="1099"/>
      <c r="HR15" s="1099"/>
      <c r="HS15" s="1099"/>
      <c r="HT15" s="1099"/>
      <c r="HU15" s="1099"/>
      <c r="HV15" s="1099"/>
      <c r="HW15" s="1099"/>
      <c r="HX15" s="1099"/>
      <c r="HY15" s="1099"/>
      <c r="HZ15" s="1099"/>
      <c r="IA15" s="1099"/>
      <c r="IB15" s="1099"/>
      <c r="IC15" s="1099"/>
      <c r="ID15" s="1099"/>
      <c r="IE15" s="1099"/>
      <c r="IF15" s="1099"/>
      <c r="IG15" s="1099"/>
      <c r="IH15" s="1099"/>
      <c r="II15" s="1099"/>
      <c r="IJ15" s="1099"/>
      <c r="IK15" s="1099"/>
      <c r="IL15" s="1099"/>
      <c r="IM15" s="1099"/>
      <c r="IN15" s="1099"/>
      <c r="IO15" s="1099"/>
      <c r="IP15" s="1099"/>
      <c r="IQ15" s="1099"/>
      <c r="IR15" s="1099"/>
      <c r="IS15" s="1099"/>
      <c r="IT15" s="1099"/>
      <c r="IU15" s="1099"/>
      <c r="IV15" s="1099"/>
      <c r="IW15" s="1099"/>
      <c r="IX15" s="1099"/>
      <c r="IY15" s="1099"/>
      <c r="IZ15" s="1099"/>
      <c r="JA15" s="1099"/>
      <c r="JB15" s="1099"/>
      <c r="JC15" s="1099"/>
      <c r="JD15" s="1099"/>
      <c r="JE15" s="1099"/>
      <c r="JF15" s="1099"/>
      <c r="JG15" s="1099"/>
      <c r="JH15" s="1099"/>
      <c r="JI15" s="1099"/>
      <c r="JJ15" s="1099"/>
      <c r="JK15" s="1099"/>
      <c r="JL15" s="1099"/>
      <c r="JM15" s="1099"/>
      <c r="JN15" s="1099"/>
      <c r="JO15" s="1099"/>
      <c r="JP15" s="1099"/>
      <c r="JQ15" s="1099"/>
      <c r="JR15" s="1099"/>
      <c r="JS15" s="1099"/>
      <c r="JT15" s="1099"/>
      <c r="JU15" s="1099"/>
      <c r="JV15" s="1099"/>
      <c r="JW15" s="1099"/>
      <c r="JX15" s="1099"/>
      <c r="JY15" s="1099"/>
      <c r="JZ15" s="1099"/>
      <c r="KA15" s="1099"/>
      <c r="KB15" s="1099"/>
      <c r="KC15" s="1099"/>
      <c r="KD15" s="1099"/>
      <c r="KE15" s="1099"/>
      <c r="KF15" s="1099"/>
      <c r="KG15" s="1099"/>
      <c r="KH15" s="1099"/>
      <c r="KI15" s="1099"/>
      <c r="KJ15" s="1099"/>
      <c r="KK15" s="1099"/>
      <c r="KL15" s="1099"/>
      <c r="KM15" s="1099"/>
      <c r="KN15" s="1099"/>
      <c r="KO15" s="1099"/>
      <c r="KP15" s="1099"/>
      <c r="KQ15" s="1099"/>
      <c r="KR15" s="1099"/>
      <c r="KS15" s="1099"/>
      <c r="KT15" s="1099"/>
      <c r="KU15" s="1099"/>
      <c r="KV15" s="1099"/>
      <c r="KW15" s="1099"/>
      <c r="KX15" s="1099"/>
      <c r="KY15" s="1099"/>
      <c r="KZ15" s="1099"/>
      <c r="LA15" s="1099"/>
      <c r="LB15" s="1099"/>
      <c r="LC15" s="1099"/>
      <c r="LD15" s="1099"/>
      <c r="LE15" s="1099"/>
      <c r="LF15" s="1099"/>
      <c r="LG15" s="1099"/>
      <c r="LH15" s="1099"/>
      <c r="LI15" s="1099"/>
      <c r="LJ15" s="1099"/>
      <c r="LK15" s="1099"/>
      <c r="LL15" s="1099"/>
      <c r="LM15" s="1099"/>
      <c r="LN15" s="1099"/>
      <c r="LO15" s="1099"/>
      <c r="LP15" s="1099"/>
      <c r="LQ15" s="1099"/>
      <c r="LR15" s="1099"/>
      <c r="LS15" s="1099"/>
      <c r="LT15" s="1099"/>
      <c r="LU15" s="1099"/>
      <c r="LV15" s="1099"/>
      <c r="LW15" s="1099"/>
      <c r="LX15" s="1099"/>
      <c r="LY15" s="1099"/>
      <c r="LZ15" s="1099"/>
      <c r="MA15" s="1099"/>
      <c r="MB15" s="1099"/>
      <c r="MC15" s="1099"/>
      <c r="MD15" s="1099"/>
      <c r="ME15" s="1099"/>
      <c r="MF15" s="1099"/>
      <c r="MG15" s="1099"/>
      <c r="MH15" s="1099"/>
      <c r="MI15" s="1099"/>
      <c r="MJ15" s="1099"/>
      <c r="MK15" s="1099"/>
      <c r="ML15" s="1099"/>
      <c r="MM15" s="1099"/>
      <c r="MN15" s="1099"/>
      <c r="MO15" s="1099"/>
      <c r="MP15" s="1099"/>
      <c r="MQ15" s="1099"/>
      <c r="MR15" s="1099"/>
      <c r="MS15" s="1099"/>
      <c r="MT15" s="1099"/>
      <c r="MU15" s="1099"/>
      <c r="MV15" s="1099"/>
      <c r="MW15" s="1099"/>
      <c r="MX15" s="1099"/>
      <c r="MY15" s="1099"/>
      <c r="MZ15" s="1099"/>
      <c r="NA15" s="1099"/>
      <c r="NB15" s="1099"/>
      <c r="NC15" s="1099"/>
      <c r="ND15" s="1099"/>
      <c r="NE15" s="1099"/>
      <c r="NF15" s="1099"/>
      <c r="NG15" s="1099"/>
      <c r="NH15" s="1099"/>
      <c r="NI15" s="1099"/>
      <c r="NJ15" s="1099"/>
      <c r="NK15" s="1099"/>
      <c r="NL15" s="1099"/>
      <c r="NM15" s="1099"/>
      <c r="NN15" s="1099"/>
      <c r="NO15" s="1099"/>
      <c r="NP15" s="1099"/>
      <c r="NQ15" s="1099"/>
      <c r="NR15" s="1099"/>
      <c r="NS15" s="1099"/>
      <c r="NT15" s="1099"/>
      <c r="NU15" s="1099"/>
      <c r="NV15" s="1099"/>
      <c r="NW15" s="1099"/>
      <c r="NX15" s="1099"/>
      <c r="NY15" s="1099"/>
      <c r="NZ15" s="1099"/>
      <c r="OA15" s="1099"/>
      <c r="OB15" s="1099"/>
      <c r="OC15" s="1099"/>
      <c r="OD15" s="1099"/>
      <c r="OE15" s="1099"/>
      <c r="OF15" s="1099"/>
      <c r="OG15" s="1099"/>
      <c r="OH15" s="1099"/>
      <c r="OI15" s="1099"/>
      <c r="OJ15" s="1099"/>
      <c r="OK15" s="1099"/>
      <c r="OL15" s="1099"/>
      <c r="OM15" s="1099"/>
      <c r="ON15" s="1099"/>
      <c r="OO15" s="1099"/>
      <c r="OP15" s="1099"/>
      <c r="OQ15" s="1099"/>
      <c r="OR15" s="1099"/>
      <c r="OS15" s="1099"/>
      <c r="OT15" s="1099"/>
      <c r="OU15" s="1099"/>
      <c r="OV15" s="1099"/>
      <c r="OW15" s="1099"/>
      <c r="OX15" s="1099"/>
      <c r="OY15" s="1099"/>
      <c r="OZ15" s="1099"/>
      <c r="PA15" s="1099"/>
      <c r="PB15" s="1099"/>
      <c r="PC15" s="1099"/>
      <c r="PD15" s="1099"/>
      <c r="PE15" s="1099"/>
      <c r="PF15" s="1099"/>
      <c r="PG15" s="1099"/>
      <c r="PH15" s="1099"/>
      <c r="PI15" s="1099"/>
      <c r="PJ15" s="1099"/>
      <c r="PK15" s="1099"/>
      <c r="PL15" s="1099"/>
      <c r="PM15" s="1099"/>
      <c r="PN15" s="1099"/>
      <c r="PO15" s="1099"/>
      <c r="PP15" s="1099"/>
      <c r="PQ15" s="1099"/>
      <c r="PR15" s="1099"/>
      <c r="PS15" s="1099"/>
      <c r="PT15" s="1099"/>
      <c r="PU15" s="1099"/>
      <c r="PV15" s="1099"/>
      <c r="PW15" s="1099"/>
      <c r="PX15" s="1099"/>
      <c r="PY15" s="1099"/>
      <c r="PZ15" s="1099"/>
      <c r="QA15" s="1099"/>
      <c r="QB15" s="1099"/>
      <c r="QC15" s="1099"/>
      <c r="QD15" s="1099"/>
      <c r="QE15" s="1099"/>
      <c r="QF15" s="1099"/>
      <c r="QG15" s="1099"/>
      <c r="QH15" s="1099"/>
      <c r="QI15" s="1099"/>
      <c r="QJ15" s="1099"/>
      <c r="QK15" s="1099"/>
      <c r="QL15" s="1099"/>
      <c r="QM15" s="1099"/>
      <c r="QN15" s="1099"/>
      <c r="QO15" s="1099"/>
      <c r="QP15" s="1099"/>
      <c r="QQ15" s="1099"/>
      <c r="QR15" s="1099"/>
      <c r="QS15" s="1099"/>
      <c r="QT15" s="1099"/>
      <c r="QU15" s="1099"/>
      <c r="QV15" s="1099"/>
      <c r="QW15" s="1099"/>
      <c r="QX15" s="1099"/>
      <c r="QY15" s="1099"/>
      <c r="QZ15" s="1099"/>
      <c r="RA15" s="1099"/>
      <c r="RB15" s="1099"/>
      <c r="RC15" s="1099"/>
      <c r="RD15" s="1099"/>
      <c r="RE15" s="1099"/>
      <c r="RF15" s="1099"/>
      <c r="RG15" s="1099"/>
      <c r="RH15" s="1099"/>
      <c r="RI15" s="1099"/>
      <c r="RJ15" s="1099"/>
      <c r="RK15" s="1099"/>
      <c r="RL15" s="1099"/>
      <c r="RM15" s="1099"/>
      <c r="RN15" s="1099"/>
      <c r="RO15" s="1099"/>
      <c r="RP15" s="1099"/>
      <c r="RQ15" s="1099"/>
      <c r="RR15" s="1099"/>
      <c r="RS15" s="1099"/>
      <c r="RT15" s="1099"/>
      <c r="RU15" s="1099"/>
      <c r="RV15" s="1099"/>
      <c r="RW15" s="1099"/>
      <c r="RX15" s="1099"/>
      <c r="RY15" s="1099"/>
      <c r="RZ15" s="1099"/>
      <c r="SA15" s="1099"/>
      <c r="SB15" s="1099"/>
      <c r="SC15" s="1099"/>
      <c r="SD15" s="1099"/>
      <c r="SE15" s="1099"/>
      <c r="SF15" s="1099"/>
      <c r="SG15" s="1099"/>
      <c r="SH15" s="1099"/>
      <c r="SI15" s="1099"/>
      <c r="SJ15" s="1099"/>
      <c r="SK15" s="1099"/>
      <c r="SL15" s="1099"/>
      <c r="SM15" s="1099"/>
      <c r="SN15" s="1099"/>
      <c r="SO15" s="1099"/>
      <c r="SP15" s="1099"/>
      <c r="SQ15" s="1099"/>
      <c r="SR15" s="1099"/>
      <c r="SS15" s="1099"/>
      <c r="ST15" s="1099"/>
      <c r="SU15" s="1099"/>
      <c r="SV15" s="1099"/>
      <c r="SW15" s="1099"/>
      <c r="SX15" s="1099"/>
      <c r="SY15" s="1099"/>
      <c r="SZ15" s="1099"/>
      <c r="TA15" s="1099"/>
      <c r="TB15" s="1099"/>
      <c r="TC15" s="1099"/>
      <c r="TD15" s="1099"/>
      <c r="TE15" s="1099"/>
      <c r="TF15" s="1099"/>
      <c r="TG15" s="1099"/>
      <c r="TH15" s="1099"/>
      <c r="TI15" s="1099"/>
      <c r="TJ15" s="1099"/>
      <c r="TK15" s="1099"/>
      <c r="TL15" s="1099"/>
      <c r="TM15" s="1099"/>
      <c r="TN15" s="1099"/>
      <c r="TO15" s="1099"/>
      <c r="TP15" s="1099"/>
      <c r="TQ15" s="1099"/>
      <c r="TR15" s="1099"/>
      <c r="TS15" s="1099"/>
      <c r="TT15" s="1099"/>
      <c r="TU15" s="1099"/>
      <c r="TV15" s="1099"/>
      <c r="TW15" s="1099"/>
      <c r="TX15" s="1099"/>
      <c r="TY15" s="1099"/>
      <c r="TZ15" s="1099"/>
      <c r="UA15" s="1099"/>
      <c r="UB15" s="1099"/>
      <c r="UC15" s="1099"/>
      <c r="UD15" s="1099"/>
      <c r="UE15" s="1099"/>
      <c r="UF15" s="1099"/>
      <c r="UG15" s="1099"/>
      <c r="UH15" s="1099"/>
      <c r="UI15" s="1099"/>
      <c r="UJ15" s="1099"/>
      <c r="UK15" s="1099"/>
      <c r="UL15" s="1099"/>
      <c r="UM15" s="1099"/>
      <c r="UN15" s="1099"/>
      <c r="UO15" s="1099"/>
      <c r="UP15" s="1099"/>
      <c r="UQ15" s="1099"/>
      <c r="UR15" s="1099"/>
      <c r="US15" s="1099"/>
      <c r="UT15" s="1099"/>
      <c r="UU15" s="1099"/>
      <c r="UV15" s="1099"/>
      <c r="UW15" s="1099"/>
      <c r="UX15" s="1099"/>
      <c r="UY15" s="1099"/>
      <c r="UZ15" s="1099"/>
      <c r="VA15" s="1099"/>
      <c r="VB15" s="1099"/>
      <c r="VC15" s="1099"/>
      <c r="VD15" s="1099"/>
      <c r="VE15" s="1099"/>
      <c r="VF15" s="1099"/>
      <c r="VG15" s="1099"/>
      <c r="VH15" s="1099"/>
      <c r="VI15" s="1099"/>
      <c r="VJ15" s="1099"/>
      <c r="VK15" s="1099"/>
      <c r="VL15" s="1099"/>
      <c r="VM15" s="1099"/>
      <c r="VN15" s="1099"/>
      <c r="VO15" s="1099"/>
      <c r="VP15" s="1099"/>
      <c r="VQ15" s="1099"/>
      <c r="VR15" s="1099"/>
      <c r="VS15" s="1099"/>
      <c r="VT15" s="1099"/>
      <c r="VU15" s="1099"/>
      <c r="VV15" s="1099"/>
      <c r="VW15" s="1099"/>
      <c r="VX15" s="1099"/>
      <c r="VY15" s="1099"/>
      <c r="VZ15" s="1099"/>
      <c r="WA15" s="1099"/>
      <c r="WB15" s="1099"/>
      <c r="WC15" s="1099"/>
      <c r="WD15" s="1099"/>
      <c r="WE15" s="1099"/>
      <c r="WF15" s="1099"/>
      <c r="WG15" s="1099"/>
      <c r="WH15" s="1099"/>
      <c r="WI15" s="1099"/>
      <c r="WJ15" s="1099"/>
      <c r="WK15" s="1099"/>
      <c r="WL15" s="1099"/>
      <c r="WM15" s="1099"/>
      <c r="WN15" s="1099"/>
      <c r="WO15" s="1099"/>
      <c r="WP15" s="1099"/>
      <c r="WQ15" s="1099"/>
      <c r="WR15" s="1099"/>
      <c r="WS15" s="1099"/>
      <c r="WT15" s="1099"/>
      <c r="WU15" s="1099"/>
      <c r="WV15" s="1099"/>
      <c r="WW15" s="1099"/>
      <c r="WX15" s="1099"/>
      <c r="WY15" s="1099"/>
      <c r="WZ15" s="1099"/>
      <c r="XA15" s="1099"/>
      <c r="XB15" s="1099"/>
      <c r="XC15" s="1099"/>
      <c r="XD15" s="1099"/>
      <c r="XE15" s="1099"/>
      <c r="XF15" s="1099"/>
      <c r="XG15" s="1099"/>
      <c r="XH15" s="1099"/>
      <c r="XI15" s="1099"/>
      <c r="XJ15" s="1099"/>
      <c r="XK15" s="1099"/>
      <c r="XL15" s="1099"/>
      <c r="XM15" s="1099"/>
      <c r="XN15" s="1099"/>
      <c r="XO15" s="1099"/>
      <c r="XP15" s="1099"/>
      <c r="XQ15" s="1099"/>
      <c r="XR15" s="1099"/>
      <c r="XS15" s="1099"/>
      <c r="XT15" s="1099"/>
      <c r="XU15" s="1099"/>
      <c r="XV15" s="1099"/>
      <c r="XW15" s="1099"/>
      <c r="XX15" s="1099"/>
      <c r="XY15" s="1099"/>
      <c r="XZ15" s="1099"/>
      <c r="YA15" s="1099"/>
      <c r="YB15" s="1099"/>
      <c r="YC15" s="1099"/>
      <c r="YD15" s="1099"/>
      <c r="YE15" s="1099"/>
      <c r="YF15" s="1099"/>
      <c r="YG15" s="1099"/>
      <c r="YH15" s="1099"/>
      <c r="YI15" s="1099"/>
      <c r="YJ15" s="1099"/>
      <c r="YK15" s="1099"/>
      <c r="YL15" s="1099"/>
      <c r="YM15" s="1099"/>
      <c r="YN15" s="1099"/>
      <c r="YO15" s="1099"/>
      <c r="YP15" s="1099"/>
      <c r="YQ15" s="1099"/>
      <c r="YR15" s="1099"/>
      <c r="YS15" s="1099"/>
      <c r="YT15" s="1099"/>
      <c r="YU15" s="1099"/>
      <c r="YV15" s="1099"/>
      <c r="YW15" s="1099"/>
      <c r="YX15" s="1099"/>
      <c r="YY15" s="1099"/>
      <c r="YZ15" s="1099"/>
      <c r="ZA15" s="1099"/>
      <c r="ZB15" s="1099"/>
      <c r="ZC15" s="1099"/>
      <c r="ZD15" s="1099"/>
      <c r="ZE15" s="1099"/>
      <c r="ZF15" s="1099"/>
      <c r="ZG15" s="1099"/>
      <c r="ZH15" s="1099"/>
      <c r="ZI15" s="1099"/>
      <c r="ZJ15" s="1099"/>
      <c r="ZK15" s="1099"/>
      <c r="ZL15" s="1099"/>
      <c r="ZM15" s="1099"/>
      <c r="ZN15" s="1099"/>
      <c r="ZO15" s="1099"/>
      <c r="ZP15" s="1099"/>
      <c r="ZQ15" s="1099"/>
      <c r="ZR15" s="1099"/>
      <c r="ZS15" s="1099"/>
      <c r="ZT15" s="1099"/>
      <c r="ZU15" s="1099"/>
      <c r="ZV15" s="1099"/>
      <c r="ZW15" s="1099"/>
      <c r="ZX15" s="1099"/>
      <c r="ZY15" s="1099"/>
      <c r="ZZ15" s="1099"/>
      <c r="AAA15" s="1099"/>
      <c r="AAB15" s="1099"/>
      <c r="AAC15" s="1099"/>
      <c r="AAD15" s="1099"/>
      <c r="AAE15" s="1099"/>
      <c r="AAF15" s="1099"/>
      <c r="AAG15" s="1099"/>
      <c r="AAH15" s="1099"/>
      <c r="AAI15" s="1099"/>
      <c r="AAJ15" s="1099"/>
      <c r="AAK15" s="1099"/>
      <c r="AAL15" s="1099"/>
      <c r="AAM15" s="1099"/>
      <c r="AAN15" s="1099"/>
      <c r="AAO15" s="1099"/>
      <c r="AAP15" s="1099"/>
      <c r="AAQ15" s="1099"/>
      <c r="AAR15" s="1099"/>
      <c r="AAS15" s="1099"/>
      <c r="AAT15" s="1099"/>
      <c r="AAU15" s="1099"/>
      <c r="AAV15" s="1099"/>
      <c r="AAW15" s="1099"/>
      <c r="AAX15" s="1099"/>
      <c r="AAY15" s="1099"/>
      <c r="AAZ15" s="1099"/>
      <c r="ABA15" s="1099"/>
      <c r="ABB15" s="1099"/>
      <c r="ABC15" s="1099"/>
      <c r="ABD15" s="1099"/>
      <c r="ABE15" s="1099"/>
      <c r="ABF15" s="1099"/>
      <c r="ABG15" s="1099"/>
      <c r="ABH15" s="1099"/>
      <c r="ABI15" s="1099"/>
      <c r="ABJ15" s="1099"/>
      <c r="ABK15" s="1099"/>
      <c r="ABL15" s="1099"/>
      <c r="ABM15" s="1099"/>
      <c r="ABN15" s="1099"/>
      <c r="ABO15" s="1099"/>
      <c r="ABP15" s="1099"/>
      <c r="ABQ15" s="1099"/>
      <c r="ABR15" s="1099"/>
      <c r="ABS15" s="1099"/>
      <c r="ABT15" s="1099"/>
      <c r="ABU15" s="1099"/>
      <c r="ABV15" s="1099"/>
      <c r="ABW15" s="1099"/>
      <c r="ABX15" s="1099"/>
      <c r="ABY15" s="1099"/>
      <c r="ABZ15" s="1099"/>
      <c r="ACA15" s="1099"/>
      <c r="ACB15" s="1099"/>
      <c r="ACC15" s="1099"/>
      <c r="ACD15" s="1099"/>
      <c r="ACE15" s="1099"/>
      <c r="ACF15" s="1099"/>
      <c r="ACG15" s="1099"/>
      <c r="ACH15" s="1099"/>
      <c r="ACI15" s="1099"/>
      <c r="ACJ15" s="1099"/>
      <c r="ACK15" s="1099"/>
      <c r="ACL15" s="1099"/>
      <c r="ACM15" s="1099"/>
      <c r="ACN15" s="1099"/>
      <c r="ACO15" s="1099"/>
      <c r="ACP15" s="1099"/>
      <c r="ACQ15" s="1099"/>
      <c r="ACR15" s="1099"/>
      <c r="ACS15" s="1099"/>
      <c r="ACT15" s="1099"/>
      <c r="ACU15" s="1099"/>
      <c r="ACV15" s="1099"/>
      <c r="ACW15" s="1099"/>
      <c r="ACX15" s="1099"/>
      <c r="ACY15" s="1099"/>
      <c r="ACZ15" s="1099"/>
      <c r="ADA15" s="1099"/>
      <c r="ADB15" s="1099"/>
      <c r="ADC15" s="1099"/>
      <c r="ADD15" s="1099"/>
      <c r="ADE15" s="1099"/>
      <c r="ADF15" s="1099"/>
      <c r="ADG15" s="1099"/>
      <c r="ADH15" s="1099"/>
      <c r="ADI15" s="1099"/>
      <c r="ADJ15" s="1099"/>
      <c r="ADK15" s="1099"/>
      <c r="ADL15" s="1099"/>
      <c r="ADM15" s="1099"/>
      <c r="ADN15" s="1099"/>
      <c r="ADO15" s="1099"/>
      <c r="ADP15" s="1099"/>
      <c r="ADQ15" s="1099"/>
      <c r="ADR15" s="1099"/>
      <c r="ADS15" s="1099"/>
      <c r="ADT15" s="1099"/>
      <c r="ADU15" s="1099"/>
      <c r="ADV15" s="1099"/>
      <c r="ADW15" s="1099"/>
      <c r="ADX15" s="1099"/>
      <c r="ADY15" s="1099"/>
      <c r="ADZ15" s="1099"/>
      <c r="AEA15" s="1099"/>
      <c r="AEB15" s="1099"/>
      <c r="AEC15" s="1099"/>
      <c r="AED15" s="1099"/>
      <c r="AEE15" s="1099"/>
      <c r="AEF15" s="1099"/>
      <c r="AEG15" s="1099"/>
      <c r="AEH15" s="1099"/>
      <c r="AEI15" s="1099"/>
      <c r="AEJ15" s="1099"/>
      <c r="AEK15" s="1099"/>
      <c r="AEL15" s="1099"/>
      <c r="AEM15" s="1099"/>
      <c r="AEN15" s="1099"/>
      <c r="AEO15" s="1099"/>
      <c r="AEP15" s="1099"/>
      <c r="AEQ15" s="1099"/>
      <c r="AER15" s="1099"/>
      <c r="AES15" s="1099"/>
      <c r="AET15" s="1099"/>
      <c r="AEU15" s="1099"/>
      <c r="AEV15" s="1099"/>
      <c r="AEW15" s="1099"/>
      <c r="AEX15" s="1099"/>
      <c r="AEY15" s="1099"/>
      <c r="AEZ15" s="1099"/>
      <c r="AFA15" s="1099"/>
      <c r="AFB15" s="1099"/>
      <c r="AFC15" s="1099"/>
      <c r="AFD15" s="1099"/>
      <c r="AFE15" s="1099"/>
      <c r="AFF15" s="1099"/>
      <c r="AFG15" s="1099"/>
      <c r="AFH15" s="1099"/>
      <c r="AFI15" s="1099"/>
      <c r="AFJ15" s="1099"/>
      <c r="AFK15" s="1099"/>
      <c r="AFL15" s="1099"/>
      <c r="AFM15" s="1099"/>
      <c r="AFN15" s="1099"/>
      <c r="AFO15" s="1099"/>
      <c r="AFP15" s="1099"/>
      <c r="AFQ15" s="1099"/>
      <c r="AFR15" s="1099"/>
      <c r="AFS15" s="1099"/>
      <c r="AFT15" s="1099"/>
      <c r="AFU15" s="1099"/>
      <c r="AFV15" s="1099"/>
      <c r="AFW15" s="1099"/>
      <c r="AFX15" s="1099"/>
      <c r="AFY15" s="1099"/>
      <c r="AFZ15" s="1099"/>
      <c r="AGA15" s="1099"/>
      <c r="AGB15" s="1099"/>
      <c r="AGC15" s="1099"/>
      <c r="AGD15" s="1099"/>
      <c r="AGE15" s="1099"/>
      <c r="AGF15" s="1099"/>
      <c r="AGG15" s="1099"/>
      <c r="AGH15" s="1099"/>
      <c r="AGI15" s="1099"/>
      <c r="AGJ15" s="1099"/>
      <c r="AGK15" s="1099"/>
      <c r="AGL15" s="1099"/>
      <c r="AGM15" s="1099"/>
      <c r="AGN15" s="1099"/>
      <c r="AGO15" s="1099"/>
      <c r="AGP15" s="1099"/>
      <c r="AGQ15" s="1099"/>
      <c r="AGR15" s="1099"/>
      <c r="AGS15" s="1099"/>
      <c r="AGT15" s="1099"/>
      <c r="AGU15" s="1099"/>
      <c r="AGV15" s="1099"/>
      <c r="AGW15" s="1099"/>
      <c r="AGX15" s="1099"/>
      <c r="AGY15" s="1099"/>
      <c r="AGZ15" s="1099"/>
      <c r="AHA15" s="1099"/>
      <c r="AHB15" s="1099"/>
      <c r="AHC15" s="1099"/>
      <c r="AHD15" s="1099"/>
      <c r="AHE15" s="1099"/>
      <c r="AHF15" s="1099"/>
      <c r="AHG15" s="1099"/>
      <c r="AHH15" s="1099"/>
      <c r="AHI15" s="1099"/>
      <c r="AHJ15" s="1099"/>
      <c r="AHK15" s="1099"/>
      <c r="AHL15" s="1099"/>
      <c r="AHM15" s="1099"/>
      <c r="AHN15" s="1099"/>
      <c r="AHO15" s="1099"/>
      <c r="AHP15" s="1099"/>
      <c r="AHQ15" s="1099"/>
      <c r="AHR15" s="1099"/>
      <c r="AHS15" s="1099"/>
      <c r="AHT15" s="1099"/>
      <c r="AHU15" s="1099"/>
      <c r="AHV15" s="1099"/>
      <c r="AHW15" s="1099"/>
      <c r="AHX15" s="1099"/>
      <c r="AHY15" s="1099"/>
      <c r="AHZ15" s="1099"/>
      <c r="AIA15" s="1099"/>
      <c r="AIB15" s="1099"/>
      <c r="AIC15" s="1099"/>
      <c r="AID15" s="1099"/>
      <c r="AIE15" s="1099"/>
      <c r="AIF15" s="1099"/>
      <c r="AIG15" s="1099"/>
      <c r="AIH15" s="1099"/>
      <c r="AII15" s="1099"/>
      <c r="AIJ15" s="1099"/>
      <c r="AIK15" s="1099"/>
      <c r="AIL15" s="1099"/>
      <c r="AIM15" s="1099"/>
      <c r="AIN15" s="1099"/>
      <c r="AIO15" s="1099"/>
      <c r="AIP15" s="1099"/>
      <c r="AIQ15" s="1099"/>
      <c r="AIR15" s="1099"/>
      <c r="AIS15" s="1099"/>
      <c r="AIT15" s="1099"/>
      <c r="AIU15" s="1099"/>
      <c r="AIV15" s="1099"/>
      <c r="AIW15" s="1099"/>
      <c r="AIX15" s="1099"/>
      <c r="AIY15" s="1099"/>
      <c r="AIZ15" s="1099"/>
      <c r="AJA15" s="1099"/>
      <c r="AJB15" s="1099"/>
      <c r="AJC15" s="1099"/>
      <c r="AJD15" s="1099"/>
      <c r="AJE15" s="1099"/>
      <c r="AJF15" s="1099"/>
      <c r="AJG15" s="1099"/>
      <c r="AJH15" s="1099"/>
      <c r="AJI15" s="1099"/>
      <c r="AJJ15" s="1099"/>
      <c r="AJK15" s="1099"/>
      <c r="AJL15" s="1099"/>
      <c r="AJM15" s="1099"/>
      <c r="AJN15" s="1099"/>
      <c r="AJO15" s="1099"/>
      <c r="AJP15" s="1099"/>
      <c r="AJQ15" s="1099"/>
      <c r="AJR15" s="1099"/>
      <c r="AJS15" s="1099"/>
      <c r="AJT15" s="1099"/>
      <c r="AJU15" s="1099"/>
      <c r="AJV15" s="1099"/>
      <c r="AJW15" s="1099"/>
      <c r="AJX15" s="1099"/>
      <c r="AJY15" s="1099"/>
      <c r="AJZ15" s="1099"/>
      <c r="AKA15" s="1099"/>
      <c r="AKB15" s="1099"/>
      <c r="AKC15" s="1099"/>
      <c r="AKD15" s="1099"/>
      <c r="AKE15" s="1099"/>
      <c r="AKF15" s="1099"/>
      <c r="AKG15" s="1099"/>
      <c r="AKH15" s="1099"/>
      <c r="AKI15" s="1099"/>
      <c r="AKJ15" s="1099"/>
      <c r="AKK15" s="1099"/>
      <c r="AKL15" s="1099"/>
      <c r="AKM15" s="1099"/>
      <c r="AKN15" s="1099"/>
      <c r="AKO15" s="1099"/>
      <c r="AKP15" s="1099"/>
      <c r="AKQ15" s="1099"/>
      <c r="AKR15" s="1099"/>
      <c r="AKS15" s="1099"/>
      <c r="AKT15" s="1099"/>
      <c r="AKU15" s="1099"/>
      <c r="AKV15" s="1099"/>
      <c r="AKW15" s="1099"/>
      <c r="AKX15" s="1099"/>
      <c r="AKY15" s="1099"/>
      <c r="AKZ15" s="1099"/>
      <c r="ALA15" s="1099"/>
      <c r="ALB15" s="1099"/>
      <c r="ALC15" s="1099"/>
      <c r="ALD15" s="1099"/>
      <c r="ALE15" s="1099"/>
      <c r="ALF15" s="1099"/>
      <c r="ALG15" s="1099"/>
      <c r="ALH15" s="1099"/>
      <c r="ALI15" s="1099"/>
      <c r="ALJ15" s="1099"/>
      <c r="ALK15" s="1099"/>
      <c r="ALL15" s="1099"/>
      <c r="ALM15" s="1099"/>
      <c r="ALN15" s="1099"/>
      <c r="ALO15" s="1099"/>
      <c r="ALP15" s="1099"/>
      <c r="ALQ15" s="1099"/>
      <c r="ALR15" s="1099"/>
      <c r="ALS15" s="1099"/>
      <c r="ALT15" s="1099"/>
      <c r="ALU15" s="1099"/>
      <c r="ALV15" s="1099"/>
      <c r="ALW15" s="1099"/>
      <c r="ALX15" s="1099"/>
      <c r="ALY15" s="1099"/>
      <c r="ALZ15" s="1099"/>
      <c r="AMA15" s="1099"/>
      <c r="AMB15" s="1099"/>
      <c r="AMC15" s="1099"/>
      <c r="AMD15" s="1099"/>
      <c r="AME15" s="1099"/>
      <c r="AMF15" s="1099"/>
      <c r="AMG15" s="1099"/>
      <c r="AMH15" s="1099"/>
      <c r="AMI15" s="1099"/>
      <c r="AMJ15" s="1099"/>
      <c r="AMK15" s="1099"/>
      <c r="AML15" s="1099"/>
      <c r="AMM15" s="1099"/>
      <c r="AMN15" s="1099"/>
      <c r="AMO15" s="1099"/>
      <c r="AMP15" s="1099"/>
      <c r="AMQ15" s="1099"/>
      <c r="AMR15" s="1099"/>
      <c r="AMS15" s="1099"/>
      <c r="AMT15" s="1099"/>
      <c r="AMU15" s="1099"/>
      <c r="AMV15" s="1099"/>
      <c r="AMW15" s="1099"/>
      <c r="AMX15" s="1099"/>
      <c r="AMY15" s="1099"/>
      <c r="AMZ15" s="1099"/>
      <c r="ANA15" s="1099"/>
      <c r="ANB15" s="1099"/>
      <c r="ANC15" s="1099"/>
      <c r="AND15" s="1099"/>
      <c r="ANE15" s="1099"/>
      <c r="ANF15" s="1099"/>
      <c r="ANG15" s="1099"/>
      <c r="ANH15" s="1099"/>
      <c r="ANI15" s="1099"/>
      <c r="ANJ15" s="1099"/>
      <c r="ANK15" s="1099"/>
      <c r="ANL15" s="1099"/>
      <c r="ANM15" s="1099"/>
      <c r="ANN15" s="1099"/>
      <c r="ANO15" s="1099"/>
      <c r="ANP15" s="1099"/>
      <c r="ANQ15" s="1099"/>
      <c r="ANR15" s="1099"/>
      <c r="ANS15" s="1099"/>
      <c r="ANT15" s="1099"/>
      <c r="ANU15" s="1099"/>
      <c r="ANV15" s="1099"/>
      <c r="ANW15" s="1099"/>
      <c r="ANX15" s="1099"/>
      <c r="ANY15" s="1099"/>
      <c r="ANZ15" s="1099"/>
      <c r="AOA15" s="1099"/>
      <c r="AOB15" s="1099"/>
      <c r="AOC15" s="1099"/>
      <c r="AOD15" s="1099"/>
      <c r="AOE15" s="1099"/>
      <c r="AOF15" s="1099"/>
      <c r="AOG15" s="1099"/>
      <c r="AOH15" s="1099"/>
      <c r="AOI15" s="1099"/>
      <c r="AOJ15" s="1099"/>
      <c r="AOK15" s="1099"/>
      <c r="AOL15" s="1099"/>
      <c r="AOM15" s="1099"/>
      <c r="AON15" s="1099"/>
      <c r="AOO15" s="1099"/>
      <c r="AOP15" s="1099"/>
      <c r="AOQ15" s="1099"/>
      <c r="AOR15" s="1099"/>
      <c r="AOS15" s="1099"/>
      <c r="AOT15" s="1099"/>
      <c r="AOU15" s="1099"/>
      <c r="AOV15" s="1099"/>
      <c r="AOW15" s="1099"/>
      <c r="AOX15" s="1099"/>
      <c r="AOY15" s="1099"/>
      <c r="AOZ15" s="1099"/>
      <c r="APA15" s="1099"/>
      <c r="APB15" s="1099"/>
      <c r="APC15" s="1099"/>
      <c r="APD15" s="1099"/>
      <c r="APE15" s="1099"/>
      <c r="APF15" s="1099"/>
      <c r="APG15" s="1099"/>
      <c r="APH15" s="1099"/>
      <c r="API15" s="1099"/>
      <c r="APJ15" s="1099"/>
      <c r="APK15" s="1099"/>
      <c r="APL15" s="1099"/>
      <c r="APM15" s="1099"/>
      <c r="APN15" s="1099"/>
      <c r="APO15" s="1099"/>
      <c r="APP15" s="1099"/>
      <c r="APQ15" s="1099"/>
      <c r="APR15" s="1099"/>
      <c r="APS15" s="1099"/>
      <c r="APT15" s="1099"/>
      <c r="APU15" s="1099"/>
      <c r="APV15" s="1099"/>
      <c r="APW15" s="1099"/>
      <c r="APX15" s="1099"/>
      <c r="APY15" s="1099"/>
      <c r="APZ15" s="1099"/>
      <c r="AQA15" s="1099"/>
      <c r="AQB15" s="1099"/>
      <c r="AQC15" s="1099"/>
      <c r="AQD15" s="1099"/>
      <c r="AQE15" s="1099"/>
      <c r="AQF15" s="1099"/>
      <c r="AQG15" s="1099"/>
      <c r="AQH15" s="1099"/>
      <c r="AQI15" s="1099"/>
      <c r="AQJ15" s="1099"/>
      <c r="AQK15" s="1099"/>
      <c r="AQL15" s="1099"/>
      <c r="AQM15" s="1099"/>
      <c r="AQN15" s="1099"/>
      <c r="AQO15" s="1099"/>
      <c r="AQP15" s="1099"/>
      <c r="AQQ15" s="1099"/>
      <c r="AQR15" s="1099"/>
      <c r="AQS15" s="1099"/>
      <c r="AQT15" s="1099"/>
      <c r="AQU15" s="1099"/>
      <c r="AQV15" s="1099"/>
      <c r="AQW15" s="1099"/>
      <c r="AQX15" s="1099"/>
      <c r="AQY15" s="1099"/>
      <c r="AQZ15" s="1099"/>
      <c r="ARA15" s="1099"/>
      <c r="ARB15" s="1099"/>
      <c r="ARC15" s="1099"/>
      <c r="ARD15" s="1099"/>
      <c r="ARE15" s="1099"/>
      <c r="ARF15" s="1099"/>
      <c r="ARG15" s="1099"/>
      <c r="ARH15" s="1099"/>
      <c r="ARI15" s="1099"/>
      <c r="ARJ15" s="1099"/>
      <c r="ARK15" s="1099"/>
      <c r="ARL15" s="1099"/>
      <c r="ARM15" s="1099"/>
      <c r="ARN15" s="1099"/>
      <c r="ARO15" s="1099"/>
      <c r="ARP15" s="1099"/>
      <c r="ARQ15" s="1099"/>
      <c r="ARR15" s="1099"/>
      <c r="ARS15" s="1099"/>
      <c r="ART15" s="1099"/>
      <c r="ARU15" s="1099"/>
      <c r="ARV15" s="1099"/>
      <c r="ARW15" s="1099"/>
      <c r="ARX15" s="1099"/>
      <c r="ARY15" s="1099"/>
      <c r="ARZ15" s="1099"/>
      <c r="ASA15" s="1099"/>
      <c r="ASB15" s="1099"/>
      <c r="ASC15" s="1099"/>
      <c r="ASD15" s="1099"/>
      <c r="ASE15" s="1099"/>
      <c r="ASF15" s="1099"/>
      <c r="ASG15" s="1099"/>
      <c r="ASH15" s="1099"/>
      <c r="ASI15" s="1099"/>
      <c r="ASJ15" s="1099"/>
      <c r="ASK15" s="1099"/>
      <c r="ASL15" s="1099"/>
      <c r="ASM15" s="1099"/>
      <c r="ASN15" s="1099"/>
      <c r="ASO15" s="1099"/>
      <c r="ASP15" s="1099"/>
      <c r="ASQ15" s="1099"/>
      <c r="ASR15" s="1099"/>
      <c r="ASS15" s="1099"/>
      <c r="AST15" s="1099"/>
      <c r="ASU15" s="1099"/>
      <c r="ASV15" s="1099"/>
      <c r="ASW15" s="1099"/>
      <c r="ASX15" s="1099"/>
      <c r="ASY15" s="1099"/>
      <c r="ASZ15" s="1099"/>
      <c r="ATA15" s="1099"/>
      <c r="ATB15" s="1099"/>
      <c r="ATC15" s="1099"/>
      <c r="ATD15" s="1099"/>
      <c r="ATE15" s="1099"/>
      <c r="ATF15" s="1099"/>
      <c r="ATG15" s="1099"/>
      <c r="ATH15" s="1099"/>
      <c r="ATI15" s="1099"/>
      <c r="ATJ15" s="1099"/>
      <c r="ATK15" s="1099"/>
      <c r="ATL15" s="1099"/>
      <c r="ATM15" s="1099"/>
      <c r="ATN15" s="1099"/>
      <c r="ATO15" s="1099"/>
      <c r="ATP15" s="1099"/>
      <c r="ATQ15" s="1099"/>
      <c r="ATR15" s="1099"/>
      <c r="ATS15" s="1099"/>
      <c r="ATT15" s="1099"/>
      <c r="ATU15" s="1099"/>
      <c r="ATV15" s="1099"/>
      <c r="ATW15" s="1099"/>
      <c r="ATX15" s="1099"/>
      <c r="ATY15" s="1099"/>
      <c r="ATZ15" s="1099"/>
      <c r="AUA15" s="1099"/>
      <c r="AUB15" s="1099"/>
      <c r="AUC15" s="1099"/>
      <c r="AUD15" s="1099"/>
      <c r="AUE15" s="1099"/>
      <c r="AUF15" s="1099"/>
      <c r="AUG15" s="1099"/>
      <c r="AUH15" s="1099"/>
      <c r="AUI15" s="1099"/>
      <c r="AUJ15" s="1099"/>
      <c r="AUK15" s="1099"/>
      <c r="AUL15" s="1099"/>
      <c r="AUM15" s="1099"/>
      <c r="AUN15" s="1099"/>
      <c r="AUO15" s="1099"/>
      <c r="AUP15" s="1099"/>
      <c r="AUQ15" s="1099"/>
      <c r="AUR15" s="1099"/>
      <c r="AUS15" s="1099"/>
      <c r="AUT15" s="1099"/>
      <c r="AUU15" s="1099"/>
      <c r="AUV15" s="1099"/>
      <c r="AUW15" s="1099"/>
      <c r="AUX15" s="1099"/>
      <c r="AUY15" s="1099"/>
      <c r="AUZ15" s="1099"/>
      <c r="AVA15" s="1099"/>
      <c r="AVB15" s="1099"/>
      <c r="AVC15" s="1099"/>
      <c r="AVD15" s="1099"/>
      <c r="AVE15" s="1099"/>
      <c r="AVF15" s="1099"/>
      <c r="AVG15" s="1099"/>
      <c r="AVH15" s="1099"/>
      <c r="AVI15" s="1099"/>
      <c r="AVJ15" s="1099"/>
      <c r="AVK15" s="1099"/>
      <c r="AVL15" s="1099"/>
      <c r="AVM15" s="1099"/>
      <c r="AVN15" s="1099"/>
      <c r="AVO15" s="1099"/>
      <c r="AVP15" s="1099"/>
      <c r="AVQ15" s="1099"/>
      <c r="AVR15" s="1099"/>
      <c r="AVS15" s="1099"/>
      <c r="AVT15" s="1099"/>
      <c r="AVU15" s="1099"/>
      <c r="AVV15" s="1099"/>
      <c r="AVW15" s="1099"/>
      <c r="AVX15" s="1099"/>
      <c r="AVY15" s="1099"/>
      <c r="AVZ15" s="1099"/>
      <c r="AWA15" s="1099"/>
      <c r="AWB15" s="1099"/>
      <c r="AWC15" s="1099"/>
      <c r="AWD15" s="1099"/>
      <c r="AWE15" s="1099"/>
      <c r="AWF15" s="1099"/>
      <c r="AWG15" s="1099"/>
      <c r="AWH15" s="1099"/>
      <c r="AWI15" s="1099"/>
      <c r="AWJ15" s="1099"/>
      <c r="AWK15" s="1099"/>
      <c r="AWL15" s="1099"/>
      <c r="AWM15" s="1099"/>
      <c r="AWN15" s="1099"/>
      <c r="AWO15" s="1099"/>
      <c r="AWP15" s="1099"/>
      <c r="AWQ15" s="1099"/>
      <c r="AWR15" s="1099"/>
      <c r="AWS15" s="1099"/>
      <c r="AWT15" s="1099"/>
      <c r="AWU15" s="1099"/>
      <c r="AWV15" s="1099"/>
      <c r="AWW15" s="1099"/>
      <c r="AWX15" s="1099"/>
      <c r="AWY15" s="1099"/>
      <c r="AWZ15" s="1099"/>
      <c r="AXA15" s="1099"/>
      <c r="AXB15" s="1099"/>
      <c r="AXC15" s="1099"/>
      <c r="AXD15" s="1099"/>
      <c r="AXE15" s="1099"/>
      <c r="AXF15" s="1099"/>
      <c r="AXG15" s="1099"/>
      <c r="AXH15" s="1099"/>
      <c r="AXI15" s="1099"/>
      <c r="AXJ15" s="1099"/>
      <c r="AXK15" s="1099"/>
      <c r="AXL15" s="1099"/>
      <c r="AXM15" s="1099"/>
      <c r="AXN15" s="1099"/>
      <c r="AXO15" s="1099"/>
      <c r="AXP15" s="1099"/>
      <c r="AXQ15" s="1099"/>
      <c r="AXR15" s="1099"/>
      <c r="AXS15" s="1099"/>
      <c r="AXT15" s="1099"/>
      <c r="AXU15" s="1099"/>
      <c r="AXV15" s="1099"/>
      <c r="AXW15" s="1099"/>
      <c r="AXX15" s="1099"/>
      <c r="AXY15" s="1099"/>
      <c r="AXZ15" s="1099"/>
      <c r="AYA15" s="1099"/>
      <c r="AYB15" s="1099"/>
    </row>
    <row r="16" spans="1:1328" s="1100" customFormat="1" ht="23.25" customHeight="1" x14ac:dyDescent="0.2">
      <c r="A16" s="2000"/>
      <c r="B16" s="2005"/>
      <c r="C16" s="2005"/>
      <c r="D16" s="2005"/>
      <c r="E16" s="2005"/>
      <c r="F16" s="2005"/>
      <c r="G16" s="2005"/>
      <c r="H16" s="2005"/>
      <c r="I16" s="2005"/>
      <c r="J16" s="2002"/>
      <c r="K16" s="2006"/>
      <c r="L16" s="2006"/>
      <c r="M16" s="2006"/>
      <c r="N16" s="2000"/>
      <c r="O16" s="2006"/>
      <c r="P16" s="2006"/>
      <c r="Q16" s="2006"/>
      <c r="R16" s="2000"/>
      <c r="S16" s="4146" t="s">
        <v>1150</v>
      </c>
      <c r="T16" s="4146"/>
      <c r="U16" s="2000"/>
      <c r="V16" s="1014"/>
      <c r="Z16" s="1014"/>
      <c r="AA16" s="1014"/>
      <c r="AB16" s="1014"/>
      <c r="AC16" s="1014"/>
      <c r="AD16" s="1014"/>
      <c r="AE16" s="1014"/>
      <c r="AF16" s="1014"/>
      <c r="AG16" s="1014"/>
      <c r="AH16" s="1014"/>
      <c r="AI16" s="1014"/>
      <c r="AJ16" s="1014"/>
      <c r="AK16" s="1014"/>
      <c r="AL16" s="1014"/>
      <c r="AM16" s="1014"/>
      <c r="AN16" s="1014"/>
      <c r="AO16" s="1014"/>
      <c r="AP16" s="1014"/>
      <c r="AQ16" s="1014"/>
      <c r="AR16" s="1014"/>
      <c r="AS16" s="1014"/>
      <c r="AT16" s="1014"/>
      <c r="AU16" s="1014"/>
      <c r="AV16" s="1098"/>
      <c r="AW16" s="1098"/>
      <c r="AX16" s="1098"/>
      <c r="AY16" s="1098"/>
      <c r="AZ16" s="1098"/>
      <c r="BA16" s="1098"/>
      <c r="BB16" s="1098"/>
      <c r="BC16" s="1098"/>
      <c r="BD16" s="1098"/>
      <c r="BE16" s="1098"/>
      <c r="BF16" s="1098"/>
      <c r="BG16" s="1098"/>
      <c r="BH16" s="1098"/>
      <c r="BI16" s="1098"/>
      <c r="BJ16" s="1098"/>
      <c r="BK16" s="1098"/>
      <c r="BL16" s="1098"/>
      <c r="BM16" s="1098"/>
      <c r="BN16" s="1099"/>
      <c r="BO16" s="1099"/>
      <c r="BP16" s="1099"/>
      <c r="BQ16" s="1099"/>
      <c r="BR16" s="1099"/>
      <c r="BS16" s="1099"/>
      <c r="BT16" s="1099"/>
      <c r="BU16" s="1099"/>
      <c r="BV16" s="1099"/>
      <c r="BW16" s="1099"/>
      <c r="BX16" s="1099"/>
      <c r="BY16" s="1099"/>
      <c r="BZ16" s="1099"/>
      <c r="CA16" s="1099"/>
      <c r="CB16" s="1099"/>
      <c r="CC16" s="1099"/>
      <c r="CD16" s="1099"/>
      <c r="CE16" s="1099"/>
      <c r="CF16" s="1099"/>
      <c r="CG16" s="1099"/>
      <c r="CH16" s="1099"/>
      <c r="CI16" s="1099"/>
      <c r="CJ16" s="1099"/>
      <c r="CK16" s="1099"/>
      <c r="CL16" s="1099"/>
      <c r="CM16" s="1099"/>
      <c r="CN16" s="1099"/>
      <c r="CO16" s="1099"/>
      <c r="CP16" s="1099"/>
      <c r="CQ16" s="1099"/>
      <c r="CR16" s="1099"/>
      <c r="CS16" s="1099"/>
      <c r="CT16" s="1099"/>
      <c r="CU16" s="1099"/>
      <c r="CV16" s="1099"/>
      <c r="CW16" s="1099"/>
      <c r="CX16" s="1099"/>
      <c r="CY16" s="1099"/>
      <c r="CZ16" s="1099"/>
      <c r="DA16" s="1099"/>
      <c r="DB16" s="1099"/>
      <c r="DC16" s="1099"/>
      <c r="DD16" s="1099"/>
      <c r="DE16" s="1099"/>
      <c r="DF16" s="1099"/>
      <c r="DG16" s="1099"/>
      <c r="DH16" s="1099"/>
      <c r="DI16" s="1099"/>
      <c r="DJ16" s="1099"/>
      <c r="DK16" s="1099"/>
      <c r="DL16" s="1099"/>
      <c r="DM16" s="1099"/>
      <c r="DN16" s="1099"/>
      <c r="DO16" s="1099"/>
      <c r="DP16" s="1099"/>
      <c r="DQ16" s="1099"/>
      <c r="DR16" s="1099"/>
      <c r="DS16" s="1099"/>
      <c r="DT16" s="1099"/>
      <c r="DU16" s="1099"/>
      <c r="DV16" s="1099"/>
      <c r="DW16" s="1099"/>
      <c r="DX16" s="1099"/>
      <c r="DY16" s="1099"/>
      <c r="DZ16" s="1099"/>
      <c r="EA16" s="1099"/>
      <c r="EB16" s="1099"/>
      <c r="EC16" s="1099"/>
      <c r="ED16" s="1099"/>
      <c r="EE16" s="1099"/>
      <c r="EF16" s="1099"/>
      <c r="EG16" s="1099"/>
      <c r="EH16" s="1099"/>
      <c r="EI16" s="1099"/>
      <c r="EJ16" s="1099"/>
      <c r="EK16" s="1099"/>
      <c r="EL16" s="1099"/>
      <c r="EM16" s="1099"/>
      <c r="EN16" s="1099"/>
      <c r="EO16" s="1099"/>
      <c r="EP16" s="1099"/>
      <c r="EQ16" s="1099"/>
      <c r="ER16" s="1099"/>
      <c r="ES16" s="1099"/>
      <c r="ET16" s="1099"/>
      <c r="EU16" s="1099"/>
      <c r="EV16" s="1099"/>
      <c r="EW16" s="1099"/>
      <c r="EX16" s="1099"/>
      <c r="EY16" s="1099"/>
      <c r="EZ16" s="1099"/>
      <c r="FA16" s="1099"/>
      <c r="FB16" s="1099"/>
      <c r="FC16" s="1099"/>
      <c r="FD16" s="1099"/>
      <c r="FE16" s="1099"/>
      <c r="FF16" s="1099"/>
      <c r="FG16" s="1099"/>
      <c r="FH16" s="1099"/>
      <c r="FI16" s="1099"/>
      <c r="FJ16" s="1099"/>
      <c r="FK16" s="1099"/>
      <c r="FL16" s="1099"/>
      <c r="FM16" s="1099"/>
      <c r="FN16" s="1099"/>
      <c r="FO16" s="1099"/>
      <c r="FP16" s="1099"/>
      <c r="FQ16" s="1099"/>
      <c r="FR16" s="1099"/>
      <c r="FS16" s="1099"/>
      <c r="FT16" s="1099"/>
      <c r="FU16" s="1099"/>
      <c r="FV16" s="1099"/>
      <c r="FW16" s="1099"/>
      <c r="FX16" s="1099"/>
      <c r="FY16" s="1099"/>
      <c r="FZ16" s="1099"/>
      <c r="GA16" s="1099"/>
      <c r="GB16" s="1099"/>
      <c r="GC16" s="1099"/>
      <c r="GD16" s="1099"/>
      <c r="GE16" s="1099"/>
      <c r="GF16" s="1099"/>
      <c r="GG16" s="1099"/>
      <c r="GH16" s="1099"/>
      <c r="GI16" s="1099"/>
      <c r="GJ16" s="1099"/>
      <c r="GK16" s="1099"/>
      <c r="GL16" s="1099"/>
      <c r="GM16" s="1099"/>
      <c r="GN16" s="1099"/>
      <c r="GO16" s="1099"/>
      <c r="GP16" s="1099"/>
      <c r="GQ16" s="1099"/>
      <c r="GR16" s="1099"/>
      <c r="GS16" s="1099"/>
      <c r="GT16" s="1099"/>
      <c r="GU16" s="1099"/>
      <c r="GV16" s="1099"/>
      <c r="GW16" s="1099"/>
      <c r="GX16" s="1099"/>
      <c r="GY16" s="1099"/>
      <c r="GZ16" s="1099"/>
      <c r="HA16" s="1099"/>
      <c r="HB16" s="1099"/>
      <c r="HC16" s="1099"/>
      <c r="HD16" s="1099"/>
      <c r="HE16" s="1099"/>
      <c r="HF16" s="1099"/>
      <c r="HG16" s="1099"/>
      <c r="HH16" s="1099"/>
      <c r="HI16" s="1099"/>
      <c r="HJ16" s="1099"/>
      <c r="HK16" s="1099"/>
      <c r="HL16" s="1099"/>
      <c r="HM16" s="1099"/>
      <c r="HN16" s="1099"/>
      <c r="HO16" s="1099"/>
      <c r="HP16" s="1099"/>
      <c r="HQ16" s="1099"/>
      <c r="HR16" s="1099"/>
      <c r="HS16" s="1099"/>
      <c r="HT16" s="1099"/>
      <c r="HU16" s="1099"/>
      <c r="HV16" s="1099"/>
      <c r="HW16" s="1099"/>
      <c r="HX16" s="1099"/>
      <c r="HY16" s="1099"/>
      <c r="HZ16" s="1099"/>
      <c r="IA16" s="1099"/>
      <c r="IB16" s="1099"/>
      <c r="IC16" s="1099"/>
      <c r="ID16" s="1099"/>
      <c r="IE16" s="1099"/>
      <c r="IF16" s="1099"/>
      <c r="IG16" s="1099"/>
      <c r="IH16" s="1099"/>
      <c r="II16" s="1099"/>
      <c r="IJ16" s="1099"/>
      <c r="IK16" s="1099"/>
      <c r="IL16" s="1099"/>
      <c r="IM16" s="1099"/>
      <c r="IN16" s="1099"/>
      <c r="IO16" s="1099"/>
      <c r="IP16" s="1099"/>
      <c r="IQ16" s="1099"/>
      <c r="IR16" s="1099"/>
      <c r="IS16" s="1099"/>
      <c r="IT16" s="1099"/>
      <c r="IU16" s="1099"/>
      <c r="IV16" s="1099"/>
      <c r="IW16" s="1099"/>
      <c r="IX16" s="1099"/>
      <c r="IY16" s="1099"/>
      <c r="IZ16" s="1099"/>
      <c r="JA16" s="1099"/>
      <c r="JB16" s="1099"/>
      <c r="JC16" s="1099"/>
      <c r="JD16" s="1099"/>
      <c r="JE16" s="1099"/>
      <c r="JF16" s="1099"/>
      <c r="JG16" s="1099"/>
      <c r="JH16" s="1099"/>
      <c r="JI16" s="1099"/>
      <c r="JJ16" s="1099"/>
      <c r="JK16" s="1099"/>
      <c r="JL16" s="1099"/>
      <c r="JM16" s="1099"/>
      <c r="JN16" s="1099"/>
      <c r="JO16" s="1099"/>
      <c r="JP16" s="1099"/>
      <c r="JQ16" s="1099"/>
      <c r="JR16" s="1099"/>
      <c r="JS16" s="1099"/>
      <c r="JT16" s="1099"/>
      <c r="JU16" s="1099"/>
      <c r="JV16" s="1099"/>
      <c r="JW16" s="1099"/>
      <c r="JX16" s="1099"/>
      <c r="JY16" s="1099"/>
      <c r="JZ16" s="1099"/>
      <c r="KA16" s="1099"/>
      <c r="KB16" s="1099"/>
      <c r="KC16" s="1099"/>
      <c r="KD16" s="1099"/>
      <c r="KE16" s="1099"/>
      <c r="KF16" s="1099"/>
      <c r="KG16" s="1099"/>
      <c r="KH16" s="1099"/>
      <c r="KI16" s="1099"/>
      <c r="KJ16" s="1099"/>
      <c r="KK16" s="1099"/>
      <c r="KL16" s="1099"/>
      <c r="KM16" s="1099"/>
      <c r="KN16" s="1099"/>
      <c r="KO16" s="1099"/>
      <c r="KP16" s="1099"/>
      <c r="KQ16" s="1099"/>
      <c r="KR16" s="1099"/>
      <c r="KS16" s="1099"/>
      <c r="KT16" s="1099"/>
      <c r="KU16" s="1099"/>
      <c r="KV16" s="1099"/>
      <c r="KW16" s="1099"/>
      <c r="KX16" s="1099"/>
      <c r="KY16" s="1099"/>
      <c r="KZ16" s="1099"/>
      <c r="LA16" s="1099"/>
      <c r="LB16" s="1099"/>
      <c r="LC16" s="1099"/>
      <c r="LD16" s="1099"/>
      <c r="LE16" s="1099"/>
      <c r="LF16" s="1099"/>
      <c r="LG16" s="1099"/>
      <c r="LH16" s="1099"/>
      <c r="LI16" s="1099"/>
      <c r="LJ16" s="1099"/>
      <c r="LK16" s="1099"/>
      <c r="LL16" s="1099"/>
      <c r="LM16" s="1099"/>
      <c r="LN16" s="1099"/>
      <c r="LO16" s="1099"/>
      <c r="LP16" s="1099"/>
      <c r="LQ16" s="1099"/>
      <c r="LR16" s="1099"/>
      <c r="LS16" s="1099"/>
      <c r="LT16" s="1099"/>
      <c r="LU16" s="1099"/>
      <c r="LV16" s="1099"/>
      <c r="LW16" s="1099"/>
      <c r="LX16" s="1099"/>
      <c r="LY16" s="1099"/>
      <c r="LZ16" s="1099"/>
      <c r="MA16" s="1099"/>
      <c r="MB16" s="1099"/>
      <c r="MC16" s="1099"/>
      <c r="MD16" s="1099"/>
      <c r="ME16" s="1099"/>
      <c r="MF16" s="1099"/>
      <c r="MG16" s="1099"/>
      <c r="MH16" s="1099"/>
      <c r="MI16" s="1099"/>
      <c r="MJ16" s="1099"/>
      <c r="MK16" s="1099"/>
      <c r="ML16" s="1099"/>
      <c r="MM16" s="1099"/>
      <c r="MN16" s="1099"/>
      <c r="MO16" s="1099"/>
      <c r="MP16" s="1099"/>
      <c r="MQ16" s="1099"/>
      <c r="MR16" s="1099"/>
      <c r="MS16" s="1099"/>
      <c r="MT16" s="1099"/>
      <c r="MU16" s="1099"/>
      <c r="MV16" s="1099"/>
      <c r="MW16" s="1099"/>
      <c r="MX16" s="1099"/>
      <c r="MY16" s="1099"/>
      <c r="MZ16" s="1099"/>
      <c r="NA16" s="1099"/>
      <c r="NB16" s="1099"/>
      <c r="NC16" s="1099"/>
      <c r="ND16" s="1099"/>
      <c r="NE16" s="1099"/>
      <c r="NF16" s="1099"/>
      <c r="NG16" s="1099"/>
      <c r="NH16" s="1099"/>
      <c r="NI16" s="1099"/>
      <c r="NJ16" s="1099"/>
      <c r="NK16" s="1099"/>
      <c r="NL16" s="1099"/>
      <c r="NM16" s="1099"/>
      <c r="NN16" s="1099"/>
      <c r="NO16" s="1099"/>
      <c r="NP16" s="1099"/>
      <c r="NQ16" s="1099"/>
      <c r="NR16" s="1099"/>
      <c r="NS16" s="1099"/>
      <c r="NT16" s="1099"/>
      <c r="NU16" s="1099"/>
      <c r="NV16" s="1099"/>
      <c r="NW16" s="1099"/>
      <c r="NX16" s="1099"/>
      <c r="NY16" s="1099"/>
      <c r="NZ16" s="1099"/>
      <c r="OA16" s="1099"/>
      <c r="OB16" s="1099"/>
      <c r="OC16" s="1099"/>
      <c r="OD16" s="1099"/>
      <c r="OE16" s="1099"/>
      <c r="OF16" s="1099"/>
      <c r="OG16" s="1099"/>
      <c r="OH16" s="1099"/>
      <c r="OI16" s="1099"/>
      <c r="OJ16" s="1099"/>
      <c r="OK16" s="1099"/>
      <c r="OL16" s="1099"/>
      <c r="OM16" s="1099"/>
      <c r="ON16" s="1099"/>
      <c r="OO16" s="1099"/>
      <c r="OP16" s="1099"/>
      <c r="OQ16" s="1099"/>
      <c r="OR16" s="1099"/>
      <c r="OS16" s="1099"/>
      <c r="OT16" s="1099"/>
      <c r="OU16" s="1099"/>
      <c r="OV16" s="1099"/>
      <c r="OW16" s="1099"/>
      <c r="OX16" s="1099"/>
      <c r="OY16" s="1099"/>
      <c r="OZ16" s="1099"/>
      <c r="PA16" s="1099"/>
      <c r="PB16" s="1099"/>
      <c r="PC16" s="1099"/>
      <c r="PD16" s="1099"/>
      <c r="PE16" s="1099"/>
      <c r="PF16" s="1099"/>
      <c r="PG16" s="1099"/>
      <c r="PH16" s="1099"/>
      <c r="PI16" s="1099"/>
      <c r="PJ16" s="1099"/>
      <c r="PK16" s="1099"/>
      <c r="PL16" s="1099"/>
      <c r="PM16" s="1099"/>
      <c r="PN16" s="1099"/>
      <c r="PO16" s="1099"/>
      <c r="PP16" s="1099"/>
      <c r="PQ16" s="1099"/>
      <c r="PR16" s="1099"/>
      <c r="PS16" s="1099"/>
      <c r="PT16" s="1099"/>
      <c r="PU16" s="1099"/>
      <c r="PV16" s="1099"/>
      <c r="PW16" s="1099"/>
      <c r="PX16" s="1099"/>
      <c r="PY16" s="1099"/>
      <c r="PZ16" s="1099"/>
      <c r="QA16" s="1099"/>
      <c r="QB16" s="1099"/>
      <c r="QC16" s="1099"/>
      <c r="QD16" s="1099"/>
      <c r="QE16" s="1099"/>
      <c r="QF16" s="1099"/>
      <c r="QG16" s="1099"/>
      <c r="QH16" s="1099"/>
      <c r="QI16" s="1099"/>
      <c r="QJ16" s="1099"/>
      <c r="QK16" s="1099"/>
      <c r="QL16" s="1099"/>
      <c r="QM16" s="1099"/>
      <c r="QN16" s="1099"/>
      <c r="QO16" s="1099"/>
      <c r="QP16" s="1099"/>
      <c r="QQ16" s="1099"/>
      <c r="QR16" s="1099"/>
      <c r="QS16" s="1099"/>
      <c r="QT16" s="1099"/>
      <c r="QU16" s="1099"/>
      <c r="QV16" s="1099"/>
      <c r="QW16" s="1099"/>
      <c r="QX16" s="1099"/>
      <c r="QY16" s="1099"/>
      <c r="QZ16" s="1099"/>
      <c r="RA16" s="1099"/>
      <c r="RB16" s="1099"/>
      <c r="RC16" s="1099"/>
      <c r="RD16" s="1099"/>
      <c r="RE16" s="1099"/>
      <c r="RF16" s="1099"/>
      <c r="RG16" s="1099"/>
      <c r="RH16" s="1099"/>
      <c r="RI16" s="1099"/>
      <c r="RJ16" s="1099"/>
      <c r="RK16" s="1099"/>
      <c r="RL16" s="1099"/>
      <c r="RM16" s="1099"/>
      <c r="RN16" s="1099"/>
      <c r="RO16" s="1099"/>
      <c r="RP16" s="1099"/>
      <c r="RQ16" s="1099"/>
      <c r="RR16" s="1099"/>
      <c r="RS16" s="1099"/>
      <c r="RT16" s="1099"/>
      <c r="RU16" s="1099"/>
      <c r="RV16" s="1099"/>
      <c r="RW16" s="1099"/>
      <c r="RX16" s="1099"/>
      <c r="RY16" s="1099"/>
      <c r="RZ16" s="1099"/>
      <c r="SA16" s="1099"/>
      <c r="SB16" s="1099"/>
      <c r="SC16" s="1099"/>
      <c r="SD16" s="1099"/>
      <c r="SE16" s="1099"/>
      <c r="SF16" s="1099"/>
      <c r="SG16" s="1099"/>
      <c r="SH16" s="1099"/>
      <c r="SI16" s="1099"/>
      <c r="SJ16" s="1099"/>
      <c r="SK16" s="1099"/>
      <c r="SL16" s="1099"/>
      <c r="SM16" s="1099"/>
      <c r="SN16" s="1099"/>
      <c r="SO16" s="1099"/>
      <c r="SP16" s="1099"/>
      <c r="SQ16" s="1099"/>
      <c r="SR16" s="1099"/>
      <c r="SS16" s="1099"/>
      <c r="ST16" s="1099"/>
      <c r="SU16" s="1099"/>
      <c r="SV16" s="1099"/>
      <c r="SW16" s="1099"/>
      <c r="SX16" s="1099"/>
      <c r="SY16" s="1099"/>
      <c r="SZ16" s="1099"/>
      <c r="TA16" s="1099"/>
      <c r="TB16" s="1099"/>
      <c r="TC16" s="1099"/>
      <c r="TD16" s="1099"/>
      <c r="TE16" s="1099"/>
      <c r="TF16" s="1099"/>
      <c r="TG16" s="1099"/>
      <c r="TH16" s="1099"/>
      <c r="TI16" s="1099"/>
      <c r="TJ16" s="1099"/>
      <c r="TK16" s="1099"/>
      <c r="TL16" s="1099"/>
      <c r="TM16" s="1099"/>
      <c r="TN16" s="1099"/>
      <c r="TO16" s="1099"/>
      <c r="TP16" s="1099"/>
      <c r="TQ16" s="1099"/>
      <c r="TR16" s="1099"/>
      <c r="TS16" s="1099"/>
      <c r="TT16" s="1099"/>
      <c r="TU16" s="1099"/>
      <c r="TV16" s="1099"/>
      <c r="TW16" s="1099"/>
      <c r="TX16" s="1099"/>
      <c r="TY16" s="1099"/>
      <c r="TZ16" s="1099"/>
      <c r="UA16" s="1099"/>
      <c r="UB16" s="1099"/>
      <c r="UC16" s="1099"/>
      <c r="UD16" s="1099"/>
      <c r="UE16" s="1099"/>
      <c r="UF16" s="1099"/>
      <c r="UG16" s="1099"/>
      <c r="UH16" s="1099"/>
      <c r="UI16" s="1099"/>
      <c r="UJ16" s="1099"/>
      <c r="UK16" s="1099"/>
      <c r="UL16" s="1099"/>
      <c r="UM16" s="1099"/>
      <c r="UN16" s="1099"/>
      <c r="UO16" s="1099"/>
      <c r="UP16" s="1099"/>
      <c r="UQ16" s="1099"/>
      <c r="UR16" s="1099"/>
      <c r="US16" s="1099"/>
      <c r="UT16" s="1099"/>
      <c r="UU16" s="1099"/>
      <c r="UV16" s="1099"/>
      <c r="UW16" s="1099"/>
      <c r="UX16" s="1099"/>
      <c r="UY16" s="1099"/>
      <c r="UZ16" s="1099"/>
      <c r="VA16" s="1099"/>
      <c r="VB16" s="1099"/>
      <c r="VC16" s="1099"/>
      <c r="VD16" s="1099"/>
      <c r="VE16" s="1099"/>
      <c r="VF16" s="1099"/>
      <c r="VG16" s="1099"/>
      <c r="VH16" s="1099"/>
      <c r="VI16" s="1099"/>
      <c r="VJ16" s="1099"/>
      <c r="VK16" s="1099"/>
      <c r="VL16" s="1099"/>
      <c r="VM16" s="1099"/>
      <c r="VN16" s="1099"/>
      <c r="VO16" s="1099"/>
      <c r="VP16" s="1099"/>
      <c r="VQ16" s="1099"/>
      <c r="VR16" s="1099"/>
      <c r="VS16" s="1099"/>
      <c r="VT16" s="1099"/>
      <c r="VU16" s="1099"/>
      <c r="VV16" s="1099"/>
      <c r="VW16" s="1099"/>
      <c r="VX16" s="1099"/>
      <c r="VY16" s="1099"/>
      <c r="VZ16" s="1099"/>
      <c r="WA16" s="1099"/>
      <c r="WB16" s="1099"/>
      <c r="WC16" s="1099"/>
      <c r="WD16" s="1099"/>
      <c r="WE16" s="1099"/>
      <c r="WF16" s="1099"/>
      <c r="WG16" s="1099"/>
      <c r="WH16" s="1099"/>
      <c r="WI16" s="1099"/>
      <c r="WJ16" s="1099"/>
      <c r="WK16" s="1099"/>
      <c r="WL16" s="1099"/>
      <c r="WM16" s="1099"/>
      <c r="WN16" s="1099"/>
      <c r="WO16" s="1099"/>
      <c r="WP16" s="1099"/>
      <c r="WQ16" s="1099"/>
      <c r="WR16" s="1099"/>
      <c r="WS16" s="1099"/>
      <c r="WT16" s="1099"/>
      <c r="WU16" s="1099"/>
      <c r="WV16" s="1099"/>
      <c r="WW16" s="1099"/>
      <c r="WX16" s="1099"/>
      <c r="WY16" s="1099"/>
      <c r="WZ16" s="1099"/>
      <c r="XA16" s="1099"/>
      <c r="XB16" s="1099"/>
      <c r="XC16" s="1099"/>
      <c r="XD16" s="1099"/>
      <c r="XE16" s="1099"/>
      <c r="XF16" s="1099"/>
      <c r="XG16" s="1099"/>
      <c r="XH16" s="1099"/>
      <c r="XI16" s="1099"/>
      <c r="XJ16" s="1099"/>
      <c r="XK16" s="1099"/>
      <c r="XL16" s="1099"/>
      <c r="XM16" s="1099"/>
      <c r="XN16" s="1099"/>
      <c r="XO16" s="1099"/>
      <c r="XP16" s="1099"/>
      <c r="XQ16" s="1099"/>
      <c r="XR16" s="1099"/>
      <c r="XS16" s="1099"/>
      <c r="XT16" s="1099"/>
      <c r="XU16" s="1099"/>
      <c r="XV16" s="1099"/>
      <c r="XW16" s="1099"/>
      <c r="XX16" s="1099"/>
      <c r="XY16" s="1099"/>
      <c r="XZ16" s="1099"/>
      <c r="YA16" s="1099"/>
      <c r="YB16" s="1099"/>
      <c r="YC16" s="1099"/>
      <c r="YD16" s="1099"/>
      <c r="YE16" s="1099"/>
      <c r="YF16" s="1099"/>
      <c r="YG16" s="1099"/>
      <c r="YH16" s="1099"/>
      <c r="YI16" s="1099"/>
      <c r="YJ16" s="1099"/>
      <c r="YK16" s="1099"/>
      <c r="YL16" s="1099"/>
      <c r="YM16" s="1099"/>
      <c r="YN16" s="1099"/>
      <c r="YO16" s="1099"/>
      <c r="YP16" s="1099"/>
      <c r="YQ16" s="1099"/>
      <c r="YR16" s="1099"/>
      <c r="YS16" s="1099"/>
      <c r="YT16" s="1099"/>
      <c r="YU16" s="1099"/>
      <c r="YV16" s="1099"/>
      <c r="YW16" s="1099"/>
      <c r="YX16" s="1099"/>
      <c r="YY16" s="1099"/>
      <c r="YZ16" s="1099"/>
      <c r="ZA16" s="1099"/>
      <c r="ZB16" s="1099"/>
      <c r="ZC16" s="1099"/>
      <c r="ZD16" s="1099"/>
      <c r="ZE16" s="1099"/>
      <c r="ZF16" s="1099"/>
      <c r="ZG16" s="1099"/>
      <c r="ZH16" s="1099"/>
      <c r="ZI16" s="1099"/>
      <c r="ZJ16" s="1099"/>
      <c r="ZK16" s="1099"/>
      <c r="ZL16" s="1099"/>
      <c r="ZM16" s="1099"/>
      <c r="ZN16" s="1099"/>
      <c r="ZO16" s="1099"/>
      <c r="ZP16" s="1099"/>
      <c r="ZQ16" s="1099"/>
      <c r="ZR16" s="1099"/>
      <c r="ZS16" s="1099"/>
      <c r="ZT16" s="1099"/>
      <c r="ZU16" s="1099"/>
      <c r="ZV16" s="1099"/>
      <c r="ZW16" s="1099"/>
      <c r="ZX16" s="1099"/>
      <c r="ZY16" s="1099"/>
      <c r="ZZ16" s="1099"/>
      <c r="AAA16" s="1099"/>
      <c r="AAB16" s="1099"/>
      <c r="AAC16" s="1099"/>
      <c r="AAD16" s="1099"/>
      <c r="AAE16" s="1099"/>
      <c r="AAF16" s="1099"/>
      <c r="AAG16" s="1099"/>
      <c r="AAH16" s="1099"/>
      <c r="AAI16" s="1099"/>
      <c r="AAJ16" s="1099"/>
      <c r="AAK16" s="1099"/>
      <c r="AAL16" s="1099"/>
      <c r="AAM16" s="1099"/>
      <c r="AAN16" s="1099"/>
      <c r="AAO16" s="1099"/>
      <c r="AAP16" s="1099"/>
      <c r="AAQ16" s="1099"/>
      <c r="AAR16" s="1099"/>
      <c r="AAS16" s="1099"/>
      <c r="AAT16" s="1099"/>
      <c r="AAU16" s="1099"/>
      <c r="AAV16" s="1099"/>
      <c r="AAW16" s="1099"/>
      <c r="AAX16" s="1099"/>
      <c r="AAY16" s="1099"/>
      <c r="AAZ16" s="1099"/>
      <c r="ABA16" s="1099"/>
      <c r="ABB16" s="1099"/>
      <c r="ABC16" s="1099"/>
      <c r="ABD16" s="1099"/>
      <c r="ABE16" s="1099"/>
      <c r="ABF16" s="1099"/>
      <c r="ABG16" s="1099"/>
      <c r="ABH16" s="1099"/>
      <c r="ABI16" s="1099"/>
      <c r="ABJ16" s="1099"/>
      <c r="ABK16" s="1099"/>
      <c r="ABL16" s="1099"/>
      <c r="ABM16" s="1099"/>
      <c r="ABN16" s="1099"/>
      <c r="ABO16" s="1099"/>
      <c r="ABP16" s="1099"/>
      <c r="ABQ16" s="1099"/>
      <c r="ABR16" s="1099"/>
      <c r="ABS16" s="1099"/>
      <c r="ABT16" s="1099"/>
      <c r="ABU16" s="1099"/>
      <c r="ABV16" s="1099"/>
      <c r="ABW16" s="1099"/>
      <c r="ABX16" s="1099"/>
      <c r="ABY16" s="1099"/>
      <c r="ABZ16" s="1099"/>
      <c r="ACA16" s="1099"/>
      <c r="ACB16" s="1099"/>
      <c r="ACC16" s="1099"/>
      <c r="ACD16" s="1099"/>
      <c r="ACE16" s="1099"/>
      <c r="ACF16" s="1099"/>
      <c r="ACG16" s="1099"/>
      <c r="ACH16" s="1099"/>
      <c r="ACI16" s="1099"/>
      <c r="ACJ16" s="1099"/>
      <c r="ACK16" s="1099"/>
      <c r="ACL16" s="1099"/>
      <c r="ACM16" s="1099"/>
      <c r="ACN16" s="1099"/>
      <c r="ACO16" s="1099"/>
      <c r="ACP16" s="1099"/>
      <c r="ACQ16" s="1099"/>
      <c r="ACR16" s="1099"/>
      <c r="ACS16" s="1099"/>
      <c r="ACT16" s="1099"/>
      <c r="ACU16" s="1099"/>
      <c r="ACV16" s="1099"/>
      <c r="ACW16" s="1099"/>
      <c r="ACX16" s="1099"/>
      <c r="ACY16" s="1099"/>
      <c r="ACZ16" s="1099"/>
      <c r="ADA16" s="1099"/>
      <c r="ADB16" s="1099"/>
      <c r="ADC16" s="1099"/>
      <c r="ADD16" s="1099"/>
      <c r="ADE16" s="1099"/>
      <c r="ADF16" s="1099"/>
      <c r="ADG16" s="1099"/>
      <c r="ADH16" s="1099"/>
      <c r="ADI16" s="1099"/>
      <c r="ADJ16" s="1099"/>
      <c r="ADK16" s="1099"/>
      <c r="ADL16" s="1099"/>
      <c r="ADM16" s="1099"/>
      <c r="ADN16" s="1099"/>
      <c r="ADO16" s="1099"/>
      <c r="ADP16" s="1099"/>
      <c r="ADQ16" s="1099"/>
      <c r="ADR16" s="1099"/>
      <c r="ADS16" s="1099"/>
      <c r="ADT16" s="1099"/>
      <c r="ADU16" s="1099"/>
      <c r="ADV16" s="1099"/>
      <c r="ADW16" s="1099"/>
      <c r="ADX16" s="1099"/>
      <c r="ADY16" s="1099"/>
      <c r="ADZ16" s="1099"/>
      <c r="AEA16" s="1099"/>
      <c r="AEB16" s="1099"/>
      <c r="AEC16" s="1099"/>
      <c r="AED16" s="1099"/>
      <c r="AEE16" s="1099"/>
      <c r="AEF16" s="1099"/>
      <c r="AEG16" s="1099"/>
      <c r="AEH16" s="1099"/>
      <c r="AEI16" s="1099"/>
      <c r="AEJ16" s="1099"/>
      <c r="AEK16" s="1099"/>
      <c r="AEL16" s="1099"/>
      <c r="AEM16" s="1099"/>
      <c r="AEN16" s="1099"/>
      <c r="AEO16" s="1099"/>
      <c r="AEP16" s="1099"/>
      <c r="AEQ16" s="1099"/>
      <c r="AER16" s="1099"/>
      <c r="AES16" s="1099"/>
      <c r="AET16" s="1099"/>
      <c r="AEU16" s="1099"/>
      <c r="AEV16" s="1099"/>
      <c r="AEW16" s="1099"/>
      <c r="AEX16" s="1099"/>
      <c r="AEY16" s="1099"/>
      <c r="AEZ16" s="1099"/>
      <c r="AFA16" s="1099"/>
      <c r="AFB16" s="1099"/>
      <c r="AFC16" s="1099"/>
      <c r="AFD16" s="1099"/>
      <c r="AFE16" s="1099"/>
      <c r="AFF16" s="1099"/>
      <c r="AFG16" s="1099"/>
      <c r="AFH16" s="1099"/>
      <c r="AFI16" s="1099"/>
      <c r="AFJ16" s="1099"/>
      <c r="AFK16" s="1099"/>
      <c r="AFL16" s="1099"/>
      <c r="AFM16" s="1099"/>
      <c r="AFN16" s="1099"/>
      <c r="AFO16" s="1099"/>
      <c r="AFP16" s="1099"/>
      <c r="AFQ16" s="1099"/>
      <c r="AFR16" s="1099"/>
      <c r="AFS16" s="1099"/>
      <c r="AFT16" s="1099"/>
      <c r="AFU16" s="1099"/>
      <c r="AFV16" s="1099"/>
      <c r="AFW16" s="1099"/>
      <c r="AFX16" s="1099"/>
      <c r="AFY16" s="1099"/>
      <c r="AFZ16" s="1099"/>
      <c r="AGA16" s="1099"/>
      <c r="AGB16" s="1099"/>
      <c r="AGC16" s="1099"/>
      <c r="AGD16" s="1099"/>
      <c r="AGE16" s="1099"/>
      <c r="AGF16" s="1099"/>
      <c r="AGG16" s="1099"/>
      <c r="AGH16" s="1099"/>
      <c r="AGI16" s="1099"/>
      <c r="AGJ16" s="1099"/>
      <c r="AGK16" s="1099"/>
      <c r="AGL16" s="1099"/>
      <c r="AGM16" s="1099"/>
      <c r="AGN16" s="1099"/>
      <c r="AGO16" s="1099"/>
      <c r="AGP16" s="1099"/>
      <c r="AGQ16" s="1099"/>
      <c r="AGR16" s="1099"/>
      <c r="AGS16" s="1099"/>
      <c r="AGT16" s="1099"/>
      <c r="AGU16" s="1099"/>
      <c r="AGV16" s="1099"/>
      <c r="AGW16" s="1099"/>
      <c r="AGX16" s="1099"/>
      <c r="AGY16" s="1099"/>
      <c r="AGZ16" s="1099"/>
      <c r="AHA16" s="1099"/>
      <c r="AHB16" s="1099"/>
      <c r="AHC16" s="1099"/>
      <c r="AHD16" s="1099"/>
      <c r="AHE16" s="1099"/>
      <c r="AHF16" s="1099"/>
      <c r="AHG16" s="1099"/>
      <c r="AHH16" s="1099"/>
      <c r="AHI16" s="1099"/>
      <c r="AHJ16" s="1099"/>
      <c r="AHK16" s="1099"/>
      <c r="AHL16" s="1099"/>
      <c r="AHM16" s="1099"/>
      <c r="AHN16" s="1099"/>
      <c r="AHO16" s="1099"/>
      <c r="AHP16" s="1099"/>
      <c r="AHQ16" s="1099"/>
      <c r="AHR16" s="1099"/>
      <c r="AHS16" s="1099"/>
      <c r="AHT16" s="1099"/>
      <c r="AHU16" s="1099"/>
      <c r="AHV16" s="1099"/>
      <c r="AHW16" s="1099"/>
      <c r="AHX16" s="1099"/>
      <c r="AHY16" s="1099"/>
      <c r="AHZ16" s="1099"/>
      <c r="AIA16" s="1099"/>
      <c r="AIB16" s="1099"/>
      <c r="AIC16" s="1099"/>
      <c r="AID16" s="1099"/>
      <c r="AIE16" s="1099"/>
      <c r="AIF16" s="1099"/>
      <c r="AIG16" s="1099"/>
      <c r="AIH16" s="1099"/>
      <c r="AII16" s="1099"/>
      <c r="AIJ16" s="1099"/>
      <c r="AIK16" s="1099"/>
      <c r="AIL16" s="1099"/>
      <c r="AIM16" s="1099"/>
      <c r="AIN16" s="1099"/>
      <c r="AIO16" s="1099"/>
      <c r="AIP16" s="1099"/>
      <c r="AIQ16" s="1099"/>
      <c r="AIR16" s="1099"/>
      <c r="AIS16" s="1099"/>
      <c r="AIT16" s="1099"/>
      <c r="AIU16" s="1099"/>
      <c r="AIV16" s="1099"/>
      <c r="AIW16" s="1099"/>
      <c r="AIX16" s="1099"/>
      <c r="AIY16" s="1099"/>
      <c r="AIZ16" s="1099"/>
      <c r="AJA16" s="1099"/>
      <c r="AJB16" s="1099"/>
      <c r="AJC16" s="1099"/>
      <c r="AJD16" s="1099"/>
      <c r="AJE16" s="1099"/>
      <c r="AJF16" s="1099"/>
      <c r="AJG16" s="1099"/>
      <c r="AJH16" s="1099"/>
      <c r="AJI16" s="1099"/>
      <c r="AJJ16" s="1099"/>
      <c r="AJK16" s="1099"/>
      <c r="AJL16" s="1099"/>
      <c r="AJM16" s="1099"/>
      <c r="AJN16" s="1099"/>
      <c r="AJO16" s="1099"/>
      <c r="AJP16" s="1099"/>
      <c r="AJQ16" s="1099"/>
      <c r="AJR16" s="1099"/>
      <c r="AJS16" s="1099"/>
      <c r="AJT16" s="1099"/>
      <c r="AJU16" s="1099"/>
      <c r="AJV16" s="1099"/>
      <c r="AJW16" s="1099"/>
      <c r="AJX16" s="1099"/>
      <c r="AJY16" s="1099"/>
      <c r="AJZ16" s="1099"/>
      <c r="AKA16" s="1099"/>
      <c r="AKB16" s="1099"/>
      <c r="AKC16" s="1099"/>
      <c r="AKD16" s="1099"/>
      <c r="AKE16" s="1099"/>
      <c r="AKF16" s="1099"/>
      <c r="AKG16" s="1099"/>
      <c r="AKH16" s="1099"/>
      <c r="AKI16" s="1099"/>
      <c r="AKJ16" s="1099"/>
      <c r="AKK16" s="1099"/>
      <c r="AKL16" s="1099"/>
      <c r="AKM16" s="1099"/>
      <c r="AKN16" s="1099"/>
      <c r="AKO16" s="1099"/>
      <c r="AKP16" s="1099"/>
      <c r="AKQ16" s="1099"/>
      <c r="AKR16" s="1099"/>
      <c r="AKS16" s="1099"/>
      <c r="AKT16" s="1099"/>
      <c r="AKU16" s="1099"/>
      <c r="AKV16" s="1099"/>
      <c r="AKW16" s="1099"/>
      <c r="AKX16" s="1099"/>
      <c r="AKY16" s="1099"/>
      <c r="AKZ16" s="1099"/>
      <c r="ALA16" s="1099"/>
      <c r="ALB16" s="1099"/>
      <c r="ALC16" s="1099"/>
      <c r="ALD16" s="1099"/>
      <c r="ALE16" s="1099"/>
      <c r="ALF16" s="1099"/>
      <c r="ALG16" s="1099"/>
      <c r="ALH16" s="1099"/>
      <c r="ALI16" s="1099"/>
      <c r="ALJ16" s="1099"/>
      <c r="ALK16" s="1099"/>
      <c r="ALL16" s="1099"/>
      <c r="ALM16" s="1099"/>
      <c r="ALN16" s="1099"/>
      <c r="ALO16" s="1099"/>
      <c r="ALP16" s="1099"/>
      <c r="ALQ16" s="1099"/>
      <c r="ALR16" s="1099"/>
      <c r="ALS16" s="1099"/>
      <c r="ALT16" s="1099"/>
      <c r="ALU16" s="1099"/>
      <c r="ALV16" s="1099"/>
      <c r="ALW16" s="1099"/>
      <c r="ALX16" s="1099"/>
      <c r="ALY16" s="1099"/>
      <c r="ALZ16" s="1099"/>
      <c r="AMA16" s="1099"/>
      <c r="AMB16" s="1099"/>
      <c r="AMC16" s="1099"/>
      <c r="AMD16" s="1099"/>
      <c r="AME16" s="1099"/>
      <c r="AMF16" s="1099"/>
      <c r="AMG16" s="1099"/>
      <c r="AMH16" s="1099"/>
      <c r="AMI16" s="1099"/>
      <c r="AMJ16" s="1099"/>
      <c r="AMK16" s="1099"/>
      <c r="AML16" s="1099"/>
      <c r="AMM16" s="1099"/>
      <c r="AMN16" s="1099"/>
      <c r="AMO16" s="1099"/>
      <c r="AMP16" s="1099"/>
      <c r="AMQ16" s="1099"/>
      <c r="AMR16" s="1099"/>
      <c r="AMS16" s="1099"/>
      <c r="AMT16" s="1099"/>
      <c r="AMU16" s="1099"/>
      <c r="AMV16" s="1099"/>
      <c r="AMW16" s="1099"/>
      <c r="AMX16" s="1099"/>
      <c r="AMY16" s="1099"/>
      <c r="AMZ16" s="1099"/>
      <c r="ANA16" s="1099"/>
      <c r="ANB16" s="1099"/>
      <c r="ANC16" s="1099"/>
      <c r="AND16" s="1099"/>
      <c r="ANE16" s="1099"/>
      <c r="ANF16" s="1099"/>
      <c r="ANG16" s="1099"/>
      <c r="ANH16" s="1099"/>
      <c r="ANI16" s="1099"/>
      <c r="ANJ16" s="1099"/>
      <c r="ANK16" s="1099"/>
      <c r="ANL16" s="1099"/>
      <c r="ANM16" s="1099"/>
      <c r="ANN16" s="1099"/>
      <c r="ANO16" s="1099"/>
      <c r="ANP16" s="1099"/>
      <c r="ANQ16" s="1099"/>
      <c r="ANR16" s="1099"/>
      <c r="ANS16" s="1099"/>
      <c r="ANT16" s="1099"/>
      <c r="ANU16" s="1099"/>
      <c r="ANV16" s="1099"/>
      <c r="ANW16" s="1099"/>
      <c r="ANX16" s="1099"/>
      <c r="ANY16" s="1099"/>
      <c r="ANZ16" s="1099"/>
      <c r="AOA16" s="1099"/>
      <c r="AOB16" s="1099"/>
      <c r="AOC16" s="1099"/>
      <c r="AOD16" s="1099"/>
      <c r="AOE16" s="1099"/>
      <c r="AOF16" s="1099"/>
      <c r="AOG16" s="1099"/>
      <c r="AOH16" s="1099"/>
      <c r="AOI16" s="1099"/>
      <c r="AOJ16" s="1099"/>
      <c r="AOK16" s="1099"/>
      <c r="AOL16" s="1099"/>
      <c r="AOM16" s="1099"/>
      <c r="AON16" s="1099"/>
      <c r="AOO16" s="1099"/>
      <c r="AOP16" s="1099"/>
      <c r="AOQ16" s="1099"/>
      <c r="AOR16" s="1099"/>
      <c r="AOS16" s="1099"/>
      <c r="AOT16" s="1099"/>
      <c r="AOU16" s="1099"/>
      <c r="AOV16" s="1099"/>
      <c r="AOW16" s="1099"/>
      <c r="AOX16" s="1099"/>
      <c r="AOY16" s="1099"/>
      <c r="AOZ16" s="1099"/>
      <c r="APA16" s="1099"/>
      <c r="APB16" s="1099"/>
      <c r="APC16" s="1099"/>
      <c r="APD16" s="1099"/>
      <c r="APE16" s="1099"/>
      <c r="APF16" s="1099"/>
      <c r="APG16" s="1099"/>
      <c r="APH16" s="1099"/>
      <c r="API16" s="1099"/>
      <c r="APJ16" s="1099"/>
      <c r="APK16" s="1099"/>
      <c r="APL16" s="1099"/>
      <c r="APM16" s="1099"/>
      <c r="APN16" s="1099"/>
      <c r="APO16" s="1099"/>
      <c r="APP16" s="1099"/>
      <c r="APQ16" s="1099"/>
      <c r="APR16" s="1099"/>
      <c r="APS16" s="1099"/>
      <c r="APT16" s="1099"/>
      <c r="APU16" s="1099"/>
      <c r="APV16" s="1099"/>
      <c r="APW16" s="1099"/>
      <c r="APX16" s="1099"/>
      <c r="APY16" s="1099"/>
      <c r="APZ16" s="1099"/>
      <c r="AQA16" s="1099"/>
      <c r="AQB16" s="1099"/>
      <c r="AQC16" s="1099"/>
      <c r="AQD16" s="1099"/>
      <c r="AQE16" s="1099"/>
      <c r="AQF16" s="1099"/>
      <c r="AQG16" s="1099"/>
      <c r="AQH16" s="1099"/>
      <c r="AQI16" s="1099"/>
      <c r="AQJ16" s="1099"/>
      <c r="AQK16" s="1099"/>
      <c r="AQL16" s="1099"/>
      <c r="AQM16" s="1099"/>
      <c r="AQN16" s="1099"/>
      <c r="AQO16" s="1099"/>
      <c r="AQP16" s="1099"/>
      <c r="AQQ16" s="1099"/>
      <c r="AQR16" s="1099"/>
      <c r="AQS16" s="1099"/>
      <c r="AQT16" s="1099"/>
      <c r="AQU16" s="1099"/>
      <c r="AQV16" s="1099"/>
      <c r="AQW16" s="1099"/>
      <c r="AQX16" s="1099"/>
      <c r="AQY16" s="1099"/>
      <c r="AQZ16" s="1099"/>
      <c r="ARA16" s="1099"/>
      <c r="ARB16" s="1099"/>
      <c r="ARC16" s="1099"/>
      <c r="ARD16" s="1099"/>
      <c r="ARE16" s="1099"/>
      <c r="ARF16" s="1099"/>
      <c r="ARG16" s="1099"/>
      <c r="ARH16" s="1099"/>
      <c r="ARI16" s="1099"/>
      <c r="ARJ16" s="1099"/>
      <c r="ARK16" s="1099"/>
      <c r="ARL16" s="1099"/>
      <c r="ARM16" s="1099"/>
      <c r="ARN16" s="1099"/>
      <c r="ARO16" s="1099"/>
      <c r="ARP16" s="1099"/>
      <c r="ARQ16" s="1099"/>
      <c r="ARR16" s="1099"/>
      <c r="ARS16" s="1099"/>
      <c r="ART16" s="1099"/>
      <c r="ARU16" s="1099"/>
      <c r="ARV16" s="1099"/>
      <c r="ARW16" s="1099"/>
      <c r="ARX16" s="1099"/>
      <c r="ARY16" s="1099"/>
      <c r="ARZ16" s="1099"/>
      <c r="ASA16" s="1099"/>
      <c r="ASB16" s="1099"/>
      <c r="ASC16" s="1099"/>
      <c r="ASD16" s="1099"/>
      <c r="ASE16" s="1099"/>
      <c r="ASF16" s="1099"/>
      <c r="ASG16" s="1099"/>
      <c r="ASH16" s="1099"/>
      <c r="ASI16" s="1099"/>
      <c r="ASJ16" s="1099"/>
      <c r="ASK16" s="1099"/>
      <c r="ASL16" s="1099"/>
      <c r="ASM16" s="1099"/>
      <c r="ASN16" s="1099"/>
      <c r="ASO16" s="1099"/>
      <c r="ASP16" s="1099"/>
      <c r="ASQ16" s="1099"/>
      <c r="ASR16" s="1099"/>
      <c r="ASS16" s="1099"/>
      <c r="AST16" s="1099"/>
      <c r="ASU16" s="1099"/>
      <c r="ASV16" s="1099"/>
      <c r="ASW16" s="1099"/>
      <c r="ASX16" s="1099"/>
      <c r="ASY16" s="1099"/>
      <c r="ASZ16" s="1099"/>
      <c r="ATA16" s="1099"/>
      <c r="ATB16" s="1099"/>
      <c r="ATC16" s="1099"/>
      <c r="ATD16" s="1099"/>
      <c r="ATE16" s="1099"/>
      <c r="ATF16" s="1099"/>
      <c r="ATG16" s="1099"/>
      <c r="ATH16" s="1099"/>
      <c r="ATI16" s="1099"/>
      <c r="ATJ16" s="1099"/>
      <c r="ATK16" s="1099"/>
      <c r="ATL16" s="1099"/>
      <c r="ATM16" s="1099"/>
      <c r="ATN16" s="1099"/>
      <c r="ATO16" s="1099"/>
      <c r="ATP16" s="1099"/>
      <c r="ATQ16" s="1099"/>
      <c r="ATR16" s="1099"/>
      <c r="ATS16" s="1099"/>
      <c r="ATT16" s="1099"/>
      <c r="ATU16" s="1099"/>
      <c r="ATV16" s="1099"/>
      <c r="ATW16" s="1099"/>
      <c r="ATX16" s="1099"/>
      <c r="ATY16" s="1099"/>
      <c r="ATZ16" s="1099"/>
      <c r="AUA16" s="1099"/>
      <c r="AUB16" s="1099"/>
      <c r="AUC16" s="1099"/>
      <c r="AUD16" s="1099"/>
      <c r="AUE16" s="1099"/>
      <c r="AUF16" s="1099"/>
      <c r="AUG16" s="1099"/>
      <c r="AUH16" s="1099"/>
      <c r="AUI16" s="1099"/>
      <c r="AUJ16" s="1099"/>
      <c r="AUK16" s="1099"/>
      <c r="AUL16" s="1099"/>
      <c r="AUM16" s="1099"/>
      <c r="AUN16" s="1099"/>
      <c r="AUO16" s="1099"/>
      <c r="AUP16" s="1099"/>
      <c r="AUQ16" s="1099"/>
      <c r="AUR16" s="1099"/>
      <c r="AUS16" s="1099"/>
      <c r="AUT16" s="1099"/>
      <c r="AUU16" s="1099"/>
      <c r="AUV16" s="1099"/>
      <c r="AUW16" s="1099"/>
      <c r="AUX16" s="1099"/>
      <c r="AUY16" s="1099"/>
      <c r="AUZ16" s="1099"/>
      <c r="AVA16" s="1099"/>
      <c r="AVB16" s="1099"/>
      <c r="AVC16" s="1099"/>
      <c r="AVD16" s="1099"/>
      <c r="AVE16" s="1099"/>
      <c r="AVF16" s="1099"/>
      <c r="AVG16" s="1099"/>
      <c r="AVH16" s="1099"/>
      <c r="AVI16" s="1099"/>
      <c r="AVJ16" s="1099"/>
      <c r="AVK16" s="1099"/>
      <c r="AVL16" s="1099"/>
      <c r="AVM16" s="1099"/>
      <c r="AVN16" s="1099"/>
      <c r="AVO16" s="1099"/>
      <c r="AVP16" s="1099"/>
      <c r="AVQ16" s="1099"/>
      <c r="AVR16" s="1099"/>
      <c r="AVS16" s="1099"/>
      <c r="AVT16" s="1099"/>
      <c r="AVU16" s="1099"/>
      <c r="AVV16" s="1099"/>
      <c r="AVW16" s="1099"/>
      <c r="AVX16" s="1099"/>
      <c r="AVY16" s="1099"/>
      <c r="AVZ16" s="1099"/>
      <c r="AWA16" s="1099"/>
      <c r="AWB16" s="1099"/>
      <c r="AWC16" s="1099"/>
      <c r="AWD16" s="1099"/>
      <c r="AWE16" s="1099"/>
      <c r="AWF16" s="1099"/>
      <c r="AWG16" s="1099"/>
      <c r="AWH16" s="1099"/>
      <c r="AWI16" s="1099"/>
      <c r="AWJ16" s="1099"/>
      <c r="AWK16" s="1099"/>
      <c r="AWL16" s="1099"/>
      <c r="AWM16" s="1099"/>
      <c r="AWN16" s="1099"/>
      <c r="AWO16" s="1099"/>
      <c r="AWP16" s="1099"/>
      <c r="AWQ16" s="1099"/>
      <c r="AWR16" s="1099"/>
      <c r="AWS16" s="1099"/>
      <c r="AWT16" s="1099"/>
      <c r="AWU16" s="1099"/>
      <c r="AWV16" s="1099"/>
      <c r="AWW16" s="1099"/>
      <c r="AWX16" s="1099"/>
      <c r="AWY16" s="1099"/>
      <c r="AWZ16" s="1099"/>
      <c r="AXA16" s="1099"/>
      <c r="AXB16" s="1099"/>
      <c r="AXC16" s="1099"/>
      <c r="AXD16" s="1099"/>
      <c r="AXE16" s="1099"/>
      <c r="AXF16" s="1099"/>
      <c r="AXG16" s="1099"/>
      <c r="AXH16" s="1099"/>
      <c r="AXI16" s="1099"/>
      <c r="AXJ16" s="1099"/>
      <c r="AXK16" s="1099"/>
      <c r="AXL16" s="1099"/>
      <c r="AXM16" s="1099"/>
      <c r="AXN16" s="1099"/>
      <c r="AXO16" s="1099"/>
      <c r="AXP16" s="1099"/>
      <c r="AXQ16" s="1099"/>
      <c r="AXR16" s="1099"/>
      <c r="AXS16" s="1099"/>
      <c r="AXT16" s="1099"/>
      <c r="AXU16" s="1099"/>
      <c r="AXV16" s="1099"/>
      <c r="AXW16" s="1099"/>
      <c r="AXX16" s="1099"/>
      <c r="AXY16" s="1099"/>
      <c r="AXZ16" s="1099"/>
      <c r="AYA16" s="1099"/>
      <c r="AYB16" s="1099"/>
    </row>
    <row r="17" spans="1:1328" s="1100" customFormat="1" ht="23.25" customHeight="1" x14ac:dyDescent="0.2">
      <c r="A17" s="2000"/>
      <c r="B17" s="3747" t="s">
        <v>1351</v>
      </c>
      <c r="C17" s="3747"/>
      <c r="D17" s="3747"/>
      <c r="E17" s="3747"/>
      <c r="F17" s="3747"/>
      <c r="G17" s="3747"/>
      <c r="H17" s="3747"/>
      <c r="I17" s="3747"/>
      <c r="J17" s="3747"/>
      <c r="K17" s="3747"/>
      <c r="L17" s="3747"/>
      <c r="M17" s="3747"/>
      <c r="N17" s="3747"/>
      <c r="O17" s="3747"/>
      <c r="P17" s="3747"/>
      <c r="Q17" s="3747"/>
      <c r="R17" s="3747"/>
      <c r="S17" s="3747"/>
      <c r="T17" s="3747"/>
      <c r="U17" s="3747"/>
      <c r="V17" s="1014"/>
      <c r="W17" s="1014"/>
      <c r="X17" s="1014"/>
      <c r="Y17" s="1014"/>
      <c r="Z17" s="1014"/>
      <c r="AD17" s="1014"/>
      <c r="AE17" s="1014"/>
      <c r="AF17" s="1014"/>
      <c r="AG17" s="1014"/>
      <c r="AH17" s="1014"/>
      <c r="AI17" s="1014"/>
      <c r="AJ17" s="1014"/>
      <c r="AK17" s="1014"/>
      <c r="AL17" s="1014"/>
      <c r="AM17" s="1014"/>
      <c r="AN17" s="1014"/>
      <c r="AO17" s="1014"/>
      <c r="AP17" s="1014"/>
      <c r="AQ17" s="1014"/>
      <c r="AR17" s="1014"/>
      <c r="AS17" s="1014"/>
      <c r="AT17" s="1014"/>
      <c r="AU17" s="1014"/>
      <c r="AV17" s="1098"/>
      <c r="AW17" s="1098"/>
      <c r="AX17" s="1098"/>
      <c r="AY17" s="1098"/>
      <c r="AZ17" s="1098"/>
      <c r="BA17" s="1098"/>
      <c r="BB17" s="1098"/>
      <c r="BC17" s="1098"/>
      <c r="BD17" s="1098"/>
      <c r="BE17" s="1098"/>
      <c r="BF17" s="1098"/>
      <c r="BG17" s="1098"/>
      <c r="BH17" s="1098"/>
      <c r="BI17" s="1098"/>
      <c r="BJ17" s="1098"/>
      <c r="BK17" s="1098"/>
      <c r="BL17" s="1098"/>
      <c r="BM17" s="1098"/>
      <c r="BN17" s="1099"/>
      <c r="BO17" s="1099"/>
      <c r="BP17" s="1099"/>
      <c r="BQ17" s="1099"/>
      <c r="BR17" s="1099"/>
      <c r="BS17" s="1099"/>
      <c r="BT17" s="1099"/>
      <c r="BU17" s="1099"/>
      <c r="BV17" s="1099"/>
      <c r="BW17" s="1099"/>
      <c r="BX17" s="1099"/>
      <c r="BY17" s="1099"/>
      <c r="BZ17" s="1099"/>
      <c r="CA17" s="1099"/>
      <c r="CB17" s="1099"/>
      <c r="CC17" s="1099"/>
      <c r="CD17" s="1099"/>
      <c r="CE17" s="1099"/>
      <c r="CF17" s="1099"/>
      <c r="CG17" s="1099"/>
      <c r="CH17" s="1099"/>
      <c r="CI17" s="1099"/>
      <c r="CJ17" s="1099"/>
      <c r="CK17" s="1099"/>
      <c r="CL17" s="1099"/>
      <c r="CM17" s="1099"/>
      <c r="CN17" s="1099"/>
      <c r="CO17" s="1099"/>
      <c r="CP17" s="1099"/>
      <c r="CQ17" s="1099"/>
      <c r="CR17" s="1099"/>
      <c r="CS17" s="1099"/>
      <c r="CT17" s="1099"/>
      <c r="CU17" s="1099"/>
      <c r="CV17" s="1099"/>
      <c r="CW17" s="1099"/>
      <c r="CX17" s="1099"/>
      <c r="CY17" s="1099"/>
      <c r="CZ17" s="1099"/>
      <c r="DA17" s="1099"/>
      <c r="DB17" s="1099"/>
      <c r="DC17" s="1099"/>
      <c r="DD17" s="1099"/>
      <c r="DE17" s="1099"/>
      <c r="DF17" s="1099"/>
      <c r="DG17" s="1099"/>
      <c r="DH17" s="1099"/>
      <c r="DI17" s="1099"/>
      <c r="DJ17" s="1099"/>
      <c r="DK17" s="1099"/>
      <c r="DL17" s="1099"/>
      <c r="DM17" s="1099"/>
      <c r="DN17" s="1099"/>
      <c r="DO17" s="1099"/>
      <c r="DP17" s="1099"/>
      <c r="DQ17" s="1099"/>
      <c r="DR17" s="1099"/>
      <c r="DS17" s="1099"/>
      <c r="DT17" s="1099"/>
      <c r="DU17" s="1099"/>
      <c r="DV17" s="1099"/>
      <c r="DW17" s="1099"/>
      <c r="DX17" s="1099"/>
      <c r="DY17" s="1099"/>
      <c r="DZ17" s="1099"/>
      <c r="EA17" s="1099"/>
      <c r="EB17" s="1099"/>
      <c r="EC17" s="1099"/>
      <c r="ED17" s="1099"/>
      <c r="EE17" s="1099"/>
      <c r="EF17" s="1099"/>
      <c r="EG17" s="1099"/>
      <c r="EH17" s="1099"/>
      <c r="EI17" s="1099"/>
      <c r="EJ17" s="1099"/>
      <c r="EK17" s="1099"/>
      <c r="EL17" s="1099"/>
      <c r="EM17" s="1099"/>
      <c r="EN17" s="1099"/>
      <c r="EO17" s="1099"/>
      <c r="EP17" s="1099"/>
      <c r="EQ17" s="1099"/>
      <c r="ER17" s="1099"/>
      <c r="ES17" s="1099"/>
      <c r="ET17" s="1099"/>
      <c r="EU17" s="1099"/>
      <c r="EV17" s="1099"/>
      <c r="EW17" s="1099"/>
      <c r="EX17" s="1099"/>
      <c r="EY17" s="1099"/>
      <c r="EZ17" s="1099"/>
      <c r="FA17" s="1099"/>
      <c r="FB17" s="1099"/>
      <c r="FC17" s="1099"/>
      <c r="FD17" s="1099"/>
      <c r="FE17" s="1099"/>
      <c r="FF17" s="1099"/>
      <c r="FG17" s="1099"/>
      <c r="FH17" s="1099"/>
      <c r="FI17" s="1099"/>
      <c r="FJ17" s="1099"/>
      <c r="FK17" s="1099"/>
      <c r="FL17" s="1099"/>
      <c r="FM17" s="1099"/>
      <c r="FN17" s="1099"/>
      <c r="FO17" s="1099"/>
      <c r="FP17" s="1099"/>
      <c r="FQ17" s="1099"/>
      <c r="FR17" s="1099"/>
      <c r="FS17" s="1099"/>
      <c r="FT17" s="1099"/>
      <c r="FU17" s="1099"/>
      <c r="FV17" s="1099"/>
      <c r="FW17" s="1099"/>
      <c r="FX17" s="1099"/>
      <c r="FY17" s="1099"/>
      <c r="FZ17" s="1099"/>
      <c r="GA17" s="1099"/>
      <c r="GB17" s="1099"/>
      <c r="GC17" s="1099"/>
      <c r="GD17" s="1099"/>
      <c r="GE17" s="1099"/>
      <c r="GF17" s="1099"/>
      <c r="GG17" s="1099"/>
      <c r="GH17" s="1099"/>
      <c r="GI17" s="1099"/>
      <c r="GJ17" s="1099"/>
      <c r="GK17" s="1099"/>
      <c r="GL17" s="1099"/>
      <c r="GM17" s="1099"/>
      <c r="GN17" s="1099"/>
      <c r="GO17" s="1099"/>
      <c r="GP17" s="1099"/>
      <c r="GQ17" s="1099"/>
      <c r="GR17" s="1099"/>
      <c r="GS17" s="1099"/>
      <c r="GT17" s="1099"/>
      <c r="GU17" s="1099"/>
      <c r="GV17" s="1099"/>
      <c r="GW17" s="1099"/>
      <c r="GX17" s="1099"/>
      <c r="GY17" s="1099"/>
      <c r="GZ17" s="1099"/>
      <c r="HA17" s="1099"/>
      <c r="HB17" s="1099"/>
      <c r="HC17" s="1099"/>
      <c r="HD17" s="1099"/>
      <c r="HE17" s="1099"/>
      <c r="HF17" s="1099"/>
      <c r="HG17" s="1099"/>
      <c r="HH17" s="1099"/>
      <c r="HI17" s="1099"/>
      <c r="HJ17" s="1099"/>
      <c r="HK17" s="1099"/>
      <c r="HL17" s="1099"/>
      <c r="HM17" s="1099"/>
      <c r="HN17" s="1099"/>
      <c r="HO17" s="1099"/>
      <c r="HP17" s="1099"/>
      <c r="HQ17" s="1099"/>
      <c r="HR17" s="1099"/>
      <c r="HS17" s="1099"/>
      <c r="HT17" s="1099"/>
      <c r="HU17" s="1099"/>
      <c r="HV17" s="1099"/>
      <c r="HW17" s="1099"/>
      <c r="HX17" s="1099"/>
      <c r="HY17" s="1099"/>
      <c r="HZ17" s="1099"/>
      <c r="IA17" s="1099"/>
      <c r="IB17" s="1099"/>
      <c r="IC17" s="1099"/>
      <c r="ID17" s="1099"/>
      <c r="IE17" s="1099"/>
      <c r="IF17" s="1099"/>
      <c r="IG17" s="1099"/>
      <c r="IH17" s="1099"/>
      <c r="II17" s="1099"/>
      <c r="IJ17" s="1099"/>
      <c r="IK17" s="1099"/>
      <c r="IL17" s="1099"/>
      <c r="IM17" s="1099"/>
      <c r="IN17" s="1099"/>
      <c r="IO17" s="1099"/>
      <c r="IP17" s="1099"/>
      <c r="IQ17" s="1099"/>
      <c r="IR17" s="1099"/>
      <c r="IS17" s="1099"/>
      <c r="IT17" s="1099"/>
      <c r="IU17" s="1099"/>
      <c r="IV17" s="1099"/>
      <c r="IW17" s="1099"/>
      <c r="IX17" s="1099"/>
      <c r="IY17" s="1099"/>
      <c r="IZ17" s="1099"/>
      <c r="JA17" s="1099"/>
      <c r="JB17" s="1099"/>
      <c r="JC17" s="1099"/>
      <c r="JD17" s="1099"/>
      <c r="JE17" s="1099"/>
      <c r="JF17" s="1099"/>
      <c r="JG17" s="1099"/>
      <c r="JH17" s="1099"/>
      <c r="JI17" s="1099"/>
      <c r="JJ17" s="1099"/>
      <c r="JK17" s="1099"/>
      <c r="JL17" s="1099"/>
      <c r="JM17" s="1099"/>
      <c r="JN17" s="1099"/>
      <c r="JO17" s="1099"/>
      <c r="JP17" s="1099"/>
      <c r="JQ17" s="1099"/>
      <c r="JR17" s="1099"/>
      <c r="JS17" s="1099"/>
      <c r="JT17" s="1099"/>
      <c r="JU17" s="1099"/>
      <c r="JV17" s="1099"/>
      <c r="JW17" s="1099"/>
      <c r="JX17" s="1099"/>
      <c r="JY17" s="1099"/>
      <c r="JZ17" s="1099"/>
      <c r="KA17" s="1099"/>
      <c r="KB17" s="1099"/>
      <c r="KC17" s="1099"/>
      <c r="KD17" s="1099"/>
      <c r="KE17" s="1099"/>
      <c r="KF17" s="1099"/>
      <c r="KG17" s="1099"/>
      <c r="KH17" s="1099"/>
      <c r="KI17" s="1099"/>
      <c r="KJ17" s="1099"/>
      <c r="KK17" s="1099"/>
      <c r="KL17" s="1099"/>
      <c r="KM17" s="1099"/>
      <c r="KN17" s="1099"/>
      <c r="KO17" s="1099"/>
      <c r="KP17" s="1099"/>
      <c r="KQ17" s="1099"/>
      <c r="KR17" s="1099"/>
      <c r="KS17" s="1099"/>
      <c r="KT17" s="1099"/>
      <c r="KU17" s="1099"/>
      <c r="KV17" s="1099"/>
      <c r="KW17" s="1099"/>
      <c r="KX17" s="1099"/>
      <c r="KY17" s="1099"/>
      <c r="KZ17" s="1099"/>
      <c r="LA17" s="1099"/>
      <c r="LB17" s="1099"/>
      <c r="LC17" s="1099"/>
      <c r="LD17" s="1099"/>
      <c r="LE17" s="1099"/>
      <c r="LF17" s="1099"/>
      <c r="LG17" s="1099"/>
      <c r="LH17" s="1099"/>
      <c r="LI17" s="1099"/>
      <c r="LJ17" s="1099"/>
      <c r="LK17" s="1099"/>
      <c r="LL17" s="1099"/>
      <c r="LM17" s="1099"/>
      <c r="LN17" s="1099"/>
      <c r="LO17" s="1099"/>
      <c r="LP17" s="1099"/>
      <c r="LQ17" s="1099"/>
      <c r="LR17" s="1099"/>
      <c r="LS17" s="1099"/>
      <c r="LT17" s="1099"/>
      <c r="LU17" s="1099"/>
      <c r="LV17" s="1099"/>
      <c r="LW17" s="1099"/>
      <c r="LX17" s="1099"/>
      <c r="LY17" s="1099"/>
      <c r="LZ17" s="1099"/>
      <c r="MA17" s="1099"/>
      <c r="MB17" s="1099"/>
      <c r="MC17" s="1099"/>
      <c r="MD17" s="1099"/>
      <c r="ME17" s="1099"/>
      <c r="MF17" s="1099"/>
      <c r="MG17" s="1099"/>
      <c r="MH17" s="1099"/>
      <c r="MI17" s="1099"/>
      <c r="MJ17" s="1099"/>
      <c r="MK17" s="1099"/>
      <c r="ML17" s="1099"/>
      <c r="MM17" s="1099"/>
      <c r="MN17" s="1099"/>
      <c r="MO17" s="1099"/>
      <c r="MP17" s="1099"/>
      <c r="MQ17" s="1099"/>
      <c r="MR17" s="1099"/>
      <c r="MS17" s="1099"/>
      <c r="MT17" s="1099"/>
      <c r="MU17" s="1099"/>
      <c r="MV17" s="1099"/>
      <c r="MW17" s="1099"/>
      <c r="MX17" s="1099"/>
      <c r="MY17" s="1099"/>
      <c r="MZ17" s="1099"/>
      <c r="NA17" s="1099"/>
      <c r="NB17" s="1099"/>
      <c r="NC17" s="1099"/>
      <c r="ND17" s="1099"/>
      <c r="NE17" s="1099"/>
      <c r="NF17" s="1099"/>
      <c r="NG17" s="1099"/>
      <c r="NH17" s="1099"/>
      <c r="NI17" s="1099"/>
      <c r="NJ17" s="1099"/>
      <c r="NK17" s="1099"/>
      <c r="NL17" s="1099"/>
      <c r="NM17" s="1099"/>
      <c r="NN17" s="1099"/>
      <c r="NO17" s="1099"/>
      <c r="NP17" s="1099"/>
      <c r="NQ17" s="1099"/>
      <c r="NR17" s="1099"/>
      <c r="NS17" s="1099"/>
      <c r="NT17" s="1099"/>
      <c r="NU17" s="1099"/>
      <c r="NV17" s="1099"/>
      <c r="NW17" s="1099"/>
      <c r="NX17" s="1099"/>
      <c r="NY17" s="1099"/>
      <c r="NZ17" s="1099"/>
      <c r="OA17" s="1099"/>
      <c r="OB17" s="1099"/>
      <c r="OC17" s="1099"/>
      <c r="OD17" s="1099"/>
      <c r="OE17" s="1099"/>
      <c r="OF17" s="1099"/>
      <c r="OG17" s="1099"/>
      <c r="OH17" s="1099"/>
      <c r="OI17" s="1099"/>
      <c r="OJ17" s="1099"/>
      <c r="OK17" s="1099"/>
      <c r="OL17" s="1099"/>
      <c r="OM17" s="1099"/>
      <c r="ON17" s="1099"/>
      <c r="OO17" s="1099"/>
      <c r="OP17" s="1099"/>
      <c r="OQ17" s="1099"/>
      <c r="OR17" s="1099"/>
      <c r="OS17" s="1099"/>
      <c r="OT17" s="1099"/>
      <c r="OU17" s="1099"/>
      <c r="OV17" s="1099"/>
      <c r="OW17" s="1099"/>
      <c r="OX17" s="1099"/>
      <c r="OY17" s="1099"/>
      <c r="OZ17" s="1099"/>
      <c r="PA17" s="1099"/>
      <c r="PB17" s="1099"/>
      <c r="PC17" s="1099"/>
      <c r="PD17" s="1099"/>
      <c r="PE17" s="1099"/>
      <c r="PF17" s="1099"/>
      <c r="PG17" s="1099"/>
      <c r="PH17" s="1099"/>
      <c r="PI17" s="1099"/>
      <c r="PJ17" s="1099"/>
      <c r="PK17" s="1099"/>
      <c r="PL17" s="1099"/>
      <c r="PM17" s="1099"/>
      <c r="PN17" s="1099"/>
      <c r="PO17" s="1099"/>
      <c r="PP17" s="1099"/>
      <c r="PQ17" s="1099"/>
      <c r="PR17" s="1099"/>
      <c r="PS17" s="1099"/>
      <c r="PT17" s="1099"/>
      <c r="PU17" s="1099"/>
      <c r="PV17" s="1099"/>
      <c r="PW17" s="1099"/>
      <c r="PX17" s="1099"/>
      <c r="PY17" s="1099"/>
      <c r="PZ17" s="1099"/>
      <c r="QA17" s="1099"/>
      <c r="QB17" s="1099"/>
      <c r="QC17" s="1099"/>
      <c r="QD17" s="1099"/>
      <c r="QE17" s="1099"/>
      <c r="QF17" s="1099"/>
      <c r="QG17" s="1099"/>
      <c r="QH17" s="1099"/>
      <c r="QI17" s="1099"/>
      <c r="QJ17" s="1099"/>
      <c r="QK17" s="1099"/>
      <c r="QL17" s="1099"/>
      <c r="QM17" s="1099"/>
      <c r="QN17" s="1099"/>
      <c r="QO17" s="1099"/>
      <c r="QP17" s="1099"/>
      <c r="QQ17" s="1099"/>
      <c r="QR17" s="1099"/>
      <c r="QS17" s="1099"/>
      <c r="QT17" s="1099"/>
      <c r="QU17" s="1099"/>
      <c r="QV17" s="1099"/>
      <c r="QW17" s="1099"/>
      <c r="QX17" s="1099"/>
      <c r="QY17" s="1099"/>
      <c r="QZ17" s="1099"/>
      <c r="RA17" s="1099"/>
      <c r="RB17" s="1099"/>
      <c r="RC17" s="1099"/>
      <c r="RD17" s="1099"/>
      <c r="RE17" s="1099"/>
      <c r="RF17" s="1099"/>
      <c r="RG17" s="1099"/>
      <c r="RH17" s="1099"/>
      <c r="RI17" s="1099"/>
      <c r="RJ17" s="1099"/>
      <c r="RK17" s="1099"/>
      <c r="RL17" s="1099"/>
      <c r="RM17" s="1099"/>
      <c r="RN17" s="1099"/>
      <c r="RO17" s="1099"/>
      <c r="RP17" s="1099"/>
      <c r="RQ17" s="1099"/>
      <c r="RR17" s="1099"/>
      <c r="RS17" s="1099"/>
      <c r="RT17" s="1099"/>
      <c r="RU17" s="1099"/>
      <c r="RV17" s="1099"/>
      <c r="RW17" s="1099"/>
      <c r="RX17" s="1099"/>
      <c r="RY17" s="1099"/>
      <c r="RZ17" s="1099"/>
      <c r="SA17" s="1099"/>
      <c r="SB17" s="1099"/>
      <c r="SC17" s="1099"/>
      <c r="SD17" s="1099"/>
      <c r="SE17" s="1099"/>
      <c r="SF17" s="1099"/>
      <c r="SG17" s="1099"/>
      <c r="SH17" s="1099"/>
      <c r="SI17" s="1099"/>
      <c r="SJ17" s="1099"/>
      <c r="SK17" s="1099"/>
      <c r="SL17" s="1099"/>
      <c r="SM17" s="1099"/>
      <c r="SN17" s="1099"/>
      <c r="SO17" s="1099"/>
      <c r="SP17" s="1099"/>
      <c r="SQ17" s="1099"/>
      <c r="SR17" s="1099"/>
      <c r="SS17" s="1099"/>
      <c r="ST17" s="1099"/>
      <c r="SU17" s="1099"/>
      <c r="SV17" s="1099"/>
      <c r="SW17" s="1099"/>
      <c r="SX17" s="1099"/>
      <c r="SY17" s="1099"/>
      <c r="SZ17" s="1099"/>
      <c r="TA17" s="1099"/>
      <c r="TB17" s="1099"/>
      <c r="TC17" s="1099"/>
      <c r="TD17" s="1099"/>
      <c r="TE17" s="1099"/>
      <c r="TF17" s="1099"/>
      <c r="TG17" s="1099"/>
      <c r="TH17" s="1099"/>
      <c r="TI17" s="1099"/>
      <c r="TJ17" s="1099"/>
      <c r="TK17" s="1099"/>
      <c r="TL17" s="1099"/>
      <c r="TM17" s="1099"/>
      <c r="TN17" s="1099"/>
      <c r="TO17" s="1099"/>
      <c r="TP17" s="1099"/>
      <c r="TQ17" s="1099"/>
      <c r="TR17" s="1099"/>
      <c r="TS17" s="1099"/>
      <c r="TT17" s="1099"/>
      <c r="TU17" s="1099"/>
      <c r="TV17" s="1099"/>
      <c r="TW17" s="1099"/>
      <c r="TX17" s="1099"/>
      <c r="TY17" s="1099"/>
      <c r="TZ17" s="1099"/>
      <c r="UA17" s="1099"/>
      <c r="UB17" s="1099"/>
      <c r="UC17" s="1099"/>
      <c r="UD17" s="1099"/>
      <c r="UE17" s="1099"/>
      <c r="UF17" s="1099"/>
      <c r="UG17" s="1099"/>
      <c r="UH17" s="1099"/>
      <c r="UI17" s="1099"/>
      <c r="UJ17" s="1099"/>
      <c r="UK17" s="1099"/>
      <c r="UL17" s="1099"/>
      <c r="UM17" s="1099"/>
      <c r="UN17" s="1099"/>
      <c r="UO17" s="1099"/>
      <c r="UP17" s="1099"/>
      <c r="UQ17" s="1099"/>
      <c r="UR17" s="1099"/>
      <c r="US17" s="1099"/>
      <c r="UT17" s="1099"/>
      <c r="UU17" s="1099"/>
      <c r="UV17" s="1099"/>
      <c r="UW17" s="1099"/>
      <c r="UX17" s="1099"/>
      <c r="UY17" s="1099"/>
      <c r="UZ17" s="1099"/>
      <c r="VA17" s="1099"/>
      <c r="VB17" s="1099"/>
      <c r="VC17" s="1099"/>
      <c r="VD17" s="1099"/>
      <c r="VE17" s="1099"/>
      <c r="VF17" s="1099"/>
      <c r="VG17" s="1099"/>
      <c r="VH17" s="1099"/>
      <c r="VI17" s="1099"/>
      <c r="VJ17" s="1099"/>
      <c r="VK17" s="1099"/>
      <c r="VL17" s="1099"/>
      <c r="VM17" s="1099"/>
      <c r="VN17" s="1099"/>
      <c r="VO17" s="1099"/>
      <c r="VP17" s="1099"/>
      <c r="VQ17" s="1099"/>
      <c r="VR17" s="1099"/>
      <c r="VS17" s="1099"/>
      <c r="VT17" s="1099"/>
      <c r="VU17" s="1099"/>
      <c r="VV17" s="1099"/>
      <c r="VW17" s="1099"/>
      <c r="VX17" s="1099"/>
      <c r="VY17" s="1099"/>
      <c r="VZ17" s="1099"/>
      <c r="WA17" s="1099"/>
      <c r="WB17" s="1099"/>
      <c r="WC17" s="1099"/>
      <c r="WD17" s="1099"/>
      <c r="WE17" s="1099"/>
      <c r="WF17" s="1099"/>
      <c r="WG17" s="1099"/>
      <c r="WH17" s="1099"/>
      <c r="WI17" s="1099"/>
      <c r="WJ17" s="1099"/>
      <c r="WK17" s="1099"/>
      <c r="WL17" s="1099"/>
      <c r="WM17" s="1099"/>
      <c r="WN17" s="1099"/>
      <c r="WO17" s="1099"/>
      <c r="WP17" s="1099"/>
      <c r="WQ17" s="1099"/>
      <c r="WR17" s="1099"/>
      <c r="WS17" s="1099"/>
      <c r="WT17" s="1099"/>
      <c r="WU17" s="1099"/>
      <c r="WV17" s="1099"/>
      <c r="WW17" s="1099"/>
      <c r="WX17" s="1099"/>
      <c r="WY17" s="1099"/>
      <c r="WZ17" s="1099"/>
      <c r="XA17" s="1099"/>
      <c r="XB17" s="1099"/>
      <c r="XC17" s="1099"/>
      <c r="XD17" s="1099"/>
      <c r="XE17" s="1099"/>
      <c r="XF17" s="1099"/>
      <c r="XG17" s="1099"/>
      <c r="XH17" s="1099"/>
      <c r="XI17" s="1099"/>
      <c r="XJ17" s="1099"/>
      <c r="XK17" s="1099"/>
      <c r="XL17" s="1099"/>
      <c r="XM17" s="1099"/>
      <c r="XN17" s="1099"/>
      <c r="XO17" s="1099"/>
      <c r="XP17" s="1099"/>
      <c r="XQ17" s="1099"/>
      <c r="XR17" s="1099"/>
      <c r="XS17" s="1099"/>
      <c r="XT17" s="1099"/>
      <c r="XU17" s="1099"/>
      <c r="XV17" s="1099"/>
      <c r="XW17" s="1099"/>
      <c r="XX17" s="1099"/>
      <c r="XY17" s="1099"/>
      <c r="XZ17" s="1099"/>
      <c r="YA17" s="1099"/>
      <c r="YB17" s="1099"/>
      <c r="YC17" s="1099"/>
      <c r="YD17" s="1099"/>
      <c r="YE17" s="1099"/>
      <c r="YF17" s="1099"/>
      <c r="YG17" s="1099"/>
      <c r="YH17" s="1099"/>
      <c r="YI17" s="1099"/>
      <c r="YJ17" s="1099"/>
      <c r="YK17" s="1099"/>
      <c r="YL17" s="1099"/>
      <c r="YM17" s="1099"/>
      <c r="YN17" s="1099"/>
      <c r="YO17" s="1099"/>
      <c r="YP17" s="1099"/>
      <c r="YQ17" s="1099"/>
      <c r="YR17" s="1099"/>
      <c r="YS17" s="1099"/>
      <c r="YT17" s="1099"/>
      <c r="YU17" s="1099"/>
      <c r="YV17" s="1099"/>
      <c r="YW17" s="1099"/>
      <c r="YX17" s="1099"/>
      <c r="YY17" s="1099"/>
      <c r="YZ17" s="1099"/>
      <c r="ZA17" s="1099"/>
      <c r="ZB17" s="1099"/>
      <c r="ZC17" s="1099"/>
      <c r="ZD17" s="1099"/>
      <c r="ZE17" s="1099"/>
      <c r="ZF17" s="1099"/>
      <c r="ZG17" s="1099"/>
      <c r="ZH17" s="1099"/>
      <c r="ZI17" s="1099"/>
      <c r="ZJ17" s="1099"/>
      <c r="ZK17" s="1099"/>
      <c r="ZL17" s="1099"/>
      <c r="ZM17" s="1099"/>
      <c r="ZN17" s="1099"/>
      <c r="ZO17" s="1099"/>
      <c r="ZP17" s="1099"/>
      <c r="ZQ17" s="1099"/>
      <c r="ZR17" s="1099"/>
      <c r="ZS17" s="1099"/>
      <c r="ZT17" s="1099"/>
      <c r="ZU17" s="1099"/>
      <c r="ZV17" s="1099"/>
      <c r="ZW17" s="1099"/>
      <c r="ZX17" s="1099"/>
      <c r="ZY17" s="1099"/>
      <c r="ZZ17" s="1099"/>
      <c r="AAA17" s="1099"/>
      <c r="AAB17" s="1099"/>
      <c r="AAC17" s="1099"/>
      <c r="AAD17" s="1099"/>
      <c r="AAE17" s="1099"/>
      <c r="AAF17" s="1099"/>
      <c r="AAG17" s="1099"/>
      <c r="AAH17" s="1099"/>
      <c r="AAI17" s="1099"/>
      <c r="AAJ17" s="1099"/>
      <c r="AAK17" s="1099"/>
      <c r="AAL17" s="1099"/>
      <c r="AAM17" s="1099"/>
      <c r="AAN17" s="1099"/>
      <c r="AAO17" s="1099"/>
      <c r="AAP17" s="1099"/>
      <c r="AAQ17" s="1099"/>
      <c r="AAR17" s="1099"/>
      <c r="AAS17" s="1099"/>
      <c r="AAT17" s="1099"/>
      <c r="AAU17" s="1099"/>
      <c r="AAV17" s="1099"/>
      <c r="AAW17" s="1099"/>
      <c r="AAX17" s="1099"/>
      <c r="AAY17" s="1099"/>
      <c r="AAZ17" s="1099"/>
      <c r="ABA17" s="1099"/>
      <c r="ABB17" s="1099"/>
      <c r="ABC17" s="1099"/>
      <c r="ABD17" s="1099"/>
      <c r="ABE17" s="1099"/>
      <c r="ABF17" s="1099"/>
      <c r="ABG17" s="1099"/>
      <c r="ABH17" s="1099"/>
      <c r="ABI17" s="1099"/>
      <c r="ABJ17" s="1099"/>
      <c r="ABK17" s="1099"/>
      <c r="ABL17" s="1099"/>
      <c r="ABM17" s="1099"/>
      <c r="ABN17" s="1099"/>
      <c r="ABO17" s="1099"/>
      <c r="ABP17" s="1099"/>
      <c r="ABQ17" s="1099"/>
      <c r="ABR17" s="1099"/>
      <c r="ABS17" s="1099"/>
      <c r="ABT17" s="1099"/>
      <c r="ABU17" s="1099"/>
      <c r="ABV17" s="1099"/>
      <c r="ABW17" s="1099"/>
      <c r="ABX17" s="1099"/>
      <c r="ABY17" s="1099"/>
      <c r="ABZ17" s="1099"/>
      <c r="ACA17" s="1099"/>
      <c r="ACB17" s="1099"/>
      <c r="ACC17" s="1099"/>
      <c r="ACD17" s="1099"/>
      <c r="ACE17" s="1099"/>
      <c r="ACF17" s="1099"/>
      <c r="ACG17" s="1099"/>
      <c r="ACH17" s="1099"/>
      <c r="ACI17" s="1099"/>
      <c r="ACJ17" s="1099"/>
      <c r="ACK17" s="1099"/>
      <c r="ACL17" s="1099"/>
      <c r="ACM17" s="1099"/>
      <c r="ACN17" s="1099"/>
      <c r="ACO17" s="1099"/>
      <c r="ACP17" s="1099"/>
      <c r="ACQ17" s="1099"/>
      <c r="ACR17" s="1099"/>
      <c r="ACS17" s="1099"/>
      <c r="ACT17" s="1099"/>
      <c r="ACU17" s="1099"/>
      <c r="ACV17" s="1099"/>
      <c r="ACW17" s="1099"/>
      <c r="ACX17" s="1099"/>
      <c r="ACY17" s="1099"/>
      <c r="ACZ17" s="1099"/>
      <c r="ADA17" s="1099"/>
      <c r="ADB17" s="1099"/>
      <c r="ADC17" s="1099"/>
      <c r="ADD17" s="1099"/>
      <c r="ADE17" s="1099"/>
      <c r="ADF17" s="1099"/>
      <c r="ADG17" s="1099"/>
      <c r="ADH17" s="1099"/>
      <c r="ADI17" s="1099"/>
      <c r="ADJ17" s="1099"/>
      <c r="ADK17" s="1099"/>
      <c r="ADL17" s="1099"/>
      <c r="ADM17" s="1099"/>
      <c r="ADN17" s="1099"/>
      <c r="ADO17" s="1099"/>
      <c r="ADP17" s="1099"/>
      <c r="ADQ17" s="1099"/>
      <c r="ADR17" s="1099"/>
      <c r="ADS17" s="1099"/>
      <c r="ADT17" s="1099"/>
      <c r="ADU17" s="1099"/>
      <c r="ADV17" s="1099"/>
      <c r="ADW17" s="1099"/>
      <c r="ADX17" s="1099"/>
      <c r="ADY17" s="1099"/>
      <c r="ADZ17" s="1099"/>
      <c r="AEA17" s="1099"/>
      <c r="AEB17" s="1099"/>
      <c r="AEC17" s="1099"/>
      <c r="AED17" s="1099"/>
      <c r="AEE17" s="1099"/>
      <c r="AEF17" s="1099"/>
      <c r="AEG17" s="1099"/>
      <c r="AEH17" s="1099"/>
      <c r="AEI17" s="1099"/>
      <c r="AEJ17" s="1099"/>
      <c r="AEK17" s="1099"/>
      <c r="AEL17" s="1099"/>
      <c r="AEM17" s="1099"/>
      <c r="AEN17" s="1099"/>
      <c r="AEO17" s="1099"/>
      <c r="AEP17" s="1099"/>
      <c r="AEQ17" s="1099"/>
      <c r="AER17" s="1099"/>
      <c r="AES17" s="1099"/>
      <c r="AET17" s="1099"/>
      <c r="AEU17" s="1099"/>
      <c r="AEV17" s="1099"/>
      <c r="AEW17" s="1099"/>
      <c r="AEX17" s="1099"/>
      <c r="AEY17" s="1099"/>
      <c r="AEZ17" s="1099"/>
      <c r="AFA17" s="1099"/>
      <c r="AFB17" s="1099"/>
      <c r="AFC17" s="1099"/>
      <c r="AFD17" s="1099"/>
      <c r="AFE17" s="1099"/>
      <c r="AFF17" s="1099"/>
      <c r="AFG17" s="1099"/>
      <c r="AFH17" s="1099"/>
      <c r="AFI17" s="1099"/>
      <c r="AFJ17" s="1099"/>
      <c r="AFK17" s="1099"/>
      <c r="AFL17" s="1099"/>
      <c r="AFM17" s="1099"/>
      <c r="AFN17" s="1099"/>
      <c r="AFO17" s="1099"/>
      <c r="AFP17" s="1099"/>
      <c r="AFQ17" s="1099"/>
      <c r="AFR17" s="1099"/>
      <c r="AFS17" s="1099"/>
      <c r="AFT17" s="1099"/>
      <c r="AFU17" s="1099"/>
      <c r="AFV17" s="1099"/>
      <c r="AFW17" s="1099"/>
      <c r="AFX17" s="1099"/>
      <c r="AFY17" s="1099"/>
      <c r="AFZ17" s="1099"/>
      <c r="AGA17" s="1099"/>
      <c r="AGB17" s="1099"/>
      <c r="AGC17" s="1099"/>
      <c r="AGD17" s="1099"/>
      <c r="AGE17" s="1099"/>
      <c r="AGF17" s="1099"/>
      <c r="AGG17" s="1099"/>
      <c r="AGH17" s="1099"/>
      <c r="AGI17" s="1099"/>
      <c r="AGJ17" s="1099"/>
      <c r="AGK17" s="1099"/>
      <c r="AGL17" s="1099"/>
      <c r="AGM17" s="1099"/>
      <c r="AGN17" s="1099"/>
      <c r="AGO17" s="1099"/>
      <c r="AGP17" s="1099"/>
      <c r="AGQ17" s="1099"/>
      <c r="AGR17" s="1099"/>
      <c r="AGS17" s="1099"/>
      <c r="AGT17" s="1099"/>
      <c r="AGU17" s="1099"/>
      <c r="AGV17" s="1099"/>
      <c r="AGW17" s="1099"/>
      <c r="AGX17" s="1099"/>
      <c r="AGY17" s="1099"/>
      <c r="AGZ17" s="1099"/>
      <c r="AHA17" s="1099"/>
      <c r="AHB17" s="1099"/>
      <c r="AHC17" s="1099"/>
      <c r="AHD17" s="1099"/>
      <c r="AHE17" s="1099"/>
      <c r="AHF17" s="1099"/>
      <c r="AHG17" s="1099"/>
      <c r="AHH17" s="1099"/>
      <c r="AHI17" s="1099"/>
      <c r="AHJ17" s="1099"/>
      <c r="AHK17" s="1099"/>
      <c r="AHL17" s="1099"/>
      <c r="AHM17" s="1099"/>
      <c r="AHN17" s="1099"/>
      <c r="AHO17" s="1099"/>
      <c r="AHP17" s="1099"/>
      <c r="AHQ17" s="1099"/>
      <c r="AHR17" s="1099"/>
      <c r="AHS17" s="1099"/>
      <c r="AHT17" s="1099"/>
      <c r="AHU17" s="1099"/>
      <c r="AHV17" s="1099"/>
      <c r="AHW17" s="1099"/>
      <c r="AHX17" s="1099"/>
      <c r="AHY17" s="1099"/>
      <c r="AHZ17" s="1099"/>
      <c r="AIA17" s="1099"/>
      <c r="AIB17" s="1099"/>
      <c r="AIC17" s="1099"/>
      <c r="AID17" s="1099"/>
      <c r="AIE17" s="1099"/>
      <c r="AIF17" s="1099"/>
      <c r="AIG17" s="1099"/>
      <c r="AIH17" s="1099"/>
      <c r="AII17" s="1099"/>
      <c r="AIJ17" s="1099"/>
      <c r="AIK17" s="1099"/>
      <c r="AIL17" s="1099"/>
      <c r="AIM17" s="1099"/>
      <c r="AIN17" s="1099"/>
      <c r="AIO17" s="1099"/>
      <c r="AIP17" s="1099"/>
      <c r="AIQ17" s="1099"/>
      <c r="AIR17" s="1099"/>
      <c r="AIS17" s="1099"/>
      <c r="AIT17" s="1099"/>
      <c r="AIU17" s="1099"/>
      <c r="AIV17" s="1099"/>
      <c r="AIW17" s="1099"/>
      <c r="AIX17" s="1099"/>
      <c r="AIY17" s="1099"/>
      <c r="AIZ17" s="1099"/>
      <c r="AJA17" s="1099"/>
      <c r="AJB17" s="1099"/>
      <c r="AJC17" s="1099"/>
      <c r="AJD17" s="1099"/>
      <c r="AJE17" s="1099"/>
      <c r="AJF17" s="1099"/>
      <c r="AJG17" s="1099"/>
      <c r="AJH17" s="1099"/>
      <c r="AJI17" s="1099"/>
      <c r="AJJ17" s="1099"/>
      <c r="AJK17" s="1099"/>
      <c r="AJL17" s="1099"/>
      <c r="AJM17" s="1099"/>
      <c r="AJN17" s="1099"/>
      <c r="AJO17" s="1099"/>
      <c r="AJP17" s="1099"/>
      <c r="AJQ17" s="1099"/>
      <c r="AJR17" s="1099"/>
      <c r="AJS17" s="1099"/>
      <c r="AJT17" s="1099"/>
      <c r="AJU17" s="1099"/>
      <c r="AJV17" s="1099"/>
      <c r="AJW17" s="1099"/>
      <c r="AJX17" s="1099"/>
      <c r="AJY17" s="1099"/>
      <c r="AJZ17" s="1099"/>
      <c r="AKA17" s="1099"/>
      <c r="AKB17" s="1099"/>
      <c r="AKC17" s="1099"/>
      <c r="AKD17" s="1099"/>
      <c r="AKE17" s="1099"/>
      <c r="AKF17" s="1099"/>
      <c r="AKG17" s="1099"/>
      <c r="AKH17" s="1099"/>
      <c r="AKI17" s="1099"/>
      <c r="AKJ17" s="1099"/>
      <c r="AKK17" s="1099"/>
      <c r="AKL17" s="1099"/>
      <c r="AKM17" s="1099"/>
      <c r="AKN17" s="1099"/>
      <c r="AKO17" s="1099"/>
      <c r="AKP17" s="1099"/>
      <c r="AKQ17" s="1099"/>
      <c r="AKR17" s="1099"/>
      <c r="AKS17" s="1099"/>
      <c r="AKT17" s="1099"/>
      <c r="AKU17" s="1099"/>
      <c r="AKV17" s="1099"/>
      <c r="AKW17" s="1099"/>
      <c r="AKX17" s="1099"/>
      <c r="AKY17" s="1099"/>
      <c r="AKZ17" s="1099"/>
      <c r="ALA17" s="1099"/>
      <c r="ALB17" s="1099"/>
      <c r="ALC17" s="1099"/>
      <c r="ALD17" s="1099"/>
      <c r="ALE17" s="1099"/>
      <c r="ALF17" s="1099"/>
      <c r="ALG17" s="1099"/>
      <c r="ALH17" s="1099"/>
      <c r="ALI17" s="1099"/>
      <c r="ALJ17" s="1099"/>
      <c r="ALK17" s="1099"/>
      <c r="ALL17" s="1099"/>
      <c r="ALM17" s="1099"/>
      <c r="ALN17" s="1099"/>
      <c r="ALO17" s="1099"/>
      <c r="ALP17" s="1099"/>
      <c r="ALQ17" s="1099"/>
      <c r="ALR17" s="1099"/>
      <c r="ALS17" s="1099"/>
      <c r="ALT17" s="1099"/>
      <c r="ALU17" s="1099"/>
      <c r="ALV17" s="1099"/>
      <c r="ALW17" s="1099"/>
      <c r="ALX17" s="1099"/>
      <c r="ALY17" s="1099"/>
      <c r="ALZ17" s="1099"/>
      <c r="AMA17" s="1099"/>
      <c r="AMB17" s="1099"/>
      <c r="AMC17" s="1099"/>
      <c r="AMD17" s="1099"/>
      <c r="AME17" s="1099"/>
      <c r="AMF17" s="1099"/>
      <c r="AMG17" s="1099"/>
      <c r="AMH17" s="1099"/>
      <c r="AMI17" s="1099"/>
      <c r="AMJ17" s="1099"/>
      <c r="AMK17" s="1099"/>
      <c r="AML17" s="1099"/>
      <c r="AMM17" s="1099"/>
      <c r="AMN17" s="1099"/>
      <c r="AMO17" s="1099"/>
      <c r="AMP17" s="1099"/>
      <c r="AMQ17" s="1099"/>
      <c r="AMR17" s="1099"/>
      <c r="AMS17" s="1099"/>
      <c r="AMT17" s="1099"/>
      <c r="AMU17" s="1099"/>
      <c r="AMV17" s="1099"/>
      <c r="AMW17" s="1099"/>
      <c r="AMX17" s="1099"/>
      <c r="AMY17" s="1099"/>
      <c r="AMZ17" s="1099"/>
      <c r="ANA17" s="1099"/>
      <c r="ANB17" s="1099"/>
      <c r="ANC17" s="1099"/>
      <c r="AND17" s="1099"/>
      <c r="ANE17" s="1099"/>
      <c r="ANF17" s="1099"/>
      <c r="ANG17" s="1099"/>
      <c r="ANH17" s="1099"/>
      <c r="ANI17" s="1099"/>
      <c r="ANJ17" s="1099"/>
      <c r="ANK17" s="1099"/>
      <c r="ANL17" s="1099"/>
      <c r="ANM17" s="1099"/>
      <c r="ANN17" s="1099"/>
      <c r="ANO17" s="1099"/>
      <c r="ANP17" s="1099"/>
      <c r="ANQ17" s="1099"/>
      <c r="ANR17" s="1099"/>
      <c r="ANS17" s="1099"/>
      <c r="ANT17" s="1099"/>
      <c r="ANU17" s="1099"/>
      <c r="ANV17" s="1099"/>
      <c r="ANW17" s="1099"/>
      <c r="ANX17" s="1099"/>
      <c r="ANY17" s="1099"/>
      <c r="ANZ17" s="1099"/>
      <c r="AOA17" s="1099"/>
      <c r="AOB17" s="1099"/>
      <c r="AOC17" s="1099"/>
      <c r="AOD17" s="1099"/>
      <c r="AOE17" s="1099"/>
      <c r="AOF17" s="1099"/>
      <c r="AOG17" s="1099"/>
      <c r="AOH17" s="1099"/>
      <c r="AOI17" s="1099"/>
      <c r="AOJ17" s="1099"/>
      <c r="AOK17" s="1099"/>
      <c r="AOL17" s="1099"/>
      <c r="AOM17" s="1099"/>
      <c r="AON17" s="1099"/>
      <c r="AOO17" s="1099"/>
      <c r="AOP17" s="1099"/>
      <c r="AOQ17" s="1099"/>
      <c r="AOR17" s="1099"/>
      <c r="AOS17" s="1099"/>
      <c r="AOT17" s="1099"/>
      <c r="AOU17" s="1099"/>
      <c r="AOV17" s="1099"/>
      <c r="AOW17" s="1099"/>
      <c r="AOX17" s="1099"/>
      <c r="AOY17" s="1099"/>
      <c r="AOZ17" s="1099"/>
      <c r="APA17" s="1099"/>
      <c r="APB17" s="1099"/>
      <c r="APC17" s="1099"/>
      <c r="APD17" s="1099"/>
      <c r="APE17" s="1099"/>
      <c r="APF17" s="1099"/>
      <c r="APG17" s="1099"/>
      <c r="APH17" s="1099"/>
      <c r="API17" s="1099"/>
      <c r="APJ17" s="1099"/>
      <c r="APK17" s="1099"/>
      <c r="APL17" s="1099"/>
      <c r="APM17" s="1099"/>
      <c r="APN17" s="1099"/>
      <c r="APO17" s="1099"/>
      <c r="APP17" s="1099"/>
      <c r="APQ17" s="1099"/>
      <c r="APR17" s="1099"/>
      <c r="APS17" s="1099"/>
      <c r="APT17" s="1099"/>
      <c r="APU17" s="1099"/>
      <c r="APV17" s="1099"/>
      <c r="APW17" s="1099"/>
      <c r="APX17" s="1099"/>
      <c r="APY17" s="1099"/>
      <c r="APZ17" s="1099"/>
      <c r="AQA17" s="1099"/>
      <c r="AQB17" s="1099"/>
      <c r="AQC17" s="1099"/>
      <c r="AQD17" s="1099"/>
      <c r="AQE17" s="1099"/>
      <c r="AQF17" s="1099"/>
      <c r="AQG17" s="1099"/>
      <c r="AQH17" s="1099"/>
      <c r="AQI17" s="1099"/>
      <c r="AQJ17" s="1099"/>
      <c r="AQK17" s="1099"/>
      <c r="AQL17" s="1099"/>
      <c r="AQM17" s="1099"/>
      <c r="AQN17" s="1099"/>
      <c r="AQO17" s="1099"/>
      <c r="AQP17" s="1099"/>
      <c r="AQQ17" s="1099"/>
      <c r="AQR17" s="1099"/>
      <c r="AQS17" s="1099"/>
      <c r="AQT17" s="1099"/>
      <c r="AQU17" s="1099"/>
      <c r="AQV17" s="1099"/>
      <c r="AQW17" s="1099"/>
      <c r="AQX17" s="1099"/>
      <c r="AQY17" s="1099"/>
      <c r="AQZ17" s="1099"/>
      <c r="ARA17" s="1099"/>
      <c r="ARB17" s="1099"/>
      <c r="ARC17" s="1099"/>
      <c r="ARD17" s="1099"/>
      <c r="ARE17" s="1099"/>
      <c r="ARF17" s="1099"/>
      <c r="ARG17" s="1099"/>
      <c r="ARH17" s="1099"/>
      <c r="ARI17" s="1099"/>
      <c r="ARJ17" s="1099"/>
      <c r="ARK17" s="1099"/>
      <c r="ARL17" s="1099"/>
      <c r="ARM17" s="1099"/>
      <c r="ARN17" s="1099"/>
      <c r="ARO17" s="1099"/>
      <c r="ARP17" s="1099"/>
      <c r="ARQ17" s="1099"/>
      <c r="ARR17" s="1099"/>
      <c r="ARS17" s="1099"/>
      <c r="ART17" s="1099"/>
      <c r="ARU17" s="1099"/>
      <c r="ARV17" s="1099"/>
      <c r="ARW17" s="1099"/>
      <c r="ARX17" s="1099"/>
      <c r="ARY17" s="1099"/>
      <c r="ARZ17" s="1099"/>
      <c r="ASA17" s="1099"/>
      <c r="ASB17" s="1099"/>
      <c r="ASC17" s="1099"/>
      <c r="ASD17" s="1099"/>
      <c r="ASE17" s="1099"/>
      <c r="ASF17" s="1099"/>
      <c r="ASG17" s="1099"/>
      <c r="ASH17" s="1099"/>
      <c r="ASI17" s="1099"/>
      <c r="ASJ17" s="1099"/>
      <c r="ASK17" s="1099"/>
      <c r="ASL17" s="1099"/>
      <c r="ASM17" s="1099"/>
      <c r="ASN17" s="1099"/>
      <c r="ASO17" s="1099"/>
      <c r="ASP17" s="1099"/>
      <c r="ASQ17" s="1099"/>
      <c r="ASR17" s="1099"/>
      <c r="ASS17" s="1099"/>
      <c r="AST17" s="1099"/>
      <c r="ASU17" s="1099"/>
      <c r="ASV17" s="1099"/>
      <c r="ASW17" s="1099"/>
      <c r="ASX17" s="1099"/>
      <c r="ASY17" s="1099"/>
      <c r="ASZ17" s="1099"/>
      <c r="ATA17" s="1099"/>
      <c r="ATB17" s="1099"/>
      <c r="ATC17" s="1099"/>
      <c r="ATD17" s="1099"/>
      <c r="ATE17" s="1099"/>
      <c r="ATF17" s="1099"/>
      <c r="ATG17" s="1099"/>
      <c r="ATH17" s="1099"/>
      <c r="ATI17" s="1099"/>
      <c r="ATJ17" s="1099"/>
      <c r="ATK17" s="1099"/>
      <c r="ATL17" s="1099"/>
      <c r="ATM17" s="1099"/>
      <c r="ATN17" s="1099"/>
      <c r="ATO17" s="1099"/>
      <c r="ATP17" s="1099"/>
      <c r="ATQ17" s="1099"/>
      <c r="ATR17" s="1099"/>
      <c r="ATS17" s="1099"/>
      <c r="ATT17" s="1099"/>
      <c r="ATU17" s="1099"/>
      <c r="ATV17" s="1099"/>
      <c r="ATW17" s="1099"/>
      <c r="ATX17" s="1099"/>
      <c r="ATY17" s="1099"/>
      <c r="ATZ17" s="1099"/>
      <c r="AUA17" s="1099"/>
      <c r="AUB17" s="1099"/>
      <c r="AUC17" s="1099"/>
      <c r="AUD17" s="1099"/>
      <c r="AUE17" s="1099"/>
      <c r="AUF17" s="1099"/>
      <c r="AUG17" s="1099"/>
      <c r="AUH17" s="1099"/>
      <c r="AUI17" s="1099"/>
      <c r="AUJ17" s="1099"/>
      <c r="AUK17" s="1099"/>
      <c r="AUL17" s="1099"/>
      <c r="AUM17" s="1099"/>
      <c r="AUN17" s="1099"/>
      <c r="AUO17" s="1099"/>
      <c r="AUP17" s="1099"/>
      <c r="AUQ17" s="1099"/>
      <c r="AUR17" s="1099"/>
      <c r="AUS17" s="1099"/>
      <c r="AUT17" s="1099"/>
      <c r="AUU17" s="1099"/>
      <c r="AUV17" s="1099"/>
      <c r="AUW17" s="1099"/>
      <c r="AUX17" s="1099"/>
      <c r="AUY17" s="1099"/>
      <c r="AUZ17" s="1099"/>
      <c r="AVA17" s="1099"/>
      <c r="AVB17" s="1099"/>
      <c r="AVC17" s="1099"/>
      <c r="AVD17" s="1099"/>
      <c r="AVE17" s="1099"/>
      <c r="AVF17" s="1099"/>
      <c r="AVG17" s="1099"/>
      <c r="AVH17" s="1099"/>
      <c r="AVI17" s="1099"/>
      <c r="AVJ17" s="1099"/>
      <c r="AVK17" s="1099"/>
      <c r="AVL17" s="1099"/>
      <c r="AVM17" s="1099"/>
      <c r="AVN17" s="1099"/>
      <c r="AVO17" s="1099"/>
      <c r="AVP17" s="1099"/>
      <c r="AVQ17" s="1099"/>
      <c r="AVR17" s="1099"/>
      <c r="AVS17" s="1099"/>
      <c r="AVT17" s="1099"/>
      <c r="AVU17" s="1099"/>
      <c r="AVV17" s="1099"/>
      <c r="AVW17" s="1099"/>
      <c r="AVX17" s="1099"/>
      <c r="AVY17" s="1099"/>
      <c r="AVZ17" s="1099"/>
      <c r="AWA17" s="1099"/>
      <c r="AWB17" s="1099"/>
      <c r="AWC17" s="1099"/>
      <c r="AWD17" s="1099"/>
      <c r="AWE17" s="1099"/>
      <c r="AWF17" s="1099"/>
      <c r="AWG17" s="1099"/>
      <c r="AWH17" s="1099"/>
      <c r="AWI17" s="1099"/>
      <c r="AWJ17" s="1099"/>
      <c r="AWK17" s="1099"/>
      <c r="AWL17" s="1099"/>
      <c r="AWM17" s="1099"/>
      <c r="AWN17" s="1099"/>
      <c r="AWO17" s="1099"/>
      <c r="AWP17" s="1099"/>
      <c r="AWQ17" s="1099"/>
      <c r="AWR17" s="1099"/>
      <c r="AWS17" s="1099"/>
      <c r="AWT17" s="1099"/>
      <c r="AWU17" s="1099"/>
      <c r="AWV17" s="1099"/>
      <c r="AWW17" s="1099"/>
      <c r="AWX17" s="1099"/>
      <c r="AWY17" s="1099"/>
      <c r="AWZ17" s="1099"/>
      <c r="AXA17" s="1099"/>
      <c r="AXB17" s="1099"/>
      <c r="AXC17" s="1099"/>
      <c r="AXD17" s="1099"/>
      <c r="AXE17" s="1099"/>
      <c r="AXF17" s="1099"/>
      <c r="AXG17" s="1099"/>
      <c r="AXH17" s="1099"/>
      <c r="AXI17" s="1099"/>
      <c r="AXJ17" s="1099"/>
      <c r="AXK17" s="1099"/>
      <c r="AXL17" s="1099"/>
      <c r="AXM17" s="1099"/>
      <c r="AXN17" s="1099"/>
      <c r="AXO17" s="1099"/>
      <c r="AXP17" s="1099"/>
      <c r="AXQ17" s="1099"/>
      <c r="AXR17" s="1099"/>
      <c r="AXS17" s="1099"/>
      <c r="AXT17" s="1099"/>
      <c r="AXU17" s="1099"/>
      <c r="AXV17" s="1099"/>
      <c r="AXW17" s="1099"/>
      <c r="AXX17" s="1099"/>
      <c r="AXY17" s="1099"/>
      <c r="AXZ17" s="1099"/>
      <c r="AYA17" s="1099"/>
      <c r="AYB17" s="1099"/>
    </row>
    <row r="18" spans="1:1328" s="1100" customFormat="1" ht="84.75" customHeight="1" x14ac:dyDescent="0.2">
      <c r="A18" s="2000"/>
      <c r="B18" s="1590"/>
      <c r="C18" s="1590"/>
      <c r="D18" s="1590"/>
      <c r="E18" s="1590"/>
      <c r="F18" s="1590"/>
      <c r="G18" s="1590"/>
      <c r="H18" s="4172" t="s">
        <v>1353</v>
      </c>
      <c r="I18" s="4172"/>
      <c r="J18" s="4172"/>
      <c r="K18" s="4172"/>
      <c r="L18" s="1590"/>
      <c r="M18" s="1590"/>
      <c r="N18" s="1590"/>
      <c r="O18" s="1590"/>
      <c r="P18" s="1590"/>
      <c r="Q18" s="1590"/>
      <c r="R18" s="1590"/>
      <c r="S18" s="1590"/>
      <c r="T18" s="1590"/>
      <c r="U18" s="4176"/>
      <c r="V18" s="1014"/>
      <c r="W18" s="1014"/>
      <c r="X18" s="1014"/>
      <c r="Y18" s="1014"/>
      <c r="Z18" s="1014"/>
      <c r="AD18" s="1014"/>
      <c r="AE18" s="1014"/>
      <c r="AF18" s="1014"/>
      <c r="AG18" s="1014"/>
      <c r="AH18" s="1014"/>
      <c r="AI18" s="1014"/>
      <c r="AJ18" s="1014"/>
      <c r="AK18" s="1014"/>
      <c r="AL18" s="1014"/>
      <c r="AM18" s="1014"/>
      <c r="AN18" s="1014"/>
      <c r="AO18" s="1014"/>
      <c r="AP18" s="1014"/>
      <c r="AQ18" s="1014"/>
      <c r="AR18" s="1014"/>
      <c r="AS18" s="1014"/>
      <c r="AT18" s="1014"/>
      <c r="AU18" s="1014"/>
      <c r="AV18" s="1098"/>
      <c r="AW18" s="1098"/>
      <c r="AX18" s="1098"/>
      <c r="AY18" s="1098"/>
      <c r="AZ18" s="1098"/>
      <c r="BA18" s="1098"/>
      <c r="BB18" s="1098"/>
      <c r="BC18" s="1098"/>
      <c r="BD18" s="1098"/>
      <c r="BE18" s="1098"/>
      <c r="BF18" s="1098"/>
      <c r="BG18" s="1098"/>
      <c r="BH18" s="1098"/>
      <c r="BI18" s="1098"/>
      <c r="BJ18" s="1098"/>
      <c r="BK18" s="1098"/>
      <c r="BL18" s="1098"/>
      <c r="BM18" s="1098"/>
      <c r="BN18" s="1099"/>
      <c r="BO18" s="1099"/>
      <c r="BP18" s="1099"/>
      <c r="BQ18" s="1099"/>
      <c r="BR18" s="1099"/>
      <c r="BS18" s="1099"/>
      <c r="BT18" s="1099"/>
      <c r="BU18" s="1099"/>
      <c r="BV18" s="1099"/>
      <c r="BW18" s="1099"/>
      <c r="BX18" s="1099"/>
      <c r="BY18" s="1099"/>
      <c r="BZ18" s="1099"/>
      <c r="CA18" s="1099"/>
      <c r="CB18" s="1099"/>
      <c r="CC18" s="1099"/>
      <c r="CD18" s="1099"/>
      <c r="CE18" s="1099"/>
      <c r="CF18" s="1099"/>
      <c r="CG18" s="1099"/>
      <c r="CH18" s="1099"/>
      <c r="CI18" s="1099"/>
      <c r="CJ18" s="1099"/>
      <c r="CK18" s="1099"/>
      <c r="CL18" s="1099"/>
      <c r="CM18" s="1099"/>
      <c r="CN18" s="1099"/>
      <c r="CO18" s="1099"/>
      <c r="CP18" s="1099"/>
      <c r="CQ18" s="1099"/>
      <c r="CR18" s="1099"/>
      <c r="CS18" s="1099"/>
      <c r="CT18" s="1099"/>
      <c r="CU18" s="1099"/>
      <c r="CV18" s="1099"/>
      <c r="CW18" s="1099"/>
      <c r="CX18" s="1099"/>
      <c r="CY18" s="1099"/>
      <c r="CZ18" s="1099"/>
      <c r="DA18" s="1099"/>
      <c r="DB18" s="1099"/>
      <c r="DC18" s="1099"/>
      <c r="DD18" s="1099"/>
      <c r="DE18" s="1099"/>
      <c r="DF18" s="1099"/>
      <c r="DG18" s="1099"/>
      <c r="DH18" s="1099"/>
      <c r="DI18" s="1099"/>
      <c r="DJ18" s="1099"/>
      <c r="DK18" s="1099"/>
      <c r="DL18" s="1099"/>
      <c r="DM18" s="1099"/>
      <c r="DN18" s="1099"/>
      <c r="DO18" s="1099"/>
      <c r="DP18" s="1099"/>
      <c r="DQ18" s="1099"/>
      <c r="DR18" s="1099"/>
      <c r="DS18" s="1099"/>
      <c r="DT18" s="1099"/>
      <c r="DU18" s="1099"/>
      <c r="DV18" s="1099"/>
      <c r="DW18" s="1099"/>
      <c r="DX18" s="1099"/>
      <c r="DY18" s="1099"/>
      <c r="DZ18" s="1099"/>
      <c r="EA18" s="1099"/>
      <c r="EB18" s="1099"/>
      <c r="EC18" s="1099"/>
      <c r="ED18" s="1099"/>
      <c r="EE18" s="1099"/>
      <c r="EF18" s="1099"/>
      <c r="EG18" s="1099"/>
      <c r="EH18" s="1099"/>
      <c r="EI18" s="1099"/>
      <c r="EJ18" s="1099"/>
      <c r="EK18" s="1099"/>
      <c r="EL18" s="1099"/>
      <c r="EM18" s="1099"/>
      <c r="EN18" s="1099"/>
      <c r="EO18" s="1099"/>
      <c r="EP18" s="1099"/>
      <c r="EQ18" s="1099"/>
      <c r="ER18" s="1099"/>
      <c r="ES18" s="1099"/>
      <c r="ET18" s="1099"/>
      <c r="EU18" s="1099"/>
      <c r="EV18" s="1099"/>
      <c r="EW18" s="1099"/>
      <c r="EX18" s="1099"/>
      <c r="EY18" s="1099"/>
      <c r="EZ18" s="1099"/>
      <c r="FA18" s="1099"/>
      <c r="FB18" s="1099"/>
      <c r="FC18" s="1099"/>
      <c r="FD18" s="1099"/>
      <c r="FE18" s="1099"/>
      <c r="FF18" s="1099"/>
      <c r="FG18" s="1099"/>
      <c r="FH18" s="1099"/>
      <c r="FI18" s="1099"/>
      <c r="FJ18" s="1099"/>
      <c r="FK18" s="1099"/>
      <c r="FL18" s="1099"/>
      <c r="FM18" s="1099"/>
      <c r="FN18" s="1099"/>
      <c r="FO18" s="1099"/>
      <c r="FP18" s="1099"/>
      <c r="FQ18" s="1099"/>
      <c r="FR18" s="1099"/>
      <c r="FS18" s="1099"/>
      <c r="FT18" s="1099"/>
      <c r="FU18" s="1099"/>
      <c r="FV18" s="1099"/>
      <c r="FW18" s="1099"/>
      <c r="FX18" s="1099"/>
      <c r="FY18" s="1099"/>
      <c r="FZ18" s="1099"/>
      <c r="GA18" s="1099"/>
      <c r="GB18" s="1099"/>
      <c r="GC18" s="1099"/>
      <c r="GD18" s="1099"/>
      <c r="GE18" s="1099"/>
      <c r="GF18" s="1099"/>
      <c r="GG18" s="1099"/>
      <c r="GH18" s="1099"/>
      <c r="GI18" s="1099"/>
      <c r="GJ18" s="1099"/>
      <c r="GK18" s="1099"/>
      <c r="GL18" s="1099"/>
      <c r="GM18" s="1099"/>
      <c r="GN18" s="1099"/>
      <c r="GO18" s="1099"/>
      <c r="GP18" s="1099"/>
      <c r="GQ18" s="1099"/>
      <c r="GR18" s="1099"/>
      <c r="GS18" s="1099"/>
      <c r="GT18" s="1099"/>
      <c r="GU18" s="1099"/>
      <c r="GV18" s="1099"/>
      <c r="GW18" s="1099"/>
      <c r="GX18" s="1099"/>
      <c r="GY18" s="1099"/>
      <c r="GZ18" s="1099"/>
      <c r="HA18" s="1099"/>
      <c r="HB18" s="1099"/>
      <c r="HC18" s="1099"/>
      <c r="HD18" s="1099"/>
      <c r="HE18" s="1099"/>
      <c r="HF18" s="1099"/>
      <c r="HG18" s="1099"/>
      <c r="HH18" s="1099"/>
      <c r="HI18" s="1099"/>
      <c r="HJ18" s="1099"/>
      <c r="HK18" s="1099"/>
      <c r="HL18" s="1099"/>
      <c r="HM18" s="1099"/>
      <c r="HN18" s="1099"/>
      <c r="HO18" s="1099"/>
      <c r="HP18" s="1099"/>
      <c r="HQ18" s="1099"/>
      <c r="HR18" s="1099"/>
      <c r="HS18" s="1099"/>
      <c r="HT18" s="1099"/>
      <c r="HU18" s="1099"/>
      <c r="HV18" s="1099"/>
      <c r="HW18" s="1099"/>
      <c r="HX18" s="1099"/>
      <c r="HY18" s="1099"/>
      <c r="HZ18" s="1099"/>
      <c r="IA18" s="1099"/>
      <c r="IB18" s="1099"/>
      <c r="IC18" s="1099"/>
      <c r="ID18" s="1099"/>
      <c r="IE18" s="1099"/>
      <c r="IF18" s="1099"/>
      <c r="IG18" s="1099"/>
      <c r="IH18" s="1099"/>
      <c r="II18" s="1099"/>
      <c r="IJ18" s="1099"/>
      <c r="IK18" s="1099"/>
      <c r="IL18" s="1099"/>
      <c r="IM18" s="1099"/>
      <c r="IN18" s="1099"/>
      <c r="IO18" s="1099"/>
      <c r="IP18" s="1099"/>
      <c r="IQ18" s="1099"/>
      <c r="IR18" s="1099"/>
      <c r="IS18" s="1099"/>
      <c r="IT18" s="1099"/>
      <c r="IU18" s="1099"/>
      <c r="IV18" s="1099"/>
      <c r="IW18" s="1099"/>
      <c r="IX18" s="1099"/>
      <c r="IY18" s="1099"/>
      <c r="IZ18" s="1099"/>
      <c r="JA18" s="1099"/>
      <c r="JB18" s="1099"/>
      <c r="JC18" s="1099"/>
      <c r="JD18" s="1099"/>
      <c r="JE18" s="1099"/>
      <c r="JF18" s="1099"/>
      <c r="JG18" s="1099"/>
      <c r="JH18" s="1099"/>
      <c r="JI18" s="1099"/>
      <c r="JJ18" s="1099"/>
      <c r="JK18" s="1099"/>
      <c r="JL18" s="1099"/>
      <c r="JM18" s="1099"/>
      <c r="JN18" s="1099"/>
      <c r="JO18" s="1099"/>
      <c r="JP18" s="1099"/>
      <c r="JQ18" s="1099"/>
      <c r="JR18" s="1099"/>
      <c r="JS18" s="1099"/>
      <c r="JT18" s="1099"/>
      <c r="JU18" s="1099"/>
      <c r="JV18" s="1099"/>
      <c r="JW18" s="1099"/>
      <c r="JX18" s="1099"/>
      <c r="JY18" s="1099"/>
      <c r="JZ18" s="1099"/>
      <c r="KA18" s="1099"/>
      <c r="KB18" s="1099"/>
      <c r="KC18" s="1099"/>
      <c r="KD18" s="1099"/>
      <c r="KE18" s="1099"/>
      <c r="KF18" s="1099"/>
      <c r="KG18" s="1099"/>
      <c r="KH18" s="1099"/>
      <c r="KI18" s="1099"/>
      <c r="KJ18" s="1099"/>
      <c r="KK18" s="1099"/>
      <c r="KL18" s="1099"/>
      <c r="KM18" s="1099"/>
      <c r="KN18" s="1099"/>
      <c r="KO18" s="1099"/>
      <c r="KP18" s="1099"/>
      <c r="KQ18" s="1099"/>
      <c r="KR18" s="1099"/>
      <c r="KS18" s="1099"/>
      <c r="KT18" s="1099"/>
      <c r="KU18" s="1099"/>
      <c r="KV18" s="1099"/>
      <c r="KW18" s="1099"/>
      <c r="KX18" s="1099"/>
      <c r="KY18" s="1099"/>
      <c r="KZ18" s="1099"/>
      <c r="LA18" s="1099"/>
      <c r="LB18" s="1099"/>
      <c r="LC18" s="1099"/>
      <c r="LD18" s="1099"/>
      <c r="LE18" s="1099"/>
      <c r="LF18" s="1099"/>
      <c r="LG18" s="1099"/>
      <c r="LH18" s="1099"/>
      <c r="LI18" s="1099"/>
      <c r="LJ18" s="1099"/>
      <c r="LK18" s="1099"/>
      <c r="LL18" s="1099"/>
      <c r="LM18" s="1099"/>
      <c r="LN18" s="1099"/>
      <c r="LO18" s="1099"/>
      <c r="LP18" s="1099"/>
      <c r="LQ18" s="1099"/>
      <c r="LR18" s="1099"/>
      <c r="LS18" s="1099"/>
      <c r="LT18" s="1099"/>
      <c r="LU18" s="1099"/>
      <c r="LV18" s="1099"/>
      <c r="LW18" s="1099"/>
      <c r="LX18" s="1099"/>
      <c r="LY18" s="1099"/>
      <c r="LZ18" s="1099"/>
      <c r="MA18" s="1099"/>
      <c r="MB18" s="1099"/>
      <c r="MC18" s="1099"/>
      <c r="MD18" s="1099"/>
      <c r="ME18" s="1099"/>
      <c r="MF18" s="1099"/>
      <c r="MG18" s="1099"/>
      <c r="MH18" s="1099"/>
      <c r="MI18" s="1099"/>
      <c r="MJ18" s="1099"/>
      <c r="MK18" s="1099"/>
      <c r="ML18" s="1099"/>
      <c r="MM18" s="1099"/>
      <c r="MN18" s="1099"/>
      <c r="MO18" s="1099"/>
      <c r="MP18" s="1099"/>
      <c r="MQ18" s="1099"/>
      <c r="MR18" s="1099"/>
      <c r="MS18" s="1099"/>
      <c r="MT18" s="1099"/>
      <c r="MU18" s="1099"/>
      <c r="MV18" s="1099"/>
      <c r="MW18" s="1099"/>
      <c r="MX18" s="1099"/>
      <c r="MY18" s="1099"/>
      <c r="MZ18" s="1099"/>
      <c r="NA18" s="1099"/>
      <c r="NB18" s="1099"/>
      <c r="NC18" s="1099"/>
      <c r="ND18" s="1099"/>
      <c r="NE18" s="1099"/>
      <c r="NF18" s="1099"/>
      <c r="NG18" s="1099"/>
      <c r="NH18" s="1099"/>
      <c r="NI18" s="1099"/>
      <c r="NJ18" s="1099"/>
      <c r="NK18" s="1099"/>
      <c r="NL18" s="1099"/>
      <c r="NM18" s="1099"/>
      <c r="NN18" s="1099"/>
      <c r="NO18" s="1099"/>
      <c r="NP18" s="1099"/>
      <c r="NQ18" s="1099"/>
      <c r="NR18" s="1099"/>
      <c r="NS18" s="1099"/>
      <c r="NT18" s="1099"/>
      <c r="NU18" s="1099"/>
      <c r="NV18" s="1099"/>
      <c r="NW18" s="1099"/>
      <c r="NX18" s="1099"/>
      <c r="NY18" s="1099"/>
      <c r="NZ18" s="1099"/>
      <c r="OA18" s="1099"/>
      <c r="OB18" s="1099"/>
      <c r="OC18" s="1099"/>
      <c r="OD18" s="1099"/>
      <c r="OE18" s="1099"/>
      <c r="OF18" s="1099"/>
      <c r="OG18" s="1099"/>
      <c r="OH18" s="1099"/>
      <c r="OI18" s="1099"/>
      <c r="OJ18" s="1099"/>
      <c r="OK18" s="1099"/>
      <c r="OL18" s="1099"/>
      <c r="OM18" s="1099"/>
      <c r="ON18" s="1099"/>
      <c r="OO18" s="1099"/>
      <c r="OP18" s="1099"/>
      <c r="OQ18" s="1099"/>
      <c r="OR18" s="1099"/>
      <c r="OS18" s="1099"/>
      <c r="OT18" s="1099"/>
      <c r="OU18" s="1099"/>
      <c r="OV18" s="1099"/>
      <c r="OW18" s="1099"/>
      <c r="OX18" s="1099"/>
      <c r="OY18" s="1099"/>
      <c r="OZ18" s="1099"/>
      <c r="PA18" s="1099"/>
      <c r="PB18" s="1099"/>
      <c r="PC18" s="1099"/>
      <c r="PD18" s="1099"/>
      <c r="PE18" s="1099"/>
      <c r="PF18" s="1099"/>
      <c r="PG18" s="1099"/>
      <c r="PH18" s="1099"/>
      <c r="PI18" s="1099"/>
      <c r="PJ18" s="1099"/>
      <c r="PK18" s="1099"/>
      <c r="PL18" s="1099"/>
      <c r="PM18" s="1099"/>
      <c r="PN18" s="1099"/>
      <c r="PO18" s="1099"/>
      <c r="PP18" s="1099"/>
      <c r="PQ18" s="1099"/>
      <c r="PR18" s="1099"/>
      <c r="PS18" s="1099"/>
      <c r="PT18" s="1099"/>
      <c r="PU18" s="1099"/>
      <c r="PV18" s="1099"/>
      <c r="PW18" s="1099"/>
      <c r="PX18" s="1099"/>
      <c r="PY18" s="1099"/>
      <c r="PZ18" s="1099"/>
      <c r="QA18" s="1099"/>
      <c r="QB18" s="1099"/>
      <c r="QC18" s="1099"/>
      <c r="QD18" s="1099"/>
      <c r="QE18" s="1099"/>
      <c r="QF18" s="1099"/>
      <c r="QG18" s="1099"/>
      <c r="QH18" s="1099"/>
      <c r="QI18" s="1099"/>
      <c r="QJ18" s="1099"/>
      <c r="QK18" s="1099"/>
      <c r="QL18" s="1099"/>
      <c r="QM18" s="1099"/>
      <c r="QN18" s="1099"/>
      <c r="QO18" s="1099"/>
      <c r="QP18" s="1099"/>
      <c r="QQ18" s="1099"/>
      <c r="QR18" s="1099"/>
      <c r="QS18" s="1099"/>
      <c r="QT18" s="1099"/>
      <c r="QU18" s="1099"/>
      <c r="QV18" s="1099"/>
      <c r="QW18" s="1099"/>
      <c r="QX18" s="1099"/>
      <c r="QY18" s="1099"/>
      <c r="QZ18" s="1099"/>
      <c r="RA18" s="1099"/>
      <c r="RB18" s="1099"/>
      <c r="RC18" s="1099"/>
      <c r="RD18" s="1099"/>
      <c r="RE18" s="1099"/>
      <c r="RF18" s="1099"/>
      <c r="RG18" s="1099"/>
      <c r="RH18" s="1099"/>
      <c r="RI18" s="1099"/>
      <c r="RJ18" s="1099"/>
      <c r="RK18" s="1099"/>
      <c r="RL18" s="1099"/>
      <c r="RM18" s="1099"/>
      <c r="RN18" s="1099"/>
      <c r="RO18" s="1099"/>
      <c r="RP18" s="1099"/>
      <c r="RQ18" s="1099"/>
      <c r="RR18" s="1099"/>
      <c r="RS18" s="1099"/>
      <c r="RT18" s="1099"/>
      <c r="RU18" s="1099"/>
      <c r="RV18" s="1099"/>
      <c r="RW18" s="1099"/>
      <c r="RX18" s="1099"/>
      <c r="RY18" s="1099"/>
      <c r="RZ18" s="1099"/>
      <c r="SA18" s="1099"/>
      <c r="SB18" s="1099"/>
      <c r="SC18" s="1099"/>
      <c r="SD18" s="1099"/>
      <c r="SE18" s="1099"/>
      <c r="SF18" s="1099"/>
      <c r="SG18" s="1099"/>
      <c r="SH18" s="1099"/>
      <c r="SI18" s="1099"/>
      <c r="SJ18" s="1099"/>
      <c r="SK18" s="1099"/>
      <c r="SL18" s="1099"/>
      <c r="SM18" s="1099"/>
      <c r="SN18" s="1099"/>
      <c r="SO18" s="1099"/>
      <c r="SP18" s="1099"/>
      <c r="SQ18" s="1099"/>
      <c r="SR18" s="1099"/>
      <c r="SS18" s="1099"/>
      <c r="ST18" s="1099"/>
      <c r="SU18" s="1099"/>
      <c r="SV18" s="1099"/>
      <c r="SW18" s="1099"/>
      <c r="SX18" s="1099"/>
      <c r="SY18" s="1099"/>
      <c r="SZ18" s="1099"/>
      <c r="TA18" s="1099"/>
      <c r="TB18" s="1099"/>
      <c r="TC18" s="1099"/>
      <c r="TD18" s="1099"/>
      <c r="TE18" s="1099"/>
      <c r="TF18" s="1099"/>
      <c r="TG18" s="1099"/>
      <c r="TH18" s="1099"/>
      <c r="TI18" s="1099"/>
      <c r="TJ18" s="1099"/>
      <c r="TK18" s="1099"/>
      <c r="TL18" s="1099"/>
      <c r="TM18" s="1099"/>
      <c r="TN18" s="1099"/>
      <c r="TO18" s="1099"/>
      <c r="TP18" s="1099"/>
      <c r="TQ18" s="1099"/>
      <c r="TR18" s="1099"/>
      <c r="TS18" s="1099"/>
      <c r="TT18" s="1099"/>
      <c r="TU18" s="1099"/>
      <c r="TV18" s="1099"/>
      <c r="TW18" s="1099"/>
      <c r="TX18" s="1099"/>
      <c r="TY18" s="1099"/>
      <c r="TZ18" s="1099"/>
      <c r="UA18" s="1099"/>
      <c r="UB18" s="1099"/>
      <c r="UC18" s="1099"/>
      <c r="UD18" s="1099"/>
      <c r="UE18" s="1099"/>
      <c r="UF18" s="1099"/>
      <c r="UG18" s="1099"/>
      <c r="UH18" s="1099"/>
      <c r="UI18" s="1099"/>
      <c r="UJ18" s="1099"/>
      <c r="UK18" s="1099"/>
      <c r="UL18" s="1099"/>
      <c r="UM18" s="1099"/>
      <c r="UN18" s="1099"/>
      <c r="UO18" s="1099"/>
      <c r="UP18" s="1099"/>
      <c r="UQ18" s="1099"/>
      <c r="UR18" s="1099"/>
      <c r="US18" s="1099"/>
      <c r="UT18" s="1099"/>
      <c r="UU18" s="1099"/>
      <c r="UV18" s="1099"/>
      <c r="UW18" s="1099"/>
      <c r="UX18" s="1099"/>
      <c r="UY18" s="1099"/>
      <c r="UZ18" s="1099"/>
      <c r="VA18" s="1099"/>
      <c r="VB18" s="1099"/>
      <c r="VC18" s="1099"/>
      <c r="VD18" s="1099"/>
      <c r="VE18" s="1099"/>
      <c r="VF18" s="1099"/>
      <c r="VG18" s="1099"/>
      <c r="VH18" s="1099"/>
      <c r="VI18" s="1099"/>
      <c r="VJ18" s="1099"/>
      <c r="VK18" s="1099"/>
      <c r="VL18" s="1099"/>
      <c r="VM18" s="1099"/>
      <c r="VN18" s="1099"/>
      <c r="VO18" s="1099"/>
      <c r="VP18" s="1099"/>
      <c r="VQ18" s="1099"/>
      <c r="VR18" s="1099"/>
      <c r="VS18" s="1099"/>
      <c r="VT18" s="1099"/>
      <c r="VU18" s="1099"/>
      <c r="VV18" s="1099"/>
      <c r="VW18" s="1099"/>
      <c r="VX18" s="1099"/>
      <c r="VY18" s="1099"/>
      <c r="VZ18" s="1099"/>
      <c r="WA18" s="1099"/>
      <c r="WB18" s="1099"/>
      <c r="WC18" s="1099"/>
      <c r="WD18" s="1099"/>
      <c r="WE18" s="1099"/>
      <c r="WF18" s="1099"/>
      <c r="WG18" s="1099"/>
      <c r="WH18" s="1099"/>
      <c r="WI18" s="1099"/>
      <c r="WJ18" s="1099"/>
      <c r="WK18" s="1099"/>
      <c r="WL18" s="1099"/>
      <c r="WM18" s="1099"/>
      <c r="WN18" s="1099"/>
      <c r="WO18" s="1099"/>
      <c r="WP18" s="1099"/>
      <c r="WQ18" s="1099"/>
      <c r="WR18" s="1099"/>
      <c r="WS18" s="1099"/>
      <c r="WT18" s="1099"/>
      <c r="WU18" s="1099"/>
      <c r="WV18" s="1099"/>
      <c r="WW18" s="1099"/>
      <c r="WX18" s="1099"/>
      <c r="WY18" s="1099"/>
      <c r="WZ18" s="1099"/>
      <c r="XA18" s="1099"/>
      <c r="XB18" s="1099"/>
      <c r="XC18" s="1099"/>
      <c r="XD18" s="1099"/>
      <c r="XE18" s="1099"/>
      <c r="XF18" s="1099"/>
      <c r="XG18" s="1099"/>
      <c r="XH18" s="1099"/>
      <c r="XI18" s="1099"/>
      <c r="XJ18" s="1099"/>
      <c r="XK18" s="1099"/>
      <c r="XL18" s="1099"/>
      <c r="XM18" s="1099"/>
      <c r="XN18" s="1099"/>
      <c r="XO18" s="1099"/>
      <c r="XP18" s="1099"/>
      <c r="XQ18" s="1099"/>
      <c r="XR18" s="1099"/>
      <c r="XS18" s="1099"/>
      <c r="XT18" s="1099"/>
      <c r="XU18" s="1099"/>
      <c r="XV18" s="1099"/>
      <c r="XW18" s="1099"/>
      <c r="XX18" s="1099"/>
      <c r="XY18" s="1099"/>
      <c r="XZ18" s="1099"/>
      <c r="YA18" s="1099"/>
      <c r="YB18" s="1099"/>
      <c r="YC18" s="1099"/>
      <c r="YD18" s="1099"/>
      <c r="YE18" s="1099"/>
      <c r="YF18" s="1099"/>
      <c r="YG18" s="1099"/>
      <c r="YH18" s="1099"/>
      <c r="YI18" s="1099"/>
      <c r="YJ18" s="1099"/>
      <c r="YK18" s="1099"/>
      <c r="YL18" s="1099"/>
      <c r="YM18" s="1099"/>
      <c r="YN18" s="1099"/>
      <c r="YO18" s="1099"/>
      <c r="YP18" s="1099"/>
      <c r="YQ18" s="1099"/>
      <c r="YR18" s="1099"/>
      <c r="YS18" s="1099"/>
      <c r="YT18" s="1099"/>
      <c r="YU18" s="1099"/>
      <c r="YV18" s="1099"/>
      <c r="YW18" s="1099"/>
      <c r="YX18" s="1099"/>
      <c r="YY18" s="1099"/>
      <c r="YZ18" s="1099"/>
      <c r="ZA18" s="1099"/>
      <c r="ZB18" s="1099"/>
      <c r="ZC18" s="1099"/>
      <c r="ZD18" s="1099"/>
      <c r="ZE18" s="1099"/>
      <c r="ZF18" s="1099"/>
      <c r="ZG18" s="1099"/>
      <c r="ZH18" s="1099"/>
      <c r="ZI18" s="1099"/>
      <c r="ZJ18" s="1099"/>
      <c r="ZK18" s="1099"/>
      <c r="ZL18" s="1099"/>
      <c r="ZM18" s="1099"/>
      <c r="ZN18" s="1099"/>
      <c r="ZO18" s="1099"/>
      <c r="ZP18" s="1099"/>
      <c r="ZQ18" s="1099"/>
      <c r="ZR18" s="1099"/>
      <c r="ZS18" s="1099"/>
      <c r="ZT18" s="1099"/>
      <c r="ZU18" s="1099"/>
      <c r="ZV18" s="1099"/>
      <c r="ZW18" s="1099"/>
      <c r="ZX18" s="1099"/>
      <c r="ZY18" s="1099"/>
      <c r="ZZ18" s="1099"/>
      <c r="AAA18" s="1099"/>
      <c r="AAB18" s="1099"/>
      <c r="AAC18" s="1099"/>
      <c r="AAD18" s="1099"/>
      <c r="AAE18" s="1099"/>
      <c r="AAF18" s="1099"/>
      <c r="AAG18" s="1099"/>
      <c r="AAH18" s="1099"/>
      <c r="AAI18" s="1099"/>
      <c r="AAJ18" s="1099"/>
      <c r="AAK18" s="1099"/>
      <c r="AAL18" s="1099"/>
      <c r="AAM18" s="1099"/>
      <c r="AAN18" s="1099"/>
      <c r="AAO18" s="1099"/>
      <c r="AAP18" s="1099"/>
      <c r="AAQ18" s="1099"/>
      <c r="AAR18" s="1099"/>
      <c r="AAS18" s="1099"/>
      <c r="AAT18" s="1099"/>
      <c r="AAU18" s="1099"/>
      <c r="AAV18" s="1099"/>
      <c r="AAW18" s="1099"/>
      <c r="AAX18" s="1099"/>
      <c r="AAY18" s="1099"/>
      <c r="AAZ18" s="1099"/>
      <c r="ABA18" s="1099"/>
      <c r="ABB18" s="1099"/>
      <c r="ABC18" s="1099"/>
      <c r="ABD18" s="1099"/>
      <c r="ABE18" s="1099"/>
      <c r="ABF18" s="1099"/>
      <c r="ABG18" s="1099"/>
      <c r="ABH18" s="1099"/>
      <c r="ABI18" s="1099"/>
      <c r="ABJ18" s="1099"/>
      <c r="ABK18" s="1099"/>
      <c r="ABL18" s="1099"/>
      <c r="ABM18" s="1099"/>
      <c r="ABN18" s="1099"/>
      <c r="ABO18" s="1099"/>
      <c r="ABP18" s="1099"/>
      <c r="ABQ18" s="1099"/>
      <c r="ABR18" s="1099"/>
      <c r="ABS18" s="1099"/>
      <c r="ABT18" s="1099"/>
      <c r="ABU18" s="1099"/>
      <c r="ABV18" s="1099"/>
      <c r="ABW18" s="1099"/>
      <c r="ABX18" s="1099"/>
      <c r="ABY18" s="1099"/>
      <c r="ABZ18" s="1099"/>
      <c r="ACA18" s="1099"/>
      <c r="ACB18" s="1099"/>
      <c r="ACC18" s="1099"/>
      <c r="ACD18" s="1099"/>
      <c r="ACE18" s="1099"/>
      <c r="ACF18" s="1099"/>
      <c r="ACG18" s="1099"/>
      <c r="ACH18" s="1099"/>
      <c r="ACI18" s="1099"/>
      <c r="ACJ18" s="1099"/>
      <c r="ACK18" s="1099"/>
      <c r="ACL18" s="1099"/>
      <c r="ACM18" s="1099"/>
      <c r="ACN18" s="1099"/>
      <c r="ACO18" s="1099"/>
      <c r="ACP18" s="1099"/>
      <c r="ACQ18" s="1099"/>
      <c r="ACR18" s="1099"/>
      <c r="ACS18" s="1099"/>
      <c r="ACT18" s="1099"/>
      <c r="ACU18" s="1099"/>
      <c r="ACV18" s="1099"/>
      <c r="ACW18" s="1099"/>
      <c r="ACX18" s="1099"/>
      <c r="ACY18" s="1099"/>
      <c r="ACZ18" s="1099"/>
      <c r="ADA18" s="1099"/>
      <c r="ADB18" s="1099"/>
      <c r="ADC18" s="1099"/>
      <c r="ADD18" s="1099"/>
      <c r="ADE18" s="1099"/>
      <c r="ADF18" s="1099"/>
      <c r="ADG18" s="1099"/>
      <c r="ADH18" s="1099"/>
      <c r="ADI18" s="1099"/>
      <c r="ADJ18" s="1099"/>
      <c r="ADK18" s="1099"/>
      <c r="ADL18" s="1099"/>
      <c r="ADM18" s="1099"/>
      <c r="ADN18" s="1099"/>
      <c r="ADO18" s="1099"/>
      <c r="ADP18" s="1099"/>
      <c r="ADQ18" s="1099"/>
      <c r="ADR18" s="1099"/>
      <c r="ADS18" s="1099"/>
      <c r="ADT18" s="1099"/>
      <c r="ADU18" s="1099"/>
      <c r="ADV18" s="1099"/>
      <c r="ADW18" s="1099"/>
      <c r="ADX18" s="1099"/>
      <c r="ADY18" s="1099"/>
      <c r="ADZ18" s="1099"/>
      <c r="AEA18" s="1099"/>
      <c r="AEB18" s="1099"/>
      <c r="AEC18" s="1099"/>
      <c r="AED18" s="1099"/>
      <c r="AEE18" s="1099"/>
      <c r="AEF18" s="1099"/>
      <c r="AEG18" s="1099"/>
      <c r="AEH18" s="1099"/>
      <c r="AEI18" s="1099"/>
      <c r="AEJ18" s="1099"/>
      <c r="AEK18" s="1099"/>
      <c r="AEL18" s="1099"/>
      <c r="AEM18" s="1099"/>
      <c r="AEN18" s="1099"/>
      <c r="AEO18" s="1099"/>
      <c r="AEP18" s="1099"/>
      <c r="AEQ18" s="1099"/>
      <c r="AER18" s="1099"/>
      <c r="AES18" s="1099"/>
      <c r="AET18" s="1099"/>
      <c r="AEU18" s="1099"/>
      <c r="AEV18" s="1099"/>
      <c r="AEW18" s="1099"/>
      <c r="AEX18" s="1099"/>
      <c r="AEY18" s="1099"/>
      <c r="AEZ18" s="1099"/>
      <c r="AFA18" s="1099"/>
      <c r="AFB18" s="1099"/>
      <c r="AFC18" s="1099"/>
      <c r="AFD18" s="1099"/>
      <c r="AFE18" s="1099"/>
      <c r="AFF18" s="1099"/>
      <c r="AFG18" s="1099"/>
      <c r="AFH18" s="1099"/>
      <c r="AFI18" s="1099"/>
      <c r="AFJ18" s="1099"/>
      <c r="AFK18" s="1099"/>
      <c r="AFL18" s="1099"/>
      <c r="AFM18" s="1099"/>
      <c r="AFN18" s="1099"/>
      <c r="AFO18" s="1099"/>
      <c r="AFP18" s="1099"/>
      <c r="AFQ18" s="1099"/>
      <c r="AFR18" s="1099"/>
      <c r="AFS18" s="1099"/>
      <c r="AFT18" s="1099"/>
      <c r="AFU18" s="1099"/>
      <c r="AFV18" s="1099"/>
      <c r="AFW18" s="1099"/>
      <c r="AFX18" s="1099"/>
      <c r="AFY18" s="1099"/>
      <c r="AFZ18" s="1099"/>
      <c r="AGA18" s="1099"/>
      <c r="AGB18" s="1099"/>
      <c r="AGC18" s="1099"/>
      <c r="AGD18" s="1099"/>
      <c r="AGE18" s="1099"/>
      <c r="AGF18" s="1099"/>
      <c r="AGG18" s="1099"/>
      <c r="AGH18" s="1099"/>
      <c r="AGI18" s="1099"/>
      <c r="AGJ18" s="1099"/>
      <c r="AGK18" s="1099"/>
      <c r="AGL18" s="1099"/>
      <c r="AGM18" s="1099"/>
      <c r="AGN18" s="1099"/>
      <c r="AGO18" s="1099"/>
      <c r="AGP18" s="1099"/>
      <c r="AGQ18" s="1099"/>
      <c r="AGR18" s="1099"/>
      <c r="AGS18" s="1099"/>
      <c r="AGT18" s="1099"/>
      <c r="AGU18" s="1099"/>
      <c r="AGV18" s="1099"/>
      <c r="AGW18" s="1099"/>
      <c r="AGX18" s="1099"/>
      <c r="AGY18" s="1099"/>
      <c r="AGZ18" s="1099"/>
      <c r="AHA18" s="1099"/>
      <c r="AHB18" s="1099"/>
      <c r="AHC18" s="1099"/>
      <c r="AHD18" s="1099"/>
      <c r="AHE18" s="1099"/>
      <c r="AHF18" s="1099"/>
      <c r="AHG18" s="1099"/>
      <c r="AHH18" s="1099"/>
      <c r="AHI18" s="1099"/>
      <c r="AHJ18" s="1099"/>
      <c r="AHK18" s="1099"/>
      <c r="AHL18" s="1099"/>
      <c r="AHM18" s="1099"/>
      <c r="AHN18" s="1099"/>
      <c r="AHO18" s="1099"/>
      <c r="AHP18" s="1099"/>
      <c r="AHQ18" s="1099"/>
      <c r="AHR18" s="1099"/>
      <c r="AHS18" s="1099"/>
      <c r="AHT18" s="1099"/>
      <c r="AHU18" s="1099"/>
      <c r="AHV18" s="1099"/>
      <c r="AHW18" s="1099"/>
      <c r="AHX18" s="1099"/>
      <c r="AHY18" s="1099"/>
      <c r="AHZ18" s="1099"/>
      <c r="AIA18" s="1099"/>
      <c r="AIB18" s="1099"/>
      <c r="AIC18" s="1099"/>
      <c r="AID18" s="1099"/>
      <c r="AIE18" s="1099"/>
      <c r="AIF18" s="1099"/>
      <c r="AIG18" s="1099"/>
      <c r="AIH18" s="1099"/>
      <c r="AII18" s="1099"/>
      <c r="AIJ18" s="1099"/>
      <c r="AIK18" s="1099"/>
      <c r="AIL18" s="1099"/>
      <c r="AIM18" s="1099"/>
      <c r="AIN18" s="1099"/>
      <c r="AIO18" s="1099"/>
      <c r="AIP18" s="1099"/>
      <c r="AIQ18" s="1099"/>
      <c r="AIR18" s="1099"/>
      <c r="AIS18" s="1099"/>
      <c r="AIT18" s="1099"/>
      <c r="AIU18" s="1099"/>
      <c r="AIV18" s="1099"/>
      <c r="AIW18" s="1099"/>
      <c r="AIX18" s="1099"/>
      <c r="AIY18" s="1099"/>
      <c r="AIZ18" s="1099"/>
      <c r="AJA18" s="1099"/>
      <c r="AJB18" s="1099"/>
      <c r="AJC18" s="1099"/>
      <c r="AJD18" s="1099"/>
      <c r="AJE18" s="1099"/>
      <c r="AJF18" s="1099"/>
      <c r="AJG18" s="1099"/>
      <c r="AJH18" s="1099"/>
      <c r="AJI18" s="1099"/>
      <c r="AJJ18" s="1099"/>
      <c r="AJK18" s="1099"/>
      <c r="AJL18" s="1099"/>
      <c r="AJM18" s="1099"/>
      <c r="AJN18" s="1099"/>
      <c r="AJO18" s="1099"/>
      <c r="AJP18" s="1099"/>
      <c r="AJQ18" s="1099"/>
      <c r="AJR18" s="1099"/>
      <c r="AJS18" s="1099"/>
      <c r="AJT18" s="1099"/>
      <c r="AJU18" s="1099"/>
      <c r="AJV18" s="1099"/>
      <c r="AJW18" s="1099"/>
      <c r="AJX18" s="1099"/>
      <c r="AJY18" s="1099"/>
      <c r="AJZ18" s="1099"/>
      <c r="AKA18" s="1099"/>
      <c r="AKB18" s="1099"/>
      <c r="AKC18" s="1099"/>
      <c r="AKD18" s="1099"/>
      <c r="AKE18" s="1099"/>
      <c r="AKF18" s="1099"/>
      <c r="AKG18" s="1099"/>
      <c r="AKH18" s="1099"/>
      <c r="AKI18" s="1099"/>
      <c r="AKJ18" s="1099"/>
      <c r="AKK18" s="1099"/>
      <c r="AKL18" s="1099"/>
      <c r="AKM18" s="1099"/>
      <c r="AKN18" s="1099"/>
      <c r="AKO18" s="1099"/>
      <c r="AKP18" s="1099"/>
      <c r="AKQ18" s="1099"/>
      <c r="AKR18" s="1099"/>
      <c r="AKS18" s="1099"/>
      <c r="AKT18" s="1099"/>
      <c r="AKU18" s="1099"/>
      <c r="AKV18" s="1099"/>
      <c r="AKW18" s="1099"/>
      <c r="AKX18" s="1099"/>
      <c r="AKY18" s="1099"/>
      <c r="AKZ18" s="1099"/>
      <c r="ALA18" s="1099"/>
      <c r="ALB18" s="1099"/>
      <c r="ALC18" s="1099"/>
      <c r="ALD18" s="1099"/>
      <c r="ALE18" s="1099"/>
      <c r="ALF18" s="1099"/>
      <c r="ALG18" s="1099"/>
      <c r="ALH18" s="1099"/>
      <c r="ALI18" s="1099"/>
      <c r="ALJ18" s="1099"/>
      <c r="ALK18" s="1099"/>
      <c r="ALL18" s="1099"/>
      <c r="ALM18" s="1099"/>
      <c r="ALN18" s="1099"/>
      <c r="ALO18" s="1099"/>
      <c r="ALP18" s="1099"/>
      <c r="ALQ18" s="1099"/>
      <c r="ALR18" s="1099"/>
      <c r="ALS18" s="1099"/>
      <c r="ALT18" s="1099"/>
      <c r="ALU18" s="1099"/>
      <c r="ALV18" s="1099"/>
      <c r="ALW18" s="1099"/>
      <c r="ALX18" s="1099"/>
      <c r="ALY18" s="1099"/>
      <c r="ALZ18" s="1099"/>
      <c r="AMA18" s="1099"/>
      <c r="AMB18" s="1099"/>
      <c r="AMC18" s="1099"/>
      <c r="AMD18" s="1099"/>
      <c r="AME18" s="1099"/>
      <c r="AMF18" s="1099"/>
      <c r="AMG18" s="1099"/>
      <c r="AMH18" s="1099"/>
      <c r="AMI18" s="1099"/>
      <c r="AMJ18" s="1099"/>
      <c r="AMK18" s="1099"/>
      <c r="AML18" s="1099"/>
      <c r="AMM18" s="1099"/>
      <c r="AMN18" s="1099"/>
      <c r="AMO18" s="1099"/>
      <c r="AMP18" s="1099"/>
      <c r="AMQ18" s="1099"/>
      <c r="AMR18" s="1099"/>
      <c r="AMS18" s="1099"/>
      <c r="AMT18" s="1099"/>
      <c r="AMU18" s="1099"/>
      <c r="AMV18" s="1099"/>
      <c r="AMW18" s="1099"/>
      <c r="AMX18" s="1099"/>
      <c r="AMY18" s="1099"/>
      <c r="AMZ18" s="1099"/>
      <c r="ANA18" s="1099"/>
      <c r="ANB18" s="1099"/>
      <c r="ANC18" s="1099"/>
      <c r="AND18" s="1099"/>
      <c r="ANE18" s="1099"/>
      <c r="ANF18" s="1099"/>
      <c r="ANG18" s="1099"/>
      <c r="ANH18" s="1099"/>
      <c r="ANI18" s="1099"/>
      <c r="ANJ18" s="1099"/>
      <c r="ANK18" s="1099"/>
      <c r="ANL18" s="1099"/>
      <c r="ANM18" s="1099"/>
      <c r="ANN18" s="1099"/>
      <c r="ANO18" s="1099"/>
      <c r="ANP18" s="1099"/>
      <c r="ANQ18" s="1099"/>
      <c r="ANR18" s="1099"/>
      <c r="ANS18" s="1099"/>
      <c r="ANT18" s="1099"/>
      <c r="ANU18" s="1099"/>
      <c r="ANV18" s="1099"/>
      <c r="ANW18" s="1099"/>
      <c r="ANX18" s="1099"/>
      <c r="ANY18" s="1099"/>
      <c r="ANZ18" s="1099"/>
      <c r="AOA18" s="1099"/>
      <c r="AOB18" s="1099"/>
      <c r="AOC18" s="1099"/>
      <c r="AOD18" s="1099"/>
      <c r="AOE18" s="1099"/>
      <c r="AOF18" s="1099"/>
      <c r="AOG18" s="1099"/>
      <c r="AOH18" s="1099"/>
      <c r="AOI18" s="1099"/>
      <c r="AOJ18" s="1099"/>
      <c r="AOK18" s="1099"/>
      <c r="AOL18" s="1099"/>
      <c r="AOM18" s="1099"/>
      <c r="AON18" s="1099"/>
      <c r="AOO18" s="1099"/>
      <c r="AOP18" s="1099"/>
      <c r="AOQ18" s="1099"/>
      <c r="AOR18" s="1099"/>
      <c r="AOS18" s="1099"/>
      <c r="AOT18" s="1099"/>
      <c r="AOU18" s="1099"/>
      <c r="AOV18" s="1099"/>
      <c r="AOW18" s="1099"/>
      <c r="AOX18" s="1099"/>
      <c r="AOY18" s="1099"/>
      <c r="AOZ18" s="1099"/>
      <c r="APA18" s="1099"/>
      <c r="APB18" s="1099"/>
      <c r="APC18" s="1099"/>
      <c r="APD18" s="1099"/>
      <c r="APE18" s="1099"/>
      <c r="APF18" s="1099"/>
      <c r="APG18" s="1099"/>
      <c r="APH18" s="1099"/>
      <c r="API18" s="1099"/>
      <c r="APJ18" s="1099"/>
      <c r="APK18" s="1099"/>
      <c r="APL18" s="1099"/>
      <c r="APM18" s="1099"/>
      <c r="APN18" s="1099"/>
      <c r="APO18" s="1099"/>
      <c r="APP18" s="1099"/>
      <c r="APQ18" s="1099"/>
      <c r="APR18" s="1099"/>
      <c r="APS18" s="1099"/>
      <c r="APT18" s="1099"/>
      <c r="APU18" s="1099"/>
      <c r="APV18" s="1099"/>
      <c r="APW18" s="1099"/>
      <c r="APX18" s="1099"/>
      <c r="APY18" s="1099"/>
      <c r="APZ18" s="1099"/>
      <c r="AQA18" s="1099"/>
      <c r="AQB18" s="1099"/>
      <c r="AQC18" s="1099"/>
      <c r="AQD18" s="1099"/>
      <c r="AQE18" s="1099"/>
      <c r="AQF18" s="1099"/>
      <c r="AQG18" s="1099"/>
      <c r="AQH18" s="1099"/>
      <c r="AQI18" s="1099"/>
      <c r="AQJ18" s="1099"/>
      <c r="AQK18" s="1099"/>
      <c r="AQL18" s="1099"/>
      <c r="AQM18" s="1099"/>
      <c r="AQN18" s="1099"/>
      <c r="AQO18" s="1099"/>
      <c r="AQP18" s="1099"/>
      <c r="AQQ18" s="1099"/>
      <c r="AQR18" s="1099"/>
      <c r="AQS18" s="1099"/>
      <c r="AQT18" s="1099"/>
      <c r="AQU18" s="1099"/>
      <c r="AQV18" s="1099"/>
      <c r="AQW18" s="1099"/>
      <c r="AQX18" s="1099"/>
      <c r="AQY18" s="1099"/>
      <c r="AQZ18" s="1099"/>
      <c r="ARA18" s="1099"/>
      <c r="ARB18" s="1099"/>
      <c r="ARC18" s="1099"/>
      <c r="ARD18" s="1099"/>
      <c r="ARE18" s="1099"/>
      <c r="ARF18" s="1099"/>
      <c r="ARG18" s="1099"/>
      <c r="ARH18" s="1099"/>
      <c r="ARI18" s="1099"/>
      <c r="ARJ18" s="1099"/>
      <c r="ARK18" s="1099"/>
      <c r="ARL18" s="1099"/>
      <c r="ARM18" s="1099"/>
      <c r="ARN18" s="1099"/>
      <c r="ARO18" s="1099"/>
      <c r="ARP18" s="1099"/>
      <c r="ARQ18" s="1099"/>
      <c r="ARR18" s="1099"/>
      <c r="ARS18" s="1099"/>
      <c r="ART18" s="1099"/>
      <c r="ARU18" s="1099"/>
      <c r="ARV18" s="1099"/>
      <c r="ARW18" s="1099"/>
      <c r="ARX18" s="1099"/>
      <c r="ARY18" s="1099"/>
      <c r="ARZ18" s="1099"/>
      <c r="ASA18" s="1099"/>
      <c r="ASB18" s="1099"/>
      <c r="ASC18" s="1099"/>
      <c r="ASD18" s="1099"/>
      <c r="ASE18" s="1099"/>
      <c r="ASF18" s="1099"/>
      <c r="ASG18" s="1099"/>
      <c r="ASH18" s="1099"/>
      <c r="ASI18" s="1099"/>
      <c r="ASJ18" s="1099"/>
      <c r="ASK18" s="1099"/>
      <c r="ASL18" s="1099"/>
      <c r="ASM18" s="1099"/>
      <c r="ASN18" s="1099"/>
      <c r="ASO18" s="1099"/>
      <c r="ASP18" s="1099"/>
      <c r="ASQ18" s="1099"/>
      <c r="ASR18" s="1099"/>
      <c r="ASS18" s="1099"/>
      <c r="AST18" s="1099"/>
      <c r="ASU18" s="1099"/>
      <c r="ASV18" s="1099"/>
      <c r="ASW18" s="1099"/>
      <c r="ASX18" s="1099"/>
      <c r="ASY18" s="1099"/>
      <c r="ASZ18" s="1099"/>
      <c r="ATA18" s="1099"/>
      <c r="ATB18" s="1099"/>
      <c r="ATC18" s="1099"/>
      <c r="ATD18" s="1099"/>
      <c r="ATE18" s="1099"/>
      <c r="ATF18" s="1099"/>
      <c r="ATG18" s="1099"/>
      <c r="ATH18" s="1099"/>
      <c r="ATI18" s="1099"/>
      <c r="ATJ18" s="1099"/>
      <c r="ATK18" s="1099"/>
      <c r="ATL18" s="1099"/>
      <c r="ATM18" s="1099"/>
      <c r="ATN18" s="1099"/>
      <c r="ATO18" s="1099"/>
      <c r="ATP18" s="1099"/>
      <c r="ATQ18" s="1099"/>
      <c r="ATR18" s="1099"/>
      <c r="ATS18" s="1099"/>
      <c r="ATT18" s="1099"/>
      <c r="ATU18" s="1099"/>
      <c r="ATV18" s="1099"/>
      <c r="ATW18" s="1099"/>
      <c r="ATX18" s="1099"/>
      <c r="ATY18" s="1099"/>
      <c r="ATZ18" s="1099"/>
      <c r="AUA18" s="1099"/>
      <c r="AUB18" s="1099"/>
      <c r="AUC18" s="1099"/>
      <c r="AUD18" s="1099"/>
      <c r="AUE18" s="1099"/>
      <c r="AUF18" s="1099"/>
      <c r="AUG18" s="1099"/>
      <c r="AUH18" s="1099"/>
      <c r="AUI18" s="1099"/>
      <c r="AUJ18" s="1099"/>
      <c r="AUK18" s="1099"/>
      <c r="AUL18" s="1099"/>
      <c r="AUM18" s="1099"/>
      <c r="AUN18" s="1099"/>
      <c r="AUO18" s="1099"/>
      <c r="AUP18" s="1099"/>
      <c r="AUQ18" s="1099"/>
      <c r="AUR18" s="1099"/>
      <c r="AUS18" s="1099"/>
      <c r="AUT18" s="1099"/>
      <c r="AUU18" s="1099"/>
      <c r="AUV18" s="1099"/>
      <c r="AUW18" s="1099"/>
      <c r="AUX18" s="1099"/>
      <c r="AUY18" s="1099"/>
      <c r="AUZ18" s="1099"/>
      <c r="AVA18" s="1099"/>
      <c r="AVB18" s="1099"/>
      <c r="AVC18" s="1099"/>
      <c r="AVD18" s="1099"/>
      <c r="AVE18" s="1099"/>
      <c r="AVF18" s="1099"/>
      <c r="AVG18" s="1099"/>
      <c r="AVH18" s="1099"/>
      <c r="AVI18" s="1099"/>
      <c r="AVJ18" s="1099"/>
      <c r="AVK18" s="1099"/>
      <c r="AVL18" s="1099"/>
      <c r="AVM18" s="1099"/>
      <c r="AVN18" s="1099"/>
      <c r="AVO18" s="1099"/>
      <c r="AVP18" s="1099"/>
      <c r="AVQ18" s="1099"/>
      <c r="AVR18" s="1099"/>
      <c r="AVS18" s="1099"/>
      <c r="AVT18" s="1099"/>
      <c r="AVU18" s="1099"/>
      <c r="AVV18" s="1099"/>
      <c r="AVW18" s="1099"/>
      <c r="AVX18" s="1099"/>
      <c r="AVY18" s="1099"/>
      <c r="AVZ18" s="1099"/>
      <c r="AWA18" s="1099"/>
      <c r="AWB18" s="1099"/>
      <c r="AWC18" s="1099"/>
      <c r="AWD18" s="1099"/>
      <c r="AWE18" s="1099"/>
      <c r="AWF18" s="1099"/>
      <c r="AWG18" s="1099"/>
      <c r="AWH18" s="1099"/>
      <c r="AWI18" s="1099"/>
      <c r="AWJ18" s="1099"/>
      <c r="AWK18" s="1099"/>
      <c r="AWL18" s="1099"/>
      <c r="AWM18" s="1099"/>
      <c r="AWN18" s="1099"/>
      <c r="AWO18" s="1099"/>
      <c r="AWP18" s="1099"/>
      <c r="AWQ18" s="1099"/>
      <c r="AWR18" s="1099"/>
      <c r="AWS18" s="1099"/>
      <c r="AWT18" s="1099"/>
      <c r="AWU18" s="1099"/>
      <c r="AWV18" s="1099"/>
      <c r="AWW18" s="1099"/>
      <c r="AWX18" s="1099"/>
      <c r="AWY18" s="1099"/>
      <c r="AWZ18" s="1099"/>
      <c r="AXA18" s="1099"/>
      <c r="AXB18" s="1099"/>
      <c r="AXC18" s="1099"/>
      <c r="AXD18" s="1099"/>
      <c r="AXE18" s="1099"/>
      <c r="AXF18" s="1099"/>
      <c r="AXG18" s="1099"/>
      <c r="AXH18" s="1099"/>
      <c r="AXI18" s="1099"/>
      <c r="AXJ18" s="1099"/>
      <c r="AXK18" s="1099"/>
      <c r="AXL18" s="1099"/>
      <c r="AXM18" s="1099"/>
      <c r="AXN18" s="1099"/>
      <c r="AXO18" s="1099"/>
      <c r="AXP18" s="1099"/>
      <c r="AXQ18" s="1099"/>
      <c r="AXR18" s="1099"/>
      <c r="AXS18" s="1099"/>
      <c r="AXT18" s="1099"/>
      <c r="AXU18" s="1099"/>
      <c r="AXV18" s="1099"/>
      <c r="AXW18" s="1099"/>
      <c r="AXX18" s="1099"/>
      <c r="AXY18" s="1099"/>
      <c r="AXZ18" s="1099"/>
      <c r="AYA18" s="1099"/>
      <c r="AYB18" s="1099"/>
    </row>
    <row r="19" spans="1:1328" s="1100" customFormat="1" ht="14.25" customHeight="1" x14ac:dyDescent="0.2">
      <c r="A19" s="2000"/>
      <c r="B19" s="1590"/>
      <c r="C19" s="1590"/>
      <c r="D19" s="1590"/>
      <c r="E19" s="1590"/>
      <c r="F19" s="1590"/>
      <c r="G19" s="1590"/>
      <c r="H19" s="1590"/>
      <c r="I19" s="1590"/>
      <c r="J19" s="1590"/>
      <c r="K19" s="1590"/>
      <c r="L19" s="1590"/>
      <c r="M19" s="1590"/>
      <c r="N19" s="1590"/>
      <c r="O19" s="1590"/>
      <c r="P19" s="1590"/>
      <c r="Q19" s="1590"/>
      <c r="R19" s="1590"/>
      <c r="S19" s="1590"/>
      <c r="T19" s="1590"/>
      <c r="U19" s="4176"/>
      <c r="V19" s="1014"/>
      <c r="W19" s="1014"/>
      <c r="X19" s="1014"/>
      <c r="Y19" s="1014"/>
      <c r="Z19" s="1014"/>
      <c r="AD19" s="1014"/>
      <c r="AE19" s="1014"/>
      <c r="AF19" s="1014"/>
      <c r="AG19" s="1014"/>
      <c r="AH19" s="1014"/>
      <c r="AI19" s="1014"/>
      <c r="AJ19" s="1014"/>
      <c r="AK19" s="1014"/>
      <c r="AL19" s="1014"/>
      <c r="AM19" s="1014"/>
      <c r="AN19" s="1014"/>
      <c r="AO19" s="1014"/>
      <c r="AP19" s="1014"/>
      <c r="AQ19" s="1014"/>
      <c r="AR19" s="1014"/>
      <c r="AS19" s="1014"/>
      <c r="AT19" s="1014"/>
      <c r="AU19" s="1014"/>
      <c r="AV19" s="1098"/>
      <c r="AW19" s="1098"/>
      <c r="AX19" s="1098"/>
      <c r="AY19" s="1098"/>
      <c r="AZ19" s="1098"/>
      <c r="BA19" s="1098"/>
      <c r="BB19" s="1098"/>
      <c r="BC19" s="1098"/>
      <c r="BD19" s="1098"/>
      <c r="BE19" s="1098"/>
      <c r="BF19" s="1098"/>
      <c r="BG19" s="1098"/>
      <c r="BH19" s="1098"/>
      <c r="BI19" s="1098"/>
      <c r="BJ19" s="1098"/>
      <c r="BK19" s="1098"/>
      <c r="BL19" s="1098"/>
      <c r="BM19" s="1098"/>
      <c r="BN19" s="1099"/>
      <c r="BO19" s="1099"/>
      <c r="BP19" s="1099"/>
      <c r="BQ19" s="1099"/>
      <c r="BR19" s="1099"/>
      <c r="BS19" s="1099"/>
      <c r="BT19" s="1099"/>
      <c r="BU19" s="1099"/>
      <c r="BV19" s="1099"/>
      <c r="BW19" s="1099"/>
      <c r="BX19" s="1099"/>
      <c r="BY19" s="1099"/>
      <c r="BZ19" s="1099"/>
      <c r="CA19" s="1099"/>
      <c r="CB19" s="1099"/>
      <c r="CC19" s="1099"/>
      <c r="CD19" s="1099"/>
      <c r="CE19" s="1099"/>
      <c r="CF19" s="1099"/>
      <c r="CG19" s="1099"/>
      <c r="CH19" s="1099"/>
      <c r="CI19" s="1099"/>
      <c r="CJ19" s="1099"/>
      <c r="CK19" s="1099"/>
      <c r="CL19" s="1099"/>
      <c r="CM19" s="1099"/>
      <c r="CN19" s="1099"/>
      <c r="CO19" s="1099"/>
      <c r="CP19" s="1099"/>
      <c r="CQ19" s="1099"/>
      <c r="CR19" s="1099"/>
      <c r="CS19" s="1099"/>
      <c r="CT19" s="1099"/>
      <c r="CU19" s="1099"/>
      <c r="CV19" s="1099"/>
      <c r="CW19" s="1099"/>
      <c r="CX19" s="1099"/>
      <c r="CY19" s="1099"/>
      <c r="CZ19" s="1099"/>
      <c r="DA19" s="1099"/>
      <c r="DB19" s="1099"/>
      <c r="DC19" s="1099"/>
      <c r="DD19" s="1099"/>
      <c r="DE19" s="1099"/>
      <c r="DF19" s="1099"/>
      <c r="DG19" s="1099"/>
      <c r="DH19" s="1099"/>
      <c r="DI19" s="1099"/>
      <c r="DJ19" s="1099"/>
      <c r="DK19" s="1099"/>
      <c r="DL19" s="1099"/>
      <c r="DM19" s="1099"/>
      <c r="DN19" s="1099"/>
      <c r="DO19" s="1099"/>
      <c r="DP19" s="1099"/>
      <c r="DQ19" s="1099"/>
      <c r="DR19" s="1099"/>
      <c r="DS19" s="1099"/>
      <c r="DT19" s="1099"/>
      <c r="DU19" s="1099"/>
      <c r="DV19" s="1099"/>
      <c r="DW19" s="1099"/>
      <c r="DX19" s="1099"/>
      <c r="DY19" s="1099"/>
      <c r="DZ19" s="1099"/>
      <c r="EA19" s="1099"/>
      <c r="EB19" s="1099"/>
      <c r="EC19" s="1099"/>
      <c r="ED19" s="1099"/>
      <c r="EE19" s="1099"/>
      <c r="EF19" s="1099"/>
      <c r="EG19" s="1099"/>
      <c r="EH19" s="1099"/>
      <c r="EI19" s="1099"/>
      <c r="EJ19" s="1099"/>
      <c r="EK19" s="1099"/>
      <c r="EL19" s="1099"/>
      <c r="EM19" s="1099"/>
      <c r="EN19" s="1099"/>
      <c r="EO19" s="1099"/>
      <c r="EP19" s="1099"/>
      <c r="EQ19" s="1099"/>
      <c r="ER19" s="1099"/>
      <c r="ES19" s="1099"/>
      <c r="ET19" s="1099"/>
      <c r="EU19" s="1099"/>
      <c r="EV19" s="1099"/>
      <c r="EW19" s="1099"/>
      <c r="EX19" s="1099"/>
      <c r="EY19" s="1099"/>
      <c r="EZ19" s="1099"/>
      <c r="FA19" s="1099"/>
      <c r="FB19" s="1099"/>
      <c r="FC19" s="1099"/>
      <c r="FD19" s="1099"/>
      <c r="FE19" s="1099"/>
      <c r="FF19" s="1099"/>
      <c r="FG19" s="1099"/>
      <c r="FH19" s="1099"/>
      <c r="FI19" s="1099"/>
      <c r="FJ19" s="1099"/>
      <c r="FK19" s="1099"/>
      <c r="FL19" s="1099"/>
      <c r="FM19" s="1099"/>
      <c r="FN19" s="1099"/>
      <c r="FO19" s="1099"/>
      <c r="FP19" s="1099"/>
      <c r="FQ19" s="1099"/>
      <c r="FR19" s="1099"/>
      <c r="FS19" s="1099"/>
      <c r="FT19" s="1099"/>
      <c r="FU19" s="1099"/>
      <c r="FV19" s="1099"/>
      <c r="FW19" s="1099"/>
      <c r="FX19" s="1099"/>
      <c r="FY19" s="1099"/>
      <c r="FZ19" s="1099"/>
      <c r="GA19" s="1099"/>
      <c r="GB19" s="1099"/>
      <c r="GC19" s="1099"/>
      <c r="GD19" s="1099"/>
      <c r="GE19" s="1099"/>
      <c r="GF19" s="1099"/>
      <c r="GG19" s="1099"/>
      <c r="GH19" s="1099"/>
      <c r="GI19" s="1099"/>
      <c r="GJ19" s="1099"/>
      <c r="GK19" s="1099"/>
      <c r="GL19" s="1099"/>
      <c r="GM19" s="1099"/>
      <c r="GN19" s="1099"/>
      <c r="GO19" s="1099"/>
      <c r="GP19" s="1099"/>
      <c r="GQ19" s="1099"/>
      <c r="GR19" s="1099"/>
      <c r="GS19" s="1099"/>
      <c r="GT19" s="1099"/>
      <c r="GU19" s="1099"/>
      <c r="GV19" s="1099"/>
      <c r="GW19" s="1099"/>
      <c r="GX19" s="1099"/>
      <c r="GY19" s="1099"/>
      <c r="GZ19" s="1099"/>
      <c r="HA19" s="1099"/>
      <c r="HB19" s="1099"/>
      <c r="HC19" s="1099"/>
      <c r="HD19" s="1099"/>
      <c r="HE19" s="1099"/>
      <c r="HF19" s="1099"/>
      <c r="HG19" s="1099"/>
      <c r="HH19" s="1099"/>
      <c r="HI19" s="1099"/>
      <c r="HJ19" s="1099"/>
      <c r="HK19" s="1099"/>
      <c r="HL19" s="1099"/>
      <c r="HM19" s="1099"/>
      <c r="HN19" s="1099"/>
      <c r="HO19" s="1099"/>
      <c r="HP19" s="1099"/>
      <c r="HQ19" s="1099"/>
      <c r="HR19" s="1099"/>
      <c r="HS19" s="1099"/>
      <c r="HT19" s="1099"/>
      <c r="HU19" s="1099"/>
      <c r="HV19" s="1099"/>
      <c r="HW19" s="1099"/>
      <c r="HX19" s="1099"/>
      <c r="HY19" s="1099"/>
      <c r="HZ19" s="1099"/>
      <c r="IA19" s="1099"/>
      <c r="IB19" s="1099"/>
      <c r="IC19" s="1099"/>
      <c r="ID19" s="1099"/>
      <c r="IE19" s="1099"/>
      <c r="IF19" s="1099"/>
      <c r="IG19" s="1099"/>
      <c r="IH19" s="1099"/>
      <c r="II19" s="1099"/>
      <c r="IJ19" s="1099"/>
      <c r="IK19" s="1099"/>
      <c r="IL19" s="1099"/>
      <c r="IM19" s="1099"/>
      <c r="IN19" s="1099"/>
      <c r="IO19" s="1099"/>
      <c r="IP19" s="1099"/>
      <c r="IQ19" s="1099"/>
      <c r="IR19" s="1099"/>
      <c r="IS19" s="1099"/>
      <c r="IT19" s="1099"/>
      <c r="IU19" s="1099"/>
      <c r="IV19" s="1099"/>
      <c r="IW19" s="1099"/>
      <c r="IX19" s="1099"/>
      <c r="IY19" s="1099"/>
      <c r="IZ19" s="1099"/>
      <c r="JA19" s="1099"/>
      <c r="JB19" s="1099"/>
      <c r="JC19" s="1099"/>
      <c r="JD19" s="1099"/>
      <c r="JE19" s="1099"/>
      <c r="JF19" s="1099"/>
      <c r="JG19" s="1099"/>
      <c r="JH19" s="1099"/>
      <c r="JI19" s="1099"/>
      <c r="JJ19" s="1099"/>
      <c r="JK19" s="1099"/>
      <c r="JL19" s="1099"/>
      <c r="JM19" s="1099"/>
      <c r="JN19" s="1099"/>
      <c r="JO19" s="1099"/>
      <c r="JP19" s="1099"/>
      <c r="JQ19" s="1099"/>
      <c r="JR19" s="1099"/>
      <c r="JS19" s="1099"/>
      <c r="JT19" s="1099"/>
      <c r="JU19" s="1099"/>
      <c r="JV19" s="1099"/>
      <c r="JW19" s="1099"/>
      <c r="JX19" s="1099"/>
      <c r="JY19" s="1099"/>
      <c r="JZ19" s="1099"/>
      <c r="KA19" s="1099"/>
      <c r="KB19" s="1099"/>
      <c r="KC19" s="1099"/>
      <c r="KD19" s="1099"/>
      <c r="KE19" s="1099"/>
      <c r="KF19" s="1099"/>
      <c r="KG19" s="1099"/>
      <c r="KH19" s="1099"/>
      <c r="KI19" s="1099"/>
      <c r="KJ19" s="1099"/>
      <c r="KK19" s="1099"/>
      <c r="KL19" s="1099"/>
      <c r="KM19" s="1099"/>
      <c r="KN19" s="1099"/>
      <c r="KO19" s="1099"/>
      <c r="KP19" s="1099"/>
      <c r="KQ19" s="1099"/>
      <c r="KR19" s="1099"/>
      <c r="KS19" s="1099"/>
      <c r="KT19" s="1099"/>
      <c r="KU19" s="1099"/>
      <c r="KV19" s="1099"/>
      <c r="KW19" s="1099"/>
      <c r="KX19" s="1099"/>
      <c r="KY19" s="1099"/>
      <c r="KZ19" s="1099"/>
      <c r="LA19" s="1099"/>
      <c r="LB19" s="1099"/>
      <c r="LC19" s="1099"/>
      <c r="LD19" s="1099"/>
      <c r="LE19" s="1099"/>
      <c r="LF19" s="1099"/>
      <c r="LG19" s="1099"/>
      <c r="LH19" s="1099"/>
      <c r="LI19" s="1099"/>
      <c r="LJ19" s="1099"/>
      <c r="LK19" s="1099"/>
      <c r="LL19" s="1099"/>
      <c r="LM19" s="1099"/>
      <c r="LN19" s="1099"/>
      <c r="LO19" s="1099"/>
      <c r="LP19" s="1099"/>
      <c r="LQ19" s="1099"/>
      <c r="LR19" s="1099"/>
      <c r="LS19" s="1099"/>
      <c r="LT19" s="1099"/>
      <c r="LU19" s="1099"/>
      <c r="LV19" s="1099"/>
      <c r="LW19" s="1099"/>
      <c r="LX19" s="1099"/>
      <c r="LY19" s="1099"/>
      <c r="LZ19" s="1099"/>
      <c r="MA19" s="1099"/>
      <c r="MB19" s="1099"/>
      <c r="MC19" s="1099"/>
      <c r="MD19" s="1099"/>
      <c r="ME19" s="1099"/>
      <c r="MF19" s="1099"/>
      <c r="MG19" s="1099"/>
      <c r="MH19" s="1099"/>
      <c r="MI19" s="1099"/>
      <c r="MJ19" s="1099"/>
      <c r="MK19" s="1099"/>
      <c r="ML19" s="1099"/>
      <c r="MM19" s="1099"/>
      <c r="MN19" s="1099"/>
      <c r="MO19" s="1099"/>
      <c r="MP19" s="1099"/>
      <c r="MQ19" s="1099"/>
      <c r="MR19" s="1099"/>
      <c r="MS19" s="1099"/>
      <c r="MT19" s="1099"/>
      <c r="MU19" s="1099"/>
      <c r="MV19" s="1099"/>
      <c r="MW19" s="1099"/>
      <c r="MX19" s="1099"/>
      <c r="MY19" s="1099"/>
      <c r="MZ19" s="1099"/>
      <c r="NA19" s="1099"/>
      <c r="NB19" s="1099"/>
      <c r="NC19" s="1099"/>
      <c r="ND19" s="1099"/>
      <c r="NE19" s="1099"/>
      <c r="NF19" s="1099"/>
      <c r="NG19" s="1099"/>
      <c r="NH19" s="1099"/>
      <c r="NI19" s="1099"/>
      <c r="NJ19" s="1099"/>
      <c r="NK19" s="1099"/>
      <c r="NL19" s="1099"/>
      <c r="NM19" s="1099"/>
      <c r="NN19" s="1099"/>
      <c r="NO19" s="1099"/>
      <c r="NP19" s="1099"/>
      <c r="NQ19" s="1099"/>
      <c r="NR19" s="1099"/>
      <c r="NS19" s="1099"/>
      <c r="NT19" s="1099"/>
      <c r="NU19" s="1099"/>
      <c r="NV19" s="1099"/>
      <c r="NW19" s="1099"/>
      <c r="NX19" s="1099"/>
      <c r="NY19" s="1099"/>
      <c r="NZ19" s="1099"/>
      <c r="OA19" s="1099"/>
      <c r="OB19" s="1099"/>
      <c r="OC19" s="1099"/>
      <c r="OD19" s="1099"/>
      <c r="OE19" s="1099"/>
      <c r="OF19" s="1099"/>
      <c r="OG19" s="1099"/>
      <c r="OH19" s="1099"/>
      <c r="OI19" s="1099"/>
      <c r="OJ19" s="1099"/>
      <c r="OK19" s="1099"/>
      <c r="OL19" s="1099"/>
      <c r="OM19" s="1099"/>
      <c r="ON19" s="1099"/>
      <c r="OO19" s="1099"/>
      <c r="OP19" s="1099"/>
      <c r="OQ19" s="1099"/>
      <c r="OR19" s="1099"/>
      <c r="OS19" s="1099"/>
      <c r="OT19" s="1099"/>
      <c r="OU19" s="1099"/>
      <c r="OV19" s="1099"/>
      <c r="OW19" s="1099"/>
      <c r="OX19" s="1099"/>
      <c r="OY19" s="1099"/>
      <c r="OZ19" s="1099"/>
      <c r="PA19" s="1099"/>
      <c r="PB19" s="1099"/>
      <c r="PC19" s="1099"/>
      <c r="PD19" s="1099"/>
      <c r="PE19" s="1099"/>
      <c r="PF19" s="1099"/>
      <c r="PG19" s="1099"/>
      <c r="PH19" s="1099"/>
      <c r="PI19" s="1099"/>
      <c r="PJ19" s="1099"/>
      <c r="PK19" s="1099"/>
      <c r="PL19" s="1099"/>
      <c r="PM19" s="1099"/>
      <c r="PN19" s="1099"/>
      <c r="PO19" s="1099"/>
      <c r="PP19" s="1099"/>
      <c r="PQ19" s="1099"/>
      <c r="PR19" s="1099"/>
      <c r="PS19" s="1099"/>
      <c r="PT19" s="1099"/>
      <c r="PU19" s="1099"/>
      <c r="PV19" s="1099"/>
      <c r="PW19" s="1099"/>
      <c r="PX19" s="1099"/>
      <c r="PY19" s="1099"/>
      <c r="PZ19" s="1099"/>
      <c r="QA19" s="1099"/>
      <c r="QB19" s="1099"/>
      <c r="QC19" s="1099"/>
      <c r="QD19" s="1099"/>
      <c r="QE19" s="1099"/>
      <c r="QF19" s="1099"/>
      <c r="QG19" s="1099"/>
      <c r="QH19" s="1099"/>
      <c r="QI19" s="1099"/>
      <c r="QJ19" s="1099"/>
      <c r="QK19" s="1099"/>
      <c r="QL19" s="1099"/>
      <c r="QM19" s="1099"/>
      <c r="QN19" s="1099"/>
      <c r="QO19" s="1099"/>
      <c r="QP19" s="1099"/>
      <c r="QQ19" s="1099"/>
      <c r="QR19" s="1099"/>
      <c r="QS19" s="1099"/>
      <c r="QT19" s="1099"/>
      <c r="QU19" s="1099"/>
      <c r="QV19" s="1099"/>
      <c r="QW19" s="1099"/>
      <c r="QX19" s="1099"/>
      <c r="QY19" s="1099"/>
      <c r="QZ19" s="1099"/>
      <c r="RA19" s="1099"/>
      <c r="RB19" s="1099"/>
      <c r="RC19" s="1099"/>
      <c r="RD19" s="1099"/>
      <c r="RE19" s="1099"/>
      <c r="RF19" s="1099"/>
      <c r="RG19" s="1099"/>
      <c r="RH19" s="1099"/>
      <c r="RI19" s="1099"/>
      <c r="RJ19" s="1099"/>
      <c r="RK19" s="1099"/>
      <c r="RL19" s="1099"/>
      <c r="RM19" s="1099"/>
      <c r="RN19" s="1099"/>
      <c r="RO19" s="1099"/>
      <c r="RP19" s="1099"/>
      <c r="RQ19" s="1099"/>
      <c r="RR19" s="1099"/>
      <c r="RS19" s="1099"/>
      <c r="RT19" s="1099"/>
      <c r="RU19" s="1099"/>
      <c r="RV19" s="1099"/>
      <c r="RW19" s="1099"/>
      <c r="RX19" s="1099"/>
      <c r="RY19" s="1099"/>
      <c r="RZ19" s="1099"/>
      <c r="SA19" s="1099"/>
      <c r="SB19" s="1099"/>
      <c r="SC19" s="1099"/>
      <c r="SD19" s="1099"/>
      <c r="SE19" s="1099"/>
      <c r="SF19" s="1099"/>
      <c r="SG19" s="1099"/>
      <c r="SH19" s="1099"/>
      <c r="SI19" s="1099"/>
      <c r="SJ19" s="1099"/>
      <c r="SK19" s="1099"/>
      <c r="SL19" s="1099"/>
      <c r="SM19" s="1099"/>
      <c r="SN19" s="1099"/>
      <c r="SO19" s="1099"/>
      <c r="SP19" s="1099"/>
      <c r="SQ19" s="1099"/>
      <c r="SR19" s="1099"/>
      <c r="SS19" s="1099"/>
      <c r="ST19" s="1099"/>
      <c r="SU19" s="1099"/>
      <c r="SV19" s="1099"/>
      <c r="SW19" s="1099"/>
      <c r="SX19" s="1099"/>
      <c r="SY19" s="1099"/>
      <c r="SZ19" s="1099"/>
      <c r="TA19" s="1099"/>
      <c r="TB19" s="1099"/>
      <c r="TC19" s="1099"/>
      <c r="TD19" s="1099"/>
      <c r="TE19" s="1099"/>
      <c r="TF19" s="1099"/>
      <c r="TG19" s="1099"/>
      <c r="TH19" s="1099"/>
      <c r="TI19" s="1099"/>
      <c r="TJ19" s="1099"/>
      <c r="TK19" s="1099"/>
      <c r="TL19" s="1099"/>
      <c r="TM19" s="1099"/>
      <c r="TN19" s="1099"/>
      <c r="TO19" s="1099"/>
      <c r="TP19" s="1099"/>
      <c r="TQ19" s="1099"/>
      <c r="TR19" s="1099"/>
      <c r="TS19" s="1099"/>
      <c r="TT19" s="1099"/>
      <c r="TU19" s="1099"/>
      <c r="TV19" s="1099"/>
      <c r="TW19" s="1099"/>
      <c r="TX19" s="1099"/>
      <c r="TY19" s="1099"/>
      <c r="TZ19" s="1099"/>
      <c r="UA19" s="1099"/>
      <c r="UB19" s="1099"/>
      <c r="UC19" s="1099"/>
      <c r="UD19" s="1099"/>
      <c r="UE19" s="1099"/>
      <c r="UF19" s="1099"/>
      <c r="UG19" s="1099"/>
      <c r="UH19" s="1099"/>
      <c r="UI19" s="1099"/>
      <c r="UJ19" s="1099"/>
      <c r="UK19" s="1099"/>
      <c r="UL19" s="1099"/>
      <c r="UM19" s="1099"/>
      <c r="UN19" s="1099"/>
      <c r="UO19" s="1099"/>
      <c r="UP19" s="1099"/>
      <c r="UQ19" s="1099"/>
      <c r="UR19" s="1099"/>
      <c r="US19" s="1099"/>
      <c r="UT19" s="1099"/>
      <c r="UU19" s="1099"/>
      <c r="UV19" s="1099"/>
      <c r="UW19" s="1099"/>
      <c r="UX19" s="1099"/>
      <c r="UY19" s="1099"/>
      <c r="UZ19" s="1099"/>
      <c r="VA19" s="1099"/>
      <c r="VB19" s="1099"/>
      <c r="VC19" s="1099"/>
      <c r="VD19" s="1099"/>
      <c r="VE19" s="1099"/>
      <c r="VF19" s="1099"/>
      <c r="VG19" s="1099"/>
      <c r="VH19" s="1099"/>
      <c r="VI19" s="1099"/>
      <c r="VJ19" s="1099"/>
      <c r="VK19" s="1099"/>
      <c r="VL19" s="1099"/>
      <c r="VM19" s="1099"/>
      <c r="VN19" s="1099"/>
      <c r="VO19" s="1099"/>
      <c r="VP19" s="1099"/>
      <c r="VQ19" s="1099"/>
      <c r="VR19" s="1099"/>
      <c r="VS19" s="1099"/>
      <c r="VT19" s="1099"/>
      <c r="VU19" s="1099"/>
      <c r="VV19" s="1099"/>
      <c r="VW19" s="1099"/>
      <c r="VX19" s="1099"/>
      <c r="VY19" s="1099"/>
      <c r="VZ19" s="1099"/>
      <c r="WA19" s="1099"/>
      <c r="WB19" s="1099"/>
      <c r="WC19" s="1099"/>
      <c r="WD19" s="1099"/>
      <c r="WE19" s="1099"/>
      <c r="WF19" s="1099"/>
      <c r="WG19" s="1099"/>
      <c r="WH19" s="1099"/>
      <c r="WI19" s="1099"/>
      <c r="WJ19" s="1099"/>
      <c r="WK19" s="1099"/>
      <c r="WL19" s="1099"/>
      <c r="WM19" s="1099"/>
      <c r="WN19" s="1099"/>
      <c r="WO19" s="1099"/>
      <c r="WP19" s="1099"/>
      <c r="WQ19" s="1099"/>
      <c r="WR19" s="1099"/>
      <c r="WS19" s="1099"/>
      <c r="WT19" s="1099"/>
      <c r="WU19" s="1099"/>
      <c r="WV19" s="1099"/>
      <c r="WW19" s="1099"/>
      <c r="WX19" s="1099"/>
      <c r="WY19" s="1099"/>
      <c r="WZ19" s="1099"/>
      <c r="XA19" s="1099"/>
      <c r="XB19" s="1099"/>
      <c r="XC19" s="1099"/>
      <c r="XD19" s="1099"/>
      <c r="XE19" s="1099"/>
      <c r="XF19" s="1099"/>
      <c r="XG19" s="1099"/>
      <c r="XH19" s="1099"/>
      <c r="XI19" s="1099"/>
      <c r="XJ19" s="1099"/>
      <c r="XK19" s="1099"/>
      <c r="XL19" s="1099"/>
      <c r="XM19" s="1099"/>
      <c r="XN19" s="1099"/>
      <c r="XO19" s="1099"/>
      <c r="XP19" s="1099"/>
      <c r="XQ19" s="1099"/>
      <c r="XR19" s="1099"/>
      <c r="XS19" s="1099"/>
      <c r="XT19" s="1099"/>
      <c r="XU19" s="1099"/>
      <c r="XV19" s="1099"/>
      <c r="XW19" s="1099"/>
      <c r="XX19" s="1099"/>
      <c r="XY19" s="1099"/>
      <c r="XZ19" s="1099"/>
      <c r="YA19" s="1099"/>
      <c r="YB19" s="1099"/>
      <c r="YC19" s="1099"/>
      <c r="YD19" s="1099"/>
      <c r="YE19" s="1099"/>
      <c r="YF19" s="1099"/>
      <c r="YG19" s="1099"/>
      <c r="YH19" s="1099"/>
      <c r="YI19" s="1099"/>
      <c r="YJ19" s="1099"/>
      <c r="YK19" s="1099"/>
      <c r="YL19" s="1099"/>
      <c r="YM19" s="1099"/>
      <c r="YN19" s="1099"/>
      <c r="YO19" s="1099"/>
      <c r="YP19" s="1099"/>
      <c r="YQ19" s="1099"/>
      <c r="YR19" s="1099"/>
      <c r="YS19" s="1099"/>
      <c r="YT19" s="1099"/>
      <c r="YU19" s="1099"/>
      <c r="YV19" s="1099"/>
      <c r="YW19" s="1099"/>
      <c r="YX19" s="1099"/>
      <c r="YY19" s="1099"/>
      <c r="YZ19" s="1099"/>
      <c r="ZA19" s="1099"/>
      <c r="ZB19" s="1099"/>
      <c r="ZC19" s="1099"/>
      <c r="ZD19" s="1099"/>
      <c r="ZE19" s="1099"/>
      <c r="ZF19" s="1099"/>
      <c r="ZG19" s="1099"/>
      <c r="ZH19" s="1099"/>
      <c r="ZI19" s="1099"/>
      <c r="ZJ19" s="1099"/>
      <c r="ZK19" s="1099"/>
      <c r="ZL19" s="1099"/>
      <c r="ZM19" s="1099"/>
      <c r="ZN19" s="1099"/>
      <c r="ZO19" s="1099"/>
      <c r="ZP19" s="1099"/>
      <c r="ZQ19" s="1099"/>
      <c r="ZR19" s="1099"/>
      <c r="ZS19" s="1099"/>
      <c r="ZT19" s="1099"/>
      <c r="ZU19" s="1099"/>
      <c r="ZV19" s="1099"/>
      <c r="ZW19" s="1099"/>
      <c r="ZX19" s="1099"/>
      <c r="ZY19" s="1099"/>
      <c r="ZZ19" s="1099"/>
      <c r="AAA19" s="1099"/>
      <c r="AAB19" s="1099"/>
      <c r="AAC19" s="1099"/>
      <c r="AAD19" s="1099"/>
      <c r="AAE19" s="1099"/>
      <c r="AAF19" s="1099"/>
      <c r="AAG19" s="1099"/>
      <c r="AAH19" s="1099"/>
      <c r="AAI19" s="1099"/>
      <c r="AAJ19" s="1099"/>
      <c r="AAK19" s="1099"/>
      <c r="AAL19" s="1099"/>
      <c r="AAM19" s="1099"/>
      <c r="AAN19" s="1099"/>
      <c r="AAO19" s="1099"/>
      <c r="AAP19" s="1099"/>
      <c r="AAQ19" s="1099"/>
      <c r="AAR19" s="1099"/>
      <c r="AAS19" s="1099"/>
      <c r="AAT19" s="1099"/>
      <c r="AAU19" s="1099"/>
      <c r="AAV19" s="1099"/>
      <c r="AAW19" s="1099"/>
      <c r="AAX19" s="1099"/>
      <c r="AAY19" s="1099"/>
      <c r="AAZ19" s="1099"/>
      <c r="ABA19" s="1099"/>
      <c r="ABB19" s="1099"/>
      <c r="ABC19" s="1099"/>
      <c r="ABD19" s="1099"/>
      <c r="ABE19" s="1099"/>
      <c r="ABF19" s="1099"/>
      <c r="ABG19" s="1099"/>
      <c r="ABH19" s="1099"/>
      <c r="ABI19" s="1099"/>
      <c r="ABJ19" s="1099"/>
      <c r="ABK19" s="1099"/>
      <c r="ABL19" s="1099"/>
      <c r="ABM19" s="1099"/>
      <c r="ABN19" s="1099"/>
      <c r="ABO19" s="1099"/>
      <c r="ABP19" s="1099"/>
      <c r="ABQ19" s="1099"/>
      <c r="ABR19" s="1099"/>
      <c r="ABS19" s="1099"/>
      <c r="ABT19" s="1099"/>
      <c r="ABU19" s="1099"/>
      <c r="ABV19" s="1099"/>
      <c r="ABW19" s="1099"/>
      <c r="ABX19" s="1099"/>
      <c r="ABY19" s="1099"/>
      <c r="ABZ19" s="1099"/>
      <c r="ACA19" s="1099"/>
      <c r="ACB19" s="1099"/>
      <c r="ACC19" s="1099"/>
      <c r="ACD19" s="1099"/>
      <c r="ACE19" s="1099"/>
      <c r="ACF19" s="1099"/>
      <c r="ACG19" s="1099"/>
      <c r="ACH19" s="1099"/>
      <c r="ACI19" s="1099"/>
      <c r="ACJ19" s="1099"/>
      <c r="ACK19" s="1099"/>
      <c r="ACL19" s="1099"/>
      <c r="ACM19" s="1099"/>
      <c r="ACN19" s="1099"/>
      <c r="ACO19" s="1099"/>
      <c r="ACP19" s="1099"/>
      <c r="ACQ19" s="1099"/>
      <c r="ACR19" s="1099"/>
      <c r="ACS19" s="1099"/>
      <c r="ACT19" s="1099"/>
      <c r="ACU19" s="1099"/>
      <c r="ACV19" s="1099"/>
      <c r="ACW19" s="1099"/>
      <c r="ACX19" s="1099"/>
      <c r="ACY19" s="1099"/>
      <c r="ACZ19" s="1099"/>
      <c r="ADA19" s="1099"/>
      <c r="ADB19" s="1099"/>
      <c r="ADC19" s="1099"/>
      <c r="ADD19" s="1099"/>
      <c r="ADE19" s="1099"/>
      <c r="ADF19" s="1099"/>
      <c r="ADG19" s="1099"/>
      <c r="ADH19" s="1099"/>
      <c r="ADI19" s="1099"/>
      <c r="ADJ19" s="1099"/>
      <c r="ADK19" s="1099"/>
      <c r="ADL19" s="1099"/>
      <c r="ADM19" s="1099"/>
      <c r="ADN19" s="1099"/>
      <c r="ADO19" s="1099"/>
      <c r="ADP19" s="1099"/>
      <c r="ADQ19" s="1099"/>
      <c r="ADR19" s="1099"/>
      <c r="ADS19" s="1099"/>
      <c r="ADT19" s="1099"/>
      <c r="ADU19" s="1099"/>
      <c r="ADV19" s="1099"/>
      <c r="ADW19" s="1099"/>
      <c r="ADX19" s="1099"/>
      <c r="ADY19" s="1099"/>
      <c r="ADZ19" s="1099"/>
      <c r="AEA19" s="1099"/>
      <c r="AEB19" s="1099"/>
      <c r="AEC19" s="1099"/>
      <c r="AED19" s="1099"/>
      <c r="AEE19" s="1099"/>
      <c r="AEF19" s="1099"/>
      <c r="AEG19" s="1099"/>
      <c r="AEH19" s="1099"/>
      <c r="AEI19" s="1099"/>
      <c r="AEJ19" s="1099"/>
      <c r="AEK19" s="1099"/>
      <c r="AEL19" s="1099"/>
      <c r="AEM19" s="1099"/>
      <c r="AEN19" s="1099"/>
      <c r="AEO19" s="1099"/>
      <c r="AEP19" s="1099"/>
      <c r="AEQ19" s="1099"/>
      <c r="AER19" s="1099"/>
      <c r="AES19" s="1099"/>
      <c r="AET19" s="1099"/>
      <c r="AEU19" s="1099"/>
      <c r="AEV19" s="1099"/>
      <c r="AEW19" s="1099"/>
      <c r="AEX19" s="1099"/>
      <c r="AEY19" s="1099"/>
      <c r="AEZ19" s="1099"/>
      <c r="AFA19" s="1099"/>
      <c r="AFB19" s="1099"/>
      <c r="AFC19" s="1099"/>
      <c r="AFD19" s="1099"/>
      <c r="AFE19" s="1099"/>
      <c r="AFF19" s="1099"/>
      <c r="AFG19" s="1099"/>
      <c r="AFH19" s="1099"/>
      <c r="AFI19" s="1099"/>
      <c r="AFJ19" s="1099"/>
      <c r="AFK19" s="1099"/>
      <c r="AFL19" s="1099"/>
      <c r="AFM19" s="1099"/>
      <c r="AFN19" s="1099"/>
      <c r="AFO19" s="1099"/>
      <c r="AFP19" s="1099"/>
      <c r="AFQ19" s="1099"/>
      <c r="AFR19" s="1099"/>
      <c r="AFS19" s="1099"/>
      <c r="AFT19" s="1099"/>
      <c r="AFU19" s="1099"/>
      <c r="AFV19" s="1099"/>
      <c r="AFW19" s="1099"/>
      <c r="AFX19" s="1099"/>
      <c r="AFY19" s="1099"/>
      <c r="AFZ19" s="1099"/>
      <c r="AGA19" s="1099"/>
      <c r="AGB19" s="1099"/>
      <c r="AGC19" s="1099"/>
      <c r="AGD19" s="1099"/>
      <c r="AGE19" s="1099"/>
      <c r="AGF19" s="1099"/>
      <c r="AGG19" s="1099"/>
      <c r="AGH19" s="1099"/>
      <c r="AGI19" s="1099"/>
      <c r="AGJ19" s="1099"/>
      <c r="AGK19" s="1099"/>
      <c r="AGL19" s="1099"/>
      <c r="AGM19" s="1099"/>
      <c r="AGN19" s="1099"/>
      <c r="AGO19" s="1099"/>
      <c r="AGP19" s="1099"/>
      <c r="AGQ19" s="1099"/>
      <c r="AGR19" s="1099"/>
      <c r="AGS19" s="1099"/>
      <c r="AGT19" s="1099"/>
      <c r="AGU19" s="1099"/>
      <c r="AGV19" s="1099"/>
      <c r="AGW19" s="1099"/>
      <c r="AGX19" s="1099"/>
      <c r="AGY19" s="1099"/>
      <c r="AGZ19" s="1099"/>
      <c r="AHA19" s="1099"/>
      <c r="AHB19" s="1099"/>
      <c r="AHC19" s="1099"/>
      <c r="AHD19" s="1099"/>
      <c r="AHE19" s="1099"/>
      <c r="AHF19" s="1099"/>
      <c r="AHG19" s="1099"/>
      <c r="AHH19" s="1099"/>
      <c r="AHI19" s="1099"/>
      <c r="AHJ19" s="1099"/>
      <c r="AHK19" s="1099"/>
      <c r="AHL19" s="1099"/>
      <c r="AHM19" s="1099"/>
      <c r="AHN19" s="1099"/>
      <c r="AHO19" s="1099"/>
      <c r="AHP19" s="1099"/>
      <c r="AHQ19" s="1099"/>
      <c r="AHR19" s="1099"/>
      <c r="AHS19" s="1099"/>
      <c r="AHT19" s="1099"/>
      <c r="AHU19" s="1099"/>
      <c r="AHV19" s="1099"/>
      <c r="AHW19" s="1099"/>
      <c r="AHX19" s="1099"/>
      <c r="AHY19" s="1099"/>
      <c r="AHZ19" s="1099"/>
      <c r="AIA19" s="1099"/>
      <c r="AIB19" s="1099"/>
      <c r="AIC19" s="1099"/>
      <c r="AID19" s="1099"/>
      <c r="AIE19" s="1099"/>
      <c r="AIF19" s="1099"/>
      <c r="AIG19" s="1099"/>
      <c r="AIH19" s="1099"/>
      <c r="AII19" s="1099"/>
      <c r="AIJ19" s="1099"/>
      <c r="AIK19" s="1099"/>
      <c r="AIL19" s="1099"/>
      <c r="AIM19" s="1099"/>
      <c r="AIN19" s="1099"/>
      <c r="AIO19" s="1099"/>
      <c r="AIP19" s="1099"/>
      <c r="AIQ19" s="1099"/>
      <c r="AIR19" s="1099"/>
      <c r="AIS19" s="1099"/>
      <c r="AIT19" s="1099"/>
      <c r="AIU19" s="1099"/>
      <c r="AIV19" s="1099"/>
      <c r="AIW19" s="1099"/>
      <c r="AIX19" s="1099"/>
      <c r="AIY19" s="1099"/>
      <c r="AIZ19" s="1099"/>
      <c r="AJA19" s="1099"/>
      <c r="AJB19" s="1099"/>
      <c r="AJC19" s="1099"/>
      <c r="AJD19" s="1099"/>
      <c r="AJE19" s="1099"/>
      <c r="AJF19" s="1099"/>
      <c r="AJG19" s="1099"/>
      <c r="AJH19" s="1099"/>
      <c r="AJI19" s="1099"/>
      <c r="AJJ19" s="1099"/>
      <c r="AJK19" s="1099"/>
      <c r="AJL19" s="1099"/>
      <c r="AJM19" s="1099"/>
      <c r="AJN19" s="1099"/>
      <c r="AJO19" s="1099"/>
      <c r="AJP19" s="1099"/>
      <c r="AJQ19" s="1099"/>
      <c r="AJR19" s="1099"/>
      <c r="AJS19" s="1099"/>
      <c r="AJT19" s="1099"/>
      <c r="AJU19" s="1099"/>
      <c r="AJV19" s="1099"/>
      <c r="AJW19" s="1099"/>
      <c r="AJX19" s="1099"/>
      <c r="AJY19" s="1099"/>
      <c r="AJZ19" s="1099"/>
      <c r="AKA19" s="1099"/>
      <c r="AKB19" s="1099"/>
      <c r="AKC19" s="1099"/>
      <c r="AKD19" s="1099"/>
      <c r="AKE19" s="1099"/>
      <c r="AKF19" s="1099"/>
      <c r="AKG19" s="1099"/>
      <c r="AKH19" s="1099"/>
      <c r="AKI19" s="1099"/>
      <c r="AKJ19" s="1099"/>
      <c r="AKK19" s="1099"/>
      <c r="AKL19" s="1099"/>
      <c r="AKM19" s="1099"/>
      <c r="AKN19" s="1099"/>
      <c r="AKO19" s="1099"/>
      <c r="AKP19" s="1099"/>
      <c r="AKQ19" s="1099"/>
      <c r="AKR19" s="1099"/>
      <c r="AKS19" s="1099"/>
      <c r="AKT19" s="1099"/>
      <c r="AKU19" s="1099"/>
      <c r="AKV19" s="1099"/>
      <c r="AKW19" s="1099"/>
      <c r="AKX19" s="1099"/>
      <c r="AKY19" s="1099"/>
      <c r="AKZ19" s="1099"/>
      <c r="ALA19" s="1099"/>
      <c r="ALB19" s="1099"/>
      <c r="ALC19" s="1099"/>
      <c r="ALD19" s="1099"/>
      <c r="ALE19" s="1099"/>
      <c r="ALF19" s="1099"/>
      <c r="ALG19" s="1099"/>
      <c r="ALH19" s="1099"/>
      <c r="ALI19" s="1099"/>
      <c r="ALJ19" s="1099"/>
      <c r="ALK19" s="1099"/>
      <c r="ALL19" s="1099"/>
      <c r="ALM19" s="1099"/>
      <c r="ALN19" s="1099"/>
      <c r="ALO19" s="1099"/>
      <c r="ALP19" s="1099"/>
      <c r="ALQ19" s="1099"/>
      <c r="ALR19" s="1099"/>
      <c r="ALS19" s="1099"/>
      <c r="ALT19" s="1099"/>
      <c r="ALU19" s="1099"/>
      <c r="ALV19" s="1099"/>
      <c r="ALW19" s="1099"/>
      <c r="ALX19" s="1099"/>
      <c r="ALY19" s="1099"/>
      <c r="ALZ19" s="1099"/>
      <c r="AMA19" s="1099"/>
      <c r="AMB19" s="1099"/>
      <c r="AMC19" s="1099"/>
      <c r="AMD19" s="1099"/>
      <c r="AME19" s="1099"/>
      <c r="AMF19" s="1099"/>
      <c r="AMG19" s="1099"/>
      <c r="AMH19" s="1099"/>
      <c r="AMI19" s="1099"/>
      <c r="AMJ19" s="1099"/>
      <c r="AMK19" s="1099"/>
      <c r="AML19" s="1099"/>
      <c r="AMM19" s="1099"/>
      <c r="AMN19" s="1099"/>
      <c r="AMO19" s="1099"/>
      <c r="AMP19" s="1099"/>
      <c r="AMQ19" s="1099"/>
      <c r="AMR19" s="1099"/>
      <c r="AMS19" s="1099"/>
      <c r="AMT19" s="1099"/>
      <c r="AMU19" s="1099"/>
      <c r="AMV19" s="1099"/>
      <c r="AMW19" s="1099"/>
      <c r="AMX19" s="1099"/>
      <c r="AMY19" s="1099"/>
      <c r="AMZ19" s="1099"/>
      <c r="ANA19" s="1099"/>
      <c r="ANB19" s="1099"/>
      <c r="ANC19" s="1099"/>
      <c r="AND19" s="1099"/>
      <c r="ANE19" s="1099"/>
      <c r="ANF19" s="1099"/>
      <c r="ANG19" s="1099"/>
      <c r="ANH19" s="1099"/>
      <c r="ANI19" s="1099"/>
      <c r="ANJ19" s="1099"/>
      <c r="ANK19" s="1099"/>
      <c r="ANL19" s="1099"/>
      <c r="ANM19" s="1099"/>
      <c r="ANN19" s="1099"/>
      <c r="ANO19" s="1099"/>
      <c r="ANP19" s="1099"/>
      <c r="ANQ19" s="1099"/>
      <c r="ANR19" s="1099"/>
      <c r="ANS19" s="1099"/>
      <c r="ANT19" s="1099"/>
      <c r="ANU19" s="1099"/>
      <c r="ANV19" s="1099"/>
      <c r="ANW19" s="1099"/>
      <c r="ANX19" s="1099"/>
      <c r="ANY19" s="1099"/>
      <c r="ANZ19" s="1099"/>
      <c r="AOA19" s="1099"/>
      <c r="AOB19" s="1099"/>
      <c r="AOC19" s="1099"/>
      <c r="AOD19" s="1099"/>
      <c r="AOE19" s="1099"/>
      <c r="AOF19" s="1099"/>
      <c r="AOG19" s="1099"/>
      <c r="AOH19" s="1099"/>
      <c r="AOI19" s="1099"/>
      <c r="AOJ19" s="1099"/>
      <c r="AOK19" s="1099"/>
      <c r="AOL19" s="1099"/>
      <c r="AOM19" s="1099"/>
      <c r="AON19" s="1099"/>
      <c r="AOO19" s="1099"/>
      <c r="AOP19" s="1099"/>
      <c r="AOQ19" s="1099"/>
      <c r="AOR19" s="1099"/>
      <c r="AOS19" s="1099"/>
      <c r="AOT19" s="1099"/>
      <c r="AOU19" s="1099"/>
      <c r="AOV19" s="1099"/>
      <c r="AOW19" s="1099"/>
      <c r="AOX19" s="1099"/>
      <c r="AOY19" s="1099"/>
      <c r="AOZ19" s="1099"/>
      <c r="APA19" s="1099"/>
      <c r="APB19" s="1099"/>
      <c r="APC19" s="1099"/>
      <c r="APD19" s="1099"/>
      <c r="APE19" s="1099"/>
      <c r="APF19" s="1099"/>
      <c r="APG19" s="1099"/>
      <c r="APH19" s="1099"/>
      <c r="API19" s="1099"/>
      <c r="APJ19" s="1099"/>
      <c r="APK19" s="1099"/>
      <c r="APL19" s="1099"/>
      <c r="APM19" s="1099"/>
      <c r="APN19" s="1099"/>
      <c r="APO19" s="1099"/>
      <c r="APP19" s="1099"/>
      <c r="APQ19" s="1099"/>
      <c r="APR19" s="1099"/>
      <c r="APS19" s="1099"/>
      <c r="APT19" s="1099"/>
      <c r="APU19" s="1099"/>
      <c r="APV19" s="1099"/>
      <c r="APW19" s="1099"/>
      <c r="APX19" s="1099"/>
      <c r="APY19" s="1099"/>
      <c r="APZ19" s="1099"/>
      <c r="AQA19" s="1099"/>
      <c r="AQB19" s="1099"/>
      <c r="AQC19" s="1099"/>
      <c r="AQD19" s="1099"/>
      <c r="AQE19" s="1099"/>
      <c r="AQF19" s="1099"/>
      <c r="AQG19" s="1099"/>
      <c r="AQH19" s="1099"/>
      <c r="AQI19" s="1099"/>
      <c r="AQJ19" s="1099"/>
      <c r="AQK19" s="1099"/>
      <c r="AQL19" s="1099"/>
      <c r="AQM19" s="1099"/>
      <c r="AQN19" s="1099"/>
      <c r="AQO19" s="1099"/>
      <c r="AQP19" s="1099"/>
      <c r="AQQ19" s="1099"/>
      <c r="AQR19" s="1099"/>
      <c r="AQS19" s="1099"/>
      <c r="AQT19" s="1099"/>
      <c r="AQU19" s="1099"/>
      <c r="AQV19" s="1099"/>
      <c r="AQW19" s="1099"/>
      <c r="AQX19" s="1099"/>
      <c r="AQY19" s="1099"/>
      <c r="AQZ19" s="1099"/>
      <c r="ARA19" s="1099"/>
      <c r="ARB19" s="1099"/>
      <c r="ARC19" s="1099"/>
      <c r="ARD19" s="1099"/>
      <c r="ARE19" s="1099"/>
      <c r="ARF19" s="1099"/>
      <c r="ARG19" s="1099"/>
      <c r="ARH19" s="1099"/>
      <c r="ARI19" s="1099"/>
      <c r="ARJ19" s="1099"/>
      <c r="ARK19" s="1099"/>
      <c r="ARL19" s="1099"/>
      <c r="ARM19" s="1099"/>
      <c r="ARN19" s="1099"/>
      <c r="ARO19" s="1099"/>
      <c r="ARP19" s="1099"/>
      <c r="ARQ19" s="1099"/>
      <c r="ARR19" s="1099"/>
      <c r="ARS19" s="1099"/>
      <c r="ART19" s="1099"/>
      <c r="ARU19" s="1099"/>
      <c r="ARV19" s="1099"/>
      <c r="ARW19" s="1099"/>
      <c r="ARX19" s="1099"/>
      <c r="ARY19" s="1099"/>
      <c r="ARZ19" s="1099"/>
      <c r="ASA19" s="1099"/>
      <c r="ASB19" s="1099"/>
      <c r="ASC19" s="1099"/>
      <c r="ASD19" s="1099"/>
      <c r="ASE19" s="1099"/>
      <c r="ASF19" s="1099"/>
      <c r="ASG19" s="1099"/>
      <c r="ASH19" s="1099"/>
      <c r="ASI19" s="1099"/>
      <c r="ASJ19" s="1099"/>
      <c r="ASK19" s="1099"/>
      <c r="ASL19" s="1099"/>
      <c r="ASM19" s="1099"/>
      <c r="ASN19" s="1099"/>
      <c r="ASO19" s="1099"/>
      <c r="ASP19" s="1099"/>
      <c r="ASQ19" s="1099"/>
      <c r="ASR19" s="1099"/>
      <c r="ASS19" s="1099"/>
      <c r="AST19" s="1099"/>
      <c r="ASU19" s="1099"/>
      <c r="ASV19" s="1099"/>
      <c r="ASW19" s="1099"/>
      <c r="ASX19" s="1099"/>
      <c r="ASY19" s="1099"/>
      <c r="ASZ19" s="1099"/>
      <c r="ATA19" s="1099"/>
      <c r="ATB19" s="1099"/>
      <c r="ATC19" s="1099"/>
      <c r="ATD19" s="1099"/>
      <c r="ATE19" s="1099"/>
      <c r="ATF19" s="1099"/>
      <c r="ATG19" s="1099"/>
      <c r="ATH19" s="1099"/>
      <c r="ATI19" s="1099"/>
      <c r="ATJ19" s="1099"/>
      <c r="ATK19" s="1099"/>
      <c r="ATL19" s="1099"/>
      <c r="ATM19" s="1099"/>
      <c r="ATN19" s="1099"/>
      <c r="ATO19" s="1099"/>
      <c r="ATP19" s="1099"/>
      <c r="ATQ19" s="1099"/>
      <c r="ATR19" s="1099"/>
      <c r="ATS19" s="1099"/>
      <c r="ATT19" s="1099"/>
      <c r="ATU19" s="1099"/>
      <c r="ATV19" s="1099"/>
      <c r="ATW19" s="1099"/>
      <c r="ATX19" s="1099"/>
      <c r="ATY19" s="1099"/>
      <c r="ATZ19" s="1099"/>
      <c r="AUA19" s="1099"/>
      <c r="AUB19" s="1099"/>
      <c r="AUC19" s="1099"/>
      <c r="AUD19" s="1099"/>
      <c r="AUE19" s="1099"/>
      <c r="AUF19" s="1099"/>
      <c r="AUG19" s="1099"/>
      <c r="AUH19" s="1099"/>
      <c r="AUI19" s="1099"/>
      <c r="AUJ19" s="1099"/>
      <c r="AUK19" s="1099"/>
      <c r="AUL19" s="1099"/>
      <c r="AUM19" s="1099"/>
      <c r="AUN19" s="1099"/>
      <c r="AUO19" s="1099"/>
      <c r="AUP19" s="1099"/>
      <c r="AUQ19" s="1099"/>
      <c r="AUR19" s="1099"/>
      <c r="AUS19" s="1099"/>
      <c r="AUT19" s="1099"/>
      <c r="AUU19" s="1099"/>
      <c r="AUV19" s="1099"/>
      <c r="AUW19" s="1099"/>
      <c r="AUX19" s="1099"/>
      <c r="AUY19" s="1099"/>
      <c r="AUZ19" s="1099"/>
      <c r="AVA19" s="1099"/>
      <c r="AVB19" s="1099"/>
      <c r="AVC19" s="1099"/>
      <c r="AVD19" s="1099"/>
      <c r="AVE19" s="1099"/>
      <c r="AVF19" s="1099"/>
      <c r="AVG19" s="1099"/>
      <c r="AVH19" s="1099"/>
      <c r="AVI19" s="1099"/>
      <c r="AVJ19" s="1099"/>
      <c r="AVK19" s="1099"/>
      <c r="AVL19" s="1099"/>
      <c r="AVM19" s="1099"/>
      <c r="AVN19" s="1099"/>
      <c r="AVO19" s="1099"/>
      <c r="AVP19" s="1099"/>
      <c r="AVQ19" s="1099"/>
      <c r="AVR19" s="1099"/>
      <c r="AVS19" s="1099"/>
      <c r="AVT19" s="1099"/>
      <c r="AVU19" s="1099"/>
      <c r="AVV19" s="1099"/>
      <c r="AVW19" s="1099"/>
      <c r="AVX19" s="1099"/>
      <c r="AVY19" s="1099"/>
      <c r="AVZ19" s="1099"/>
      <c r="AWA19" s="1099"/>
      <c r="AWB19" s="1099"/>
      <c r="AWC19" s="1099"/>
      <c r="AWD19" s="1099"/>
      <c r="AWE19" s="1099"/>
      <c r="AWF19" s="1099"/>
      <c r="AWG19" s="1099"/>
      <c r="AWH19" s="1099"/>
      <c r="AWI19" s="1099"/>
      <c r="AWJ19" s="1099"/>
      <c r="AWK19" s="1099"/>
      <c r="AWL19" s="1099"/>
      <c r="AWM19" s="1099"/>
      <c r="AWN19" s="1099"/>
      <c r="AWO19" s="1099"/>
      <c r="AWP19" s="1099"/>
      <c r="AWQ19" s="1099"/>
      <c r="AWR19" s="1099"/>
      <c r="AWS19" s="1099"/>
      <c r="AWT19" s="1099"/>
      <c r="AWU19" s="1099"/>
      <c r="AWV19" s="1099"/>
      <c r="AWW19" s="1099"/>
      <c r="AWX19" s="1099"/>
      <c r="AWY19" s="1099"/>
      <c r="AWZ19" s="1099"/>
      <c r="AXA19" s="1099"/>
      <c r="AXB19" s="1099"/>
      <c r="AXC19" s="1099"/>
      <c r="AXD19" s="1099"/>
      <c r="AXE19" s="1099"/>
      <c r="AXF19" s="1099"/>
      <c r="AXG19" s="1099"/>
      <c r="AXH19" s="1099"/>
      <c r="AXI19" s="1099"/>
      <c r="AXJ19" s="1099"/>
      <c r="AXK19" s="1099"/>
      <c r="AXL19" s="1099"/>
      <c r="AXM19" s="1099"/>
      <c r="AXN19" s="1099"/>
      <c r="AXO19" s="1099"/>
      <c r="AXP19" s="1099"/>
      <c r="AXQ19" s="1099"/>
      <c r="AXR19" s="1099"/>
      <c r="AXS19" s="1099"/>
      <c r="AXT19" s="1099"/>
      <c r="AXU19" s="1099"/>
      <c r="AXV19" s="1099"/>
      <c r="AXW19" s="1099"/>
      <c r="AXX19" s="1099"/>
      <c r="AXY19" s="1099"/>
      <c r="AXZ19" s="1099"/>
      <c r="AYA19" s="1099"/>
      <c r="AYB19" s="1099"/>
    </row>
    <row r="20" spans="1:1328" s="1100" customFormat="1" ht="56.25" customHeight="1" x14ac:dyDescent="0.2">
      <c r="A20" s="2000"/>
      <c r="B20" s="4171" t="s">
        <v>1352</v>
      </c>
      <c r="C20" s="2005"/>
      <c r="D20" s="2005"/>
      <c r="E20" s="2005"/>
      <c r="F20" s="2005"/>
      <c r="G20" s="1590"/>
      <c r="H20" s="4173" t="s">
        <v>1352</v>
      </c>
      <c r="I20" s="4173"/>
      <c r="J20" s="4173"/>
      <c r="K20" s="4173"/>
      <c r="L20" s="1590"/>
      <c r="M20" s="4175" t="s">
        <v>1354</v>
      </c>
      <c r="N20" s="4174"/>
      <c r="O20" s="4174"/>
      <c r="P20" s="4174"/>
      <c r="Q20" s="1590"/>
      <c r="R20" s="4175" t="s">
        <v>1355</v>
      </c>
      <c r="S20" s="4175"/>
      <c r="T20" s="4175"/>
      <c r="U20" s="4175"/>
      <c r="V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c r="AT20" s="1014"/>
      <c r="AU20" s="1014"/>
      <c r="AV20" s="1098"/>
      <c r="AW20" s="1098"/>
      <c r="AX20" s="1098"/>
      <c r="AY20" s="1098"/>
      <c r="AZ20" s="1098"/>
      <c r="BA20" s="1098"/>
      <c r="BB20" s="1098"/>
      <c r="BC20" s="1098"/>
      <c r="BD20" s="1098"/>
      <c r="BE20" s="1098"/>
      <c r="BF20" s="1098"/>
      <c r="BG20" s="1098"/>
      <c r="BH20" s="1098"/>
      <c r="BI20" s="1098"/>
      <c r="BJ20" s="1098"/>
      <c r="BK20" s="1098"/>
      <c r="BL20" s="1098"/>
      <c r="BM20" s="1098"/>
      <c r="BN20" s="1099"/>
      <c r="BO20" s="1099"/>
      <c r="BP20" s="1099"/>
      <c r="BQ20" s="1099"/>
      <c r="BR20" s="1099"/>
      <c r="BS20" s="1099"/>
      <c r="BT20" s="1099"/>
      <c r="BU20" s="1099"/>
      <c r="BV20" s="1099"/>
      <c r="BW20" s="1099"/>
      <c r="BX20" s="1099"/>
      <c r="BY20" s="1099"/>
      <c r="BZ20" s="1099"/>
      <c r="CA20" s="1099"/>
      <c r="CB20" s="1099"/>
      <c r="CC20" s="1099"/>
      <c r="CD20" s="1099"/>
      <c r="CE20" s="1099"/>
      <c r="CF20" s="1099"/>
      <c r="CG20" s="1099"/>
      <c r="CH20" s="1099"/>
      <c r="CI20" s="1099"/>
      <c r="CJ20" s="1099"/>
      <c r="CK20" s="1099"/>
      <c r="CL20" s="1099"/>
      <c r="CM20" s="1099"/>
      <c r="CN20" s="1099"/>
      <c r="CO20" s="1099"/>
      <c r="CP20" s="1099"/>
      <c r="CQ20" s="1099"/>
      <c r="CR20" s="1099"/>
      <c r="CS20" s="1099"/>
      <c r="CT20" s="1099"/>
      <c r="CU20" s="1099"/>
      <c r="CV20" s="1099"/>
      <c r="CW20" s="1099"/>
      <c r="CX20" s="1099"/>
      <c r="CY20" s="1099"/>
      <c r="CZ20" s="1099"/>
      <c r="DA20" s="1099"/>
      <c r="DB20" s="1099"/>
      <c r="DC20" s="1099"/>
      <c r="DD20" s="1099"/>
      <c r="DE20" s="1099"/>
      <c r="DF20" s="1099"/>
      <c r="DG20" s="1099"/>
      <c r="DH20" s="1099"/>
      <c r="DI20" s="1099"/>
      <c r="DJ20" s="1099"/>
      <c r="DK20" s="1099"/>
      <c r="DL20" s="1099"/>
      <c r="DM20" s="1099"/>
      <c r="DN20" s="1099"/>
      <c r="DO20" s="1099"/>
      <c r="DP20" s="1099"/>
      <c r="DQ20" s="1099"/>
      <c r="DR20" s="1099"/>
      <c r="DS20" s="1099"/>
      <c r="DT20" s="1099"/>
      <c r="DU20" s="1099"/>
      <c r="DV20" s="1099"/>
      <c r="DW20" s="1099"/>
      <c r="DX20" s="1099"/>
      <c r="DY20" s="1099"/>
      <c r="DZ20" s="1099"/>
      <c r="EA20" s="1099"/>
      <c r="EB20" s="1099"/>
      <c r="EC20" s="1099"/>
      <c r="ED20" s="1099"/>
      <c r="EE20" s="1099"/>
      <c r="EF20" s="1099"/>
      <c r="EG20" s="1099"/>
      <c r="EH20" s="1099"/>
      <c r="EI20" s="1099"/>
      <c r="EJ20" s="1099"/>
      <c r="EK20" s="1099"/>
      <c r="EL20" s="1099"/>
      <c r="EM20" s="1099"/>
      <c r="EN20" s="1099"/>
      <c r="EO20" s="1099"/>
      <c r="EP20" s="1099"/>
      <c r="EQ20" s="1099"/>
      <c r="ER20" s="1099"/>
      <c r="ES20" s="1099"/>
      <c r="ET20" s="1099"/>
      <c r="EU20" s="1099"/>
      <c r="EV20" s="1099"/>
      <c r="EW20" s="1099"/>
      <c r="EX20" s="1099"/>
      <c r="EY20" s="1099"/>
      <c r="EZ20" s="1099"/>
      <c r="FA20" s="1099"/>
      <c r="FB20" s="1099"/>
      <c r="FC20" s="1099"/>
      <c r="FD20" s="1099"/>
      <c r="FE20" s="1099"/>
      <c r="FF20" s="1099"/>
      <c r="FG20" s="1099"/>
      <c r="FH20" s="1099"/>
      <c r="FI20" s="1099"/>
      <c r="FJ20" s="1099"/>
      <c r="FK20" s="1099"/>
      <c r="FL20" s="1099"/>
      <c r="FM20" s="1099"/>
      <c r="FN20" s="1099"/>
      <c r="FO20" s="1099"/>
      <c r="FP20" s="1099"/>
      <c r="FQ20" s="1099"/>
      <c r="FR20" s="1099"/>
      <c r="FS20" s="1099"/>
      <c r="FT20" s="1099"/>
      <c r="FU20" s="1099"/>
      <c r="FV20" s="1099"/>
      <c r="FW20" s="1099"/>
      <c r="FX20" s="1099"/>
      <c r="FY20" s="1099"/>
      <c r="FZ20" s="1099"/>
      <c r="GA20" s="1099"/>
      <c r="GB20" s="1099"/>
      <c r="GC20" s="1099"/>
      <c r="GD20" s="1099"/>
      <c r="GE20" s="1099"/>
      <c r="GF20" s="1099"/>
      <c r="GG20" s="1099"/>
      <c r="GH20" s="1099"/>
      <c r="GI20" s="1099"/>
      <c r="GJ20" s="1099"/>
      <c r="GK20" s="1099"/>
      <c r="GL20" s="1099"/>
      <c r="GM20" s="1099"/>
      <c r="GN20" s="1099"/>
      <c r="GO20" s="1099"/>
      <c r="GP20" s="1099"/>
      <c r="GQ20" s="1099"/>
      <c r="GR20" s="1099"/>
      <c r="GS20" s="1099"/>
      <c r="GT20" s="1099"/>
      <c r="GU20" s="1099"/>
      <c r="GV20" s="1099"/>
      <c r="GW20" s="1099"/>
      <c r="GX20" s="1099"/>
      <c r="GY20" s="1099"/>
      <c r="GZ20" s="1099"/>
      <c r="HA20" s="1099"/>
      <c r="HB20" s="1099"/>
      <c r="HC20" s="1099"/>
      <c r="HD20" s="1099"/>
      <c r="HE20" s="1099"/>
      <c r="HF20" s="1099"/>
      <c r="HG20" s="1099"/>
      <c r="HH20" s="1099"/>
      <c r="HI20" s="1099"/>
      <c r="HJ20" s="1099"/>
      <c r="HK20" s="1099"/>
      <c r="HL20" s="1099"/>
      <c r="HM20" s="1099"/>
      <c r="HN20" s="1099"/>
      <c r="HO20" s="1099"/>
      <c r="HP20" s="1099"/>
      <c r="HQ20" s="1099"/>
      <c r="HR20" s="1099"/>
      <c r="HS20" s="1099"/>
      <c r="HT20" s="1099"/>
      <c r="HU20" s="1099"/>
      <c r="HV20" s="1099"/>
      <c r="HW20" s="1099"/>
      <c r="HX20" s="1099"/>
      <c r="HY20" s="1099"/>
      <c r="HZ20" s="1099"/>
      <c r="IA20" s="1099"/>
      <c r="IB20" s="1099"/>
      <c r="IC20" s="1099"/>
      <c r="ID20" s="1099"/>
      <c r="IE20" s="1099"/>
      <c r="IF20" s="1099"/>
      <c r="IG20" s="1099"/>
      <c r="IH20" s="1099"/>
      <c r="II20" s="1099"/>
      <c r="IJ20" s="1099"/>
      <c r="IK20" s="1099"/>
      <c r="IL20" s="1099"/>
      <c r="IM20" s="1099"/>
      <c r="IN20" s="1099"/>
      <c r="IO20" s="1099"/>
      <c r="IP20" s="1099"/>
      <c r="IQ20" s="1099"/>
      <c r="IR20" s="1099"/>
      <c r="IS20" s="1099"/>
      <c r="IT20" s="1099"/>
      <c r="IU20" s="1099"/>
      <c r="IV20" s="1099"/>
      <c r="IW20" s="1099"/>
      <c r="IX20" s="1099"/>
      <c r="IY20" s="1099"/>
      <c r="IZ20" s="1099"/>
      <c r="JA20" s="1099"/>
      <c r="JB20" s="1099"/>
      <c r="JC20" s="1099"/>
      <c r="JD20" s="1099"/>
      <c r="JE20" s="1099"/>
      <c r="JF20" s="1099"/>
      <c r="JG20" s="1099"/>
      <c r="JH20" s="1099"/>
      <c r="JI20" s="1099"/>
      <c r="JJ20" s="1099"/>
      <c r="JK20" s="1099"/>
      <c r="JL20" s="1099"/>
      <c r="JM20" s="1099"/>
      <c r="JN20" s="1099"/>
      <c r="JO20" s="1099"/>
      <c r="JP20" s="1099"/>
      <c r="JQ20" s="1099"/>
      <c r="JR20" s="1099"/>
      <c r="JS20" s="1099"/>
      <c r="JT20" s="1099"/>
      <c r="JU20" s="1099"/>
      <c r="JV20" s="1099"/>
      <c r="JW20" s="1099"/>
      <c r="JX20" s="1099"/>
      <c r="JY20" s="1099"/>
      <c r="JZ20" s="1099"/>
      <c r="KA20" s="1099"/>
      <c r="KB20" s="1099"/>
      <c r="KC20" s="1099"/>
      <c r="KD20" s="1099"/>
      <c r="KE20" s="1099"/>
      <c r="KF20" s="1099"/>
      <c r="KG20" s="1099"/>
      <c r="KH20" s="1099"/>
      <c r="KI20" s="1099"/>
      <c r="KJ20" s="1099"/>
      <c r="KK20" s="1099"/>
      <c r="KL20" s="1099"/>
      <c r="KM20" s="1099"/>
      <c r="KN20" s="1099"/>
      <c r="KO20" s="1099"/>
      <c r="KP20" s="1099"/>
      <c r="KQ20" s="1099"/>
      <c r="KR20" s="1099"/>
      <c r="KS20" s="1099"/>
      <c r="KT20" s="1099"/>
      <c r="KU20" s="1099"/>
      <c r="KV20" s="1099"/>
      <c r="KW20" s="1099"/>
      <c r="KX20" s="1099"/>
      <c r="KY20" s="1099"/>
      <c r="KZ20" s="1099"/>
      <c r="LA20" s="1099"/>
      <c r="LB20" s="1099"/>
      <c r="LC20" s="1099"/>
      <c r="LD20" s="1099"/>
      <c r="LE20" s="1099"/>
      <c r="LF20" s="1099"/>
      <c r="LG20" s="1099"/>
      <c r="LH20" s="1099"/>
      <c r="LI20" s="1099"/>
      <c r="LJ20" s="1099"/>
      <c r="LK20" s="1099"/>
      <c r="LL20" s="1099"/>
      <c r="LM20" s="1099"/>
      <c r="LN20" s="1099"/>
      <c r="LO20" s="1099"/>
      <c r="LP20" s="1099"/>
      <c r="LQ20" s="1099"/>
      <c r="LR20" s="1099"/>
      <c r="LS20" s="1099"/>
      <c r="LT20" s="1099"/>
      <c r="LU20" s="1099"/>
      <c r="LV20" s="1099"/>
      <c r="LW20" s="1099"/>
      <c r="LX20" s="1099"/>
      <c r="LY20" s="1099"/>
      <c r="LZ20" s="1099"/>
      <c r="MA20" s="1099"/>
      <c r="MB20" s="1099"/>
      <c r="MC20" s="1099"/>
      <c r="MD20" s="1099"/>
      <c r="ME20" s="1099"/>
      <c r="MF20" s="1099"/>
      <c r="MG20" s="1099"/>
      <c r="MH20" s="1099"/>
      <c r="MI20" s="1099"/>
      <c r="MJ20" s="1099"/>
      <c r="MK20" s="1099"/>
      <c r="ML20" s="1099"/>
      <c r="MM20" s="1099"/>
      <c r="MN20" s="1099"/>
      <c r="MO20" s="1099"/>
      <c r="MP20" s="1099"/>
      <c r="MQ20" s="1099"/>
      <c r="MR20" s="1099"/>
      <c r="MS20" s="1099"/>
      <c r="MT20" s="1099"/>
      <c r="MU20" s="1099"/>
      <c r="MV20" s="1099"/>
      <c r="MW20" s="1099"/>
      <c r="MX20" s="1099"/>
      <c r="MY20" s="1099"/>
      <c r="MZ20" s="1099"/>
      <c r="NA20" s="1099"/>
      <c r="NB20" s="1099"/>
      <c r="NC20" s="1099"/>
      <c r="ND20" s="1099"/>
      <c r="NE20" s="1099"/>
      <c r="NF20" s="1099"/>
      <c r="NG20" s="1099"/>
      <c r="NH20" s="1099"/>
      <c r="NI20" s="1099"/>
      <c r="NJ20" s="1099"/>
      <c r="NK20" s="1099"/>
      <c r="NL20" s="1099"/>
      <c r="NM20" s="1099"/>
      <c r="NN20" s="1099"/>
      <c r="NO20" s="1099"/>
      <c r="NP20" s="1099"/>
      <c r="NQ20" s="1099"/>
      <c r="NR20" s="1099"/>
      <c r="NS20" s="1099"/>
      <c r="NT20" s="1099"/>
      <c r="NU20" s="1099"/>
      <c r="NV20" s="1099"/>
      <c r="NW20" s="1099"/>
      <c r="NX20" s="1099"/>
      <c r="NY20" s="1099"/>
      <c r="NZ20" s="1099"/>
      <c r="OA20" s="1099"/>
      <c r="OB20" s="1099"/>
      <c r="OC20" s="1099"/>
      <c r="OD20" s="1099"/>
      <c r="OE20" s="1099"/>
      <c r="OF20" s="1099"/>
      <c r="OG20" s="1099"/>
      <c r="OH20" s="1099"/>
      <c r="OI20" s="1099"/>
      <c r="OJ20" s="1099"/>
      <c r="OK20" s="1099"/>
      <c r="OL20" s="1099"/>
      <c r="OM20" s="1099"/>
      <c r="ON20" s="1099"/>
      <c r="OO20" s="1099"/>
      <c r="OP20" s="1099"/>
      <c r="OQ20" s="1099"/>
      <c r="OR20" s="1099"/>
      <c r="OS20" s="1099"/>
      <c r="OT20" s="1099"/>
      <c r="OU20" s="1099"/>
      <c r="OV20" s="1099"/>
      <c r="OW20" s="1099"/>
      <c r="OX20" s="1099"/>
      <c r="OY20" s="1099"/>
      <c r="OZ20" s="1099"/>
      <c r="PA20" s="1099"/>
      <c r="PB20" s="1099"/>
      <c r="PC20" s="1099"/>
      <c r="PD20" s="1099"/>
      <c r="PE20" s="1099"/>
      <c r="PF20" s="1099"/>
      <c r="PG20" s="1099"/>
      <c r="PH20" s="1099"/>
      <c r="PI20" s="1099"/>
      <c r="PJ20" s="1099"/>
      <c r="PK20" s="1099"/>
      <c r="PL20" s="1099"/>
      <c r="PM20" s="1099"/>
      <c r="PN20" s="1099"/>
      <c r="PO20" s="1099"/>
      <c r="PP20" s="1099"/>
      <c r="PQ20" s="1099"/>
      <c r="PR20" s="1099"/>
      <c r="PS20" s="1099"/>
      <c r="PT20" s="1099"/>
      <c r="PU20" s="1099"/>
      <c r="PV20" s="1099"/>
      <c r="PW20" s="1099"/>
      <c r="PX20" s="1099"/>
      <c r="PY20" s="1099"/>
      <c r="PZ20" s="1099"/>
      <c r="QA20" s="1099"/>
      <c r="QB20" s="1099"/>
      <c r="QC20" s="1099"/>
      <c r="QD20" s="1099"/>
      <c r="QE20" s="1099"/>
      <c r="QF20" s="1099"/>
      <c r="QG20" s="1099"/>
      <c r="QH20" s="1099"/>
      <c r="QI20" s="1099"/>
      <c r="QJ20" s="1099"/>
      <c r="QK20" s="1099"/>
      <c r="QL20" s="1099"/>
      <c r="QM20" s="1099"/>
      <c r="QN20" s="1099"/>
      <c r="QO20" s="1099"/>
      <c r="QP20" s="1099"/>
      <c r="QQ20" s="1099"/>
      <c r="QR20" s="1099"/>
      <c r="QS20" s="1099"/>
      <c r="QT20" s="1099"/>
      <c r="QU20" s="1099"/>
      <c r="QV20" s="1099"/>
      <c r="QW20" s="1099"/>
      <c r="QX20" s="1099"/>
      <c r="QY20" s="1099"/>
      <c r="QZ20" s="1099"/>
      <c r="RA20" s="1099"/>
      <c r="RB20" s="1099"/>
      <c r="RC20" s="1099"/>
      <c r="RD20" s="1099"/>
      <c r="RE20" s="1099"/>
      <c r="RF20" s="1099"/>
      <c r="RG20" s="1099"/>
      <c r="RH20" s="1099"/>
      <c r="RI20" s="1099"/>
      <c r="RJ20" s="1099"/>
      <c r="RK20" s="1099"/>
      <c r="RL20" s="1099"/>
      <c r="RM20" s="1099"/>
      <c r="RN20" s="1099"/>
      <c r="RO20" s="1099"/>
      <c r="RP20" s="1099"/>
      <c r="RQ20" s="1099"/>
      <c r="RR20" s="1099"/>
      <c r="RS20" s="1099"/>
      <c r="RT20" s="1099"/>
      <c r="RU20" s="1099"/>
      <c r="RV20" s="1099"/>
      <c r="RW20" s="1099"/>
      <c r="RX20" s="1099"/>
      <c r="RY20" s="1099"/>
      <c r="RZ20" s="1099"/>
      <c r="SA20" s="1099"/>
      <c r="SB20" s="1099"/>
      <c r="SC20" s="1099"/>
      <c r="SD20" s="1099"/>
      <c r="SE20" s="1099"/>
      <c r="SF20" s="1099"/>
      <c r="SG20" s="1099"/>
      <c r="SH20" s="1099"/>
      <c r="SI20" s="1099"/>
      <c r="SJ20" s="1099"/>
      <c r="SK20" s="1099"/>
      <c r="SL20" s="1099"/>
      <c r="SM20" s="1099"/>
      <c r="SN20" s="1099"/>
      <c r="SO20" s="1099"/>
      <c r="SP20" s="1099"/>
      <c r="SQ20" s="1099"/>
      <c r="SR20" s="1099"/>
      <c r="SS20" s="1099"/>
      <c r="ST20" s="1099"/>
      <c r="SU20" s="1099"/>
      <c r="SV20" s="1099"/>
      <c r="SW20" s="1099"/>
      <c r="SX20" s="1099"/>
      <c r="SY20" s="1099"/>
      <c r="SZ20" s="1099"/>
      <c r="TA20" s="1099"/>
      <c r="TB20" s="1099"/>
      <c r="TC20" s="1099"/>
      <c r="TD20" s="1099"/>
      <c r="TE20" s="1099"/>
      <c r="TF20" s="1099"/>
      <c r="TG20" s="1099"/>
      <c r="TH20" s="1099"/>
      <c r="TI20" s="1099"/>
      <c r="TJ20" s="1099"/>
      <c r="TK20" s="1099"/>
      <c r="TL20" s="1099"/>
      <c r="TM20" s="1099"/>
      <c r="TN20" s="1099"/>
      <c r="TO20" s="1099"/>
      <c r="TP20" s="1099"/>
      <c r="TQ20" s="1099"/>
      <c r="TR20" s="1099"/>
      <c r="TS20" s="1099"/>
      <c r="TT20" s="1099"/>
      <c r="TU20" s="1099"/>
      <c r="TV20" s="1099"/>
      <c r="TW20" s="1099"/>
      <c r="TX20" s="1099"/>
      <c r="TY20" s="1099"/>
      <c r="TZ20" s="1099"/>
      <c r="UA20" s="1099"/>
      <c r="UB20" s="1099"/>
      <c r="UC20" s="1099"/>
      <c r="UD20" s="1099"/>
      <c r="UE20" s="1099"/>
      <c r="UF20" s="1099"/>
      <c r="UG20" s="1099"/>
      <c r="UH20" s="1099"/>
      <c r="UI20" s="1099"/>
      <c r="UJ20" s="1099"/>
      <c r="UK20" s="1099"/>
      <c r="UL20" s="1099"/>
      <c r="UM20" s="1099"/>
      <c r="UN20" s="1099"/>
      <c r="UO20" s="1099"/>
      <c r="UP20" s="1099"/>
      <c r="UQ20" s="1099"/>
      <c r="UR20" s="1099"/>
      <c r="US20" s="1099"/>
      <c r="UT20" s="1099"/>
      <c r="UU20" s="1099"/>
      <c r="UV20" s="1099"/>
      <c r="UW20" s="1099"/>
      <c r="UX20" s="1099"/>
      <c r="UY20" s="1099"/>
      <c r="UZ20" s="1099"/>
      <c r="VA20" s="1099"/>
      <c r="VB20" s="1099"/>
      <c r="VC20" s="1099"/>
      <c r="VD20" s="1099"/>
      <c r="VE20" s="1099"/>
      <c r="VF20" s="1099"/>
      <c r="VG20" s="1099"/>
      <c r="VH20" s="1099"/>
      <c r="VI20" s="1099"/>
      <c r="VJ20" s="1099"/>
      <c r="VK20" s="1099"/>
      <c r="VL20" s="1099"/>
      <c r="VM20" s="1099"/>
      <c r="VN20" s="1099"/>
      <c r="VO20" s="1099"/>
      <c r="VP20" s="1099"/>
      <c r="VQ20" s="1099"/>
      <c r="VR20" s="1099"/>
      <c r="VS20" s="1099"/>
      <c r="VT20" s="1099"/>
      <c r="VU20" s="1099"/>
      <c r="VV20" s="1099"/>
      <c r="VW20" s="1099"/>
      <c r="VX20" s="1099"/>
      <c r="VY20" s="1099"/>
      <c r="VZ20" s="1099"/>
      <c r="WA20" s="1099"/>
      <c r="WB20" s="1099"/>
      <c r="WC20" s="1099"/>
      <c r="WD20" s="1099"/>
      <c r="WE20" s="1099"/>
      <c r="WF20" s="1099"/>
      <c r="WG20" s="1099"/>
      <c r="WH20" s="1099"/>
      <c r="WI20" s="1099"/>
      <c r="WJ20" s="1099"/>
      <c r="WK20" s="1099"/>
      <c r="WL20" s="1099"/>
      <c r="WM20" s="1099"/>
      <c r="WN20" s="1099"/>
      <c r="WO20" s="1099"/>
      <c r="WP20" s="1099"/>
      <c r="WQ20" s="1099"/>
      <c r="WR20" s="1099"/>
      <c r="WS20" s="1099"/>
      <c r="WT20" s="1099"/>
      <c r="WU20" s="1099"/>
      <c r="WV20" s="1099"/>
      <c r="WW20" s="1099"/>
      <c r="WX20" s="1099"/>
      <c r="WY20" s="1099"/>
      <c r="WZ20" s="1099"/>
      <c r="XA20" s="1099"/>
      <c r="XB20" s="1099"/>
      <c r="XC20" s="1099"/>
      <c r="XD20" s="1099"/>
      <c r="XE20" s="1099"/>
      <c r="XF20" s="1099"/>
      <c r="XG20" s="1099"/>
      <c r="XH20" s="1099"/>
      <c r="XI20" s="1099"/>
      <c r="XJ20" s="1099"/>
      <c r="XK20" s="1099"/>
      <c r="XL20" s="1099"/>
      <c r="XM20" s="1099"/>
      <c r="XN20" s="1099"/>
      <c r="XO20" s="1099"/>
      <c r="XP20" s="1099"/>
      <c r="XQ20" s="1099"/>
      <c r="XR20" s="1099"/>
      <c r="XS20" s="1099"/>
      <c r="XT20" s="1099"/>
      <c r="XU20" s="1099"/>
      <c r="XV20" s="1099"/>
      <c r="XW20" s="1099"/>
      <c r="XX20" s="1099"/>
      <c r="XY20" s="1099"/>
      <c r="XZ20" s="1099"/>
      <c r="YA20" s="1099"/>
      <c r="YB20" s="1099"/>
      <c r="YC20" s="1099"/>
      <c r="YD20" s="1099"/>
      <c r="YE20" s="1099"/>
      <c r="YF20" s="1099"/>
      <c r="YG20" s="1099"/>
      <c r="YH20" s="1099"/>
      <c r="YI20" s="1099"/>
      <c r="YJ20" s="1099"/>
      <c r="YK20" s="1099"/>
      <c r="YL20" s="1099"/>
      <c r="YM20" s="1099"/>
      <c r="YN20" s="1099"/>
      <c r="YO20" s="1099"/>
      <c r="YP20" s="1099"/>
      <c r="YQ20" s="1099"/>
      <c r="YR20" s="1099"/>
      <c r="YS20" s="1099"/>
      <c r="YT20" s="1099"/>
      <c r="YU20" s="1099"/>
      <c r="YV20" s="1099"/>
      <c r="YW20" s="1099"/>
      <c r="YX20" s="1099"/>
      <c r="YY20" s="1099"/>
      <c r="YZ20" s="1099"/>
      <c r="ZA20" s="1099"/>
      <c r="ZB20" s="1099"/>
      <c r="ZC20" s="1099"/>
      <c r="ZD20" s="1099"/>
      <c r="ZE20" s="1099"/>
      <c r="ZF20" s="1099"/>
      <c r="ZG20" s="1099"/>
      <c r="ZH20" s="1099"/>
      <c r="ZI20" s="1099"/>
      <c r="ZJ20" s="1099"/>
      <c r="ZK20" s="1099"/>
      <c r="ZL20" s="1099"/>
      <c r="ZM20" s="1099"/>
      <c r="ZN20" s="1099"/>
      <c r="ZO20" s="1099"/>
      <c r="ZP20" s="1099"/>
      <c r="ZQ20" s="1099"/>
      <c r="ZR20" s="1099"/>
      <c r="ZS20" s="1099"/>
      <c r="ZT20" s="1099"/>
      <c r="ZU20" s="1099"/>
      <c r="ZV20" s="1099"/>
      <c r="ZW20" s="1099"/>
      <c r="ZX20" s="1099"/>
      <c r="ZY20" s="1099"/>
      <c r="ZZ20" s="1099"/>
      <c r="AAA20" s="1099"/>
      <c r="AAB20" s="1099"/>
      <c r="AAC20" s="1099"/>
      <c r="AAD20" s="1099"/>
      <c r="AAE20" s="1099"/>
      <c r="AAF20" s="1099"/>
      <c r="AAG20" s="1099"/>
      <c r="AAH20" s="1099"/>
      <c r="AAI20" s="1099"/>
      <c r="AAJ20" s="1099"/>
      <c r="AAK20" s="1099"/>
      <c r="AAL20" s="1099"/>
      <c r="AAM20" s="1099"/>
      <c r="AAN20" s="1099"/>
      <c r="AAO20" s="1099"/>
      <c r="AAP20" s="1099"/>
      <c r="AAQ20" s="1099"/>
      <c r="AAR20" s="1099"/>
      <c r="AAS20" s="1099"/>
      <c r="AAT20" s="1099"/>
      <c r="AAU20" s="1099"/>
      <c r="AAV20" s="1099"/>
      <c r="AAW20" s="1099"/>
      <c r="AAX20" s="1099"/>
      <c r="AAY20" s="1099"/>
      <c r="AAZ20" s="1099"/>
      <c r="ABA20" s="1099"/>
      <c r="ABB20" s="1099"/>
      <c r="ABC20" s="1099"/>
      <c r="ABD20" s="1099"/>
      <c r="ABE20" s="1099"/>
      <c r="ABF20" s="1099"/>
      <c r="ABG20" s="1099"/>
      <c r="ABH20" s="1099"/>
      <c r="ABI20" s="1099"/>
      <c r="ABJ20" s="1099"/>
      <c r="ABK20" s="1099"/>
      <c r="ABL20" s="1099"/>
      <c r="ABM20" s="1099"/>
      <c r="ABN20" s="1099"/>
      <c r="ABO20" s="1099"/>
      <c r="ABP20" s="1099"/>
      <c r="ABQ20" s="1099"/>
      <c r="ABR20" s="1099"/>
      <c r="ABS20" s="1099"/>
      <c r="ABT20" s="1099"/>
      <c r="ABU20" s="1099"/>
      <c r="ABV20" s="1099"/>
      <c r="ABW20" s="1099"/>
      <c r="ABX20" s="1099"/>
      <c r="ABY20" s="1099"/>
      <c r="ABZ20" s="1099"/>
      <c r="ACA20" s="1099"/>
      <c r="ACB20" s="1099"/>
      <c r="ACC20" s="1099"/>
      <c r="ACD20" s="1099"/>
      <c r="ACE20" s="1099"/>
      <c r="ACF20" s="1099"/>
      <c r="ACG20" s="1099"/>
      <c r="ACH20" s="1099"/>
      <c r="ACI20" s="1099"/>
      <c r="ACJ20" s="1099"/>
      <c r="ACK20" s="1099"/>
      <c r="ACL20" s="1099"/>
      <c r="ACM20" s="1099"/>
      <c r="ACN20" s="1099"/>
      <c r="ACO20" s="1099"/>
      <c r="ACP20" s="1099"/>
      <c r="ACQ20" s="1099"/>
      <c r="ACR20" s="1099"/>
      <c r="ACS20" s="1099"/>
      <c r="ACT20" s="1099"/>
      <c r="ACU20" s="1099"/>
      <c r="ACV20" s="1099"/>
      <c r="ACW20" s="1099"/>
      <c r="ACX20" s="1099"/>
      <c r="ACY20" s="1099"/>
      <c r="ACZ20" s="1099"/>
      <c r="ADA20" s="1099"/>
      <c r="ADB20" s="1099"/>
      <c r="ADC20" s="1099"/>
      <c r="ADD20" s="1099"/>
      <c r="ADE20" s="1099"/>
      <c r="ADF20" s="1099"/>
      <c r="ADG20" s="1099"/>
      <c r="ADH20" s="1099"/>
      <c r="ADI20" s="1099"/>
      <c r="ADJ20" s="1099"/>
      <c r="ADK20" s="1099"/>
      <c r="ADL20" s="1099"/>
      <c r="ADM20" s="1099"/>
      <c r="ADN20" s="1099"/>
      <c r="ADO20" s="1099"/>
      <c r="ADP20" s="1099"/>
      <c r="ADQ20" s="1099"/>
      <c r="ADR20" s="1099"/>
      <c r="ADS20" s="1099"/>
      <c r="ADT20" s="1099"/>
      <c r="ADU20" s="1099"/>
      <c r="ADV20" s="1099"/>
      <c r="ADW20" s="1099"/>
      <c r="ADX20" s="1099"/>
      <c r="ADY20" s="1099"/>
      <c r="ADZ20" s="1099"/>
      <c r="AEA20" s="1099"/>
      <c r="AEB20" s="1099"/>
      <c r="AEC20" s="1099"/>
      <c r="AED20" s="1099"/>
      <c r="AEE20" s="1099"/>
      <c r="AEF20" s="1099"/>
      <c r="AEG20" s="1099"/>
      <c r="AEH20" s="1099"/>
      <c r="AEI20" s="1099"/>
      <c r="AEJ20" s="1099"/>
      <c r="AEK20" s="1099"/>
      <c r="AEL20" s="1099"/>
      <c r="AEM20" s="1099"/>
      <c r="AEN20" s="1099"/>
      <c r="AEO20" s="1099"/>
      <c r="AEP20" s="1099"/>
      <c r="AEQ20" s="1099"/>
      <c r="AER20" s="1099"/>
      <c r="AES20" s="1099"/>
      <c r="AET20" s="1099"/>
      <c r="AEU20" s="1099"/>
      <c r="AEV20" s="1099"/>
      <c r="AEW20" s="1099"/>
      <c r="AEX20" s="1099"/>
      <c r="AEY20" s="1099"/>
      <c r="AEZ20" s="1099"/>
      <c r="AFA20" s="1099"/>
      <c r="AFB20" s="1099"/>
      <c r="AFC20" s="1099"/>
      <c r="AFD20" s="1099"/>
      <c r="AFE20" s="1099"/>
      <c r="AFF20" s="1099"/>
      <c r="AFG20" s="1099"/>
      <c r="AFH20" s="1099"/>
      <c r="AFI20" s="1099"/>
      <c r="AFJ20" s="1099"/>
      <c r="AFK20" s="1099"/>
      <c r="AFL20" s="1099"/>
      <c r="AFM20" s="1099"/>
      <c r="AFN20" s="1099"/>
      <c r="AFO20" s="1099"/>
      <c r="AFP20" s="1099"/>
      <c r="AFQ20" s="1099"/>
      <c r="AFR20" s="1099"/>
      <c r="AFS20" s="1099"/>
      <c r="AFT20" s="1099"/>
      <c r="AFU20" s="1099"/>
      <c r="AFV20" s="1099"/>
      <c r="AFW20" s="1099"/>
      <c r="AFX20" s="1099"/>
      <c r="AFY20" s="1099"/>
      <c r="AFZ20" s="1099"/>
      <c r="AGA20" s="1099"/>
      <c r="AGB20" s="1099"/>
      <c r="AGC20" s="1099"/>
      <c r="AGD20" s="1099"/>
      <c r="AGE20" s="1099"/>
      <c r="AGF20" s="1099"/>
      <c r="AGG20" s="1099"/>
      <c r="AGH20" s="1099"/>
      <c r="AGI20" s="1099"/>
      <c r="AGJ20" s="1099"/>
      <c r="AGK20" s="1099"/>
      <c r="AGL20" s="1099"/>
      <c r="AGM20" s="1099"/>
      <c r="AGN20" s="1099"/>
      <c r="AGO20" s="1099"/>
      <c r="AGP20" s="1099"/>
      <c r="AGQ20" s="1099"/>
      <c r="AGR20" s="1099"/>
      <c r="AGS20" s="1099"/>
      <c r="AGT20" s="1099"/>
      <c r="AGU20" s="1099"/>
      <c r="AGV20" s="1099"/>
      <c r="AGW20" s="1099"/>
      <c r="AGX20" s="1099"/>
      <c r="AGY20" s="1099"/>
      <c r="AGZ20" s="1099"/>
      <c r="AHA20" s="1099"/>
      <c r="AHB20" s="1099"/>
      <c r="AHC20" s="1099"/>
      <c r="AHD20" s="1099"/>
      <c r="AHE20" s="1099"/>
      <c r="AHF20" s="1099"/>
      <c r="AHG20" s="1099"/>
      <c r="AHH20" s="1099"/>
      <c r="AHI20" s="1099"/>
      <c r="AHJ20" s="1099"/>
      <c r="AHK20" s="1099"/>
      <c r="AHL20" s="1099"/>
      <c r="AHM20" s="1099"/>
      <c r="AHN20" s="1099"/>
      <c r="AHO20" s="1099"/>
      <c r="AHP20" s="1099"/>
      <c r="AHQ20" s="1099"/>
      <c r="AHR20" s="1099"/>
      <c r="AHS20" s="1099"/>
      <c r="AHT20" s="1099"/>
      <c r="AHU20" s="1099"/>
      <c r="AHV20" s="1099"/>
      <c r="AHW20" s="1099"/>
      <c r="AHX20" s="1099"/>
      <c r="AHY20" s="1099"/>
      <c r="AHZ20" s="1099"/>
      <c r="AIA20" s="1099"/>
      <c r="AIB20" s="1099"/>
      <c r="AIC20" s="1099"/>
      <c r="AID20" s="1099"/>
      <c r="AIE20" s="1099"/>
      <c r="AIF20" s="1099"/>
      <c r="AIG20" s="1099"/>
      <c r="AIH20" s="1099"/>
      <c r="AII20" s="1099"/>
      <c r="AIJ20" s="1099"/>
      <c r="AIK20" s="1099"/>
      <c r="AIL20" s="1099"/>
      <c r="AIM20" s="1099"/>
      <c r="AIN20" s="1099"/>
      <c r="AIO20" s="1099"/>
      <c r="AIP20" s="1099"/>
      <c r="AIQ20" s="1099"/>
      <c r="AIR20" s="1099"/>
      <c r="AIS20" s="1099"/>
      <c r="AIT20" s="1099"/>
      <c r="AIU20" s="1099"/>
      <c r="AIV20" s="1099"/>
      <c r="AIW20" s="1099"/>
      <c r="AIX20" s="1099"/>
      <c r="AIY20" s="1099"/>
      <c r="AIZ20" s="1099"/>
      <c r="AJA20" s="1099"/>
      <c r="AJB20" s="1099"/>
      <c r="AJC20" s="1099"/>
      <c r="AJD20" s="1099"/>
      <c r="AJE20" s="1099"/>
      <c r="AJF20" s="1099"/>
      <c r="AJG20" s="1099"/>
      <c r="AJH20" s="1099"/>
      <c r="AJI20" s="1099"/>
      <c r="AJJ20" s="1099"/>
      <c r="AJK20" s="1099"/>
      <c r="AJL20" s="1099"/>
      <c r="AJM20" s="1099"/>
      <c r="AJN20" s="1099"/>
      <c r="AJO20" s="1099"/>
      <c r="AJP20" s="1099"/>
      <c r="AJQ20" s="1099"/>
      <c r="AJR20" s="1099"/>
      <c r="AJS20" s="1099"/>
      <c r="AJT20" s="1099"/>
      <c r="AJU20" s="1099"/>
      <c r="AJV20" s="1099"/>
      <c r="AJW20" s="1099"/>
      <c r="AJX20" s="1099"/>
      <c r="AJY20" s="1099"/>
      <c r="AJZ20" s="1099"/>
      <c r="AKA20" s="1099"/>
      <c r="AKB20" s="1099"/>
      <c r="AKC20" s="1099"/>
      <c r="AKD20" s="1099"/>
      <c r="AKE20" s="1099"/>
      <c r="AKF20" s="1099"/>
      <c r="AKG20" s="1099"/>
      <c r="AKH20" s="1099"/>
      <c r="AKI20" s="1099"/>
      <c r="AKJ20" s="1099"/>
      <c r="AKK20" s="1099"/>
      <c r="AKL20" s="1099"/>
      <c r="AKM20" s="1099"/>
      <c r="AKN20" s="1099"/>
      <c r="AKO20" s="1099"/>
      <c r="AKP20" s="1099"/>
      <c r="AKQ20" s="1099"/>
      <c r="AKR20" s="1099"/>
      <c r="AKS20" s="1099"/>
      <c r="AKT20" s="1099"/>
      <c r="AKU20" s="1099"/>
      <c r="AKV20" s="1099"/>
      <c r="AKW20" s="1099"/>
      <c r="AKX20" s="1099"/>
      <c r="AKY20" s="1099"/>
      <c r="AKZ20" s="1099"/>
      <c r="ALA20" s="1099"/>
      <c r="ALB20" s="1099"/>
      <c r="ALC20" s="1099"/>
      <c r="ALD20" s="1099"/>
      <c r="ALE20" s="1099"/>
      <c r="ALF20" s="1099"/>
      <c r="ALG20" s="1099"/>
      <c r="ALH20" s="1099"/>
      <c r="ALI20" s="1099"/>
      <c r="ALJ20" s="1099"/>
      <c r="ALK20" s="1099"/>
      <c r="ALL20" s="1099"/>
      <c r="ALM20" s="1099"/>
      <c r="ALN20" s="1099"/>
      <c r="ALO20" s="1099"/>
      <c r="ALP20" s="1099"/>
      <c r="ALQ20" s="1099"/>
      <c r="ALR20" s="1099"/>
      <c r="ALS20" s="1099"/>
      <c r="ALT20" s="1099"/>
      <c r="ALU20" s="1099"/>
      <c r="ALV20" s="1099"/>
      <c r="ALW20" s="1099"/>
      <c r="ALX20" s="1099"/>
      <c r="ALY20" s="1099"/>
      <c r="ALZ20" s="1099"/>
      <c r="AMA20" s="1099"/>
      <c r="AMB20" s="1099"/>
      <c r="AMC20" s="1099"/>
      <c r="AMD20" s="1099"/>
      <c r="AME20" s="1099"/>
      <c r="AMF20" s="1099"/>
      <c r="AMG20" s="1099"/>
      <c r="AMH20" s="1099"/>
      <c r="AMI20" s="1099"/>
      <c r="AMJ20" s="1099"/>
      <c r="AMK20" s="1099"/>
      <c r="AML20" s="1099"/>
      <c r="AMM20" s="1099"/>
      <c r="AMN20" s="1099"/>
      <c r="AMO20" s="1099"/>
      <c r="AMP20" s="1099"/>
      <c r="AMQ20" s="1099"/>
      <c r="AMR20" s="1099"/>
      <c r="AMS20" s="1099"/>
      <c r="AMT20" s="1099"/>
      <c r="AMU20" s="1099"/>
      <c r="AMV20" s="1099"/>
      <c r="AMW20" s="1099"/>
      <c r="AMX20" s="1099"/>
      <c r="AMY20" s="1099"/>
      <c r="AMZ20" s="1099"/>
      <c r="ANA20" s="1099"/>
      <c r="ANB20" s="1099"/>
      <c r="ANC20" s="1099"/>
      <c r="AND20" s="1099"/>
      <c r="ANE20" s="1099"/>
      <c r="ANF20" s="1099"/>
      <c r="ANG20" s="1099"/>
      <c r="ANH20" s="1099"/>
      <c r="ANI20" s="1099"/>
      <c r="ANJ20" s="1099"/>
      <c r="ANK20" s="1099"/>
      <c r="ANL20" s="1099"/>
      <c r="ANM20" s="1099"/>
      <c r="ANN20" s="1099"/>
      <c r="ANO20" s="1099"/>
      <c r="ANP20" s="1099"/>
      <c r="ANQ20" s="1099"/>
      <c r="ANR20" s="1099"/>
      <c r="ANS20" s="1099"/>
      <c r="ANT20" s="1099"/>
      <c r="ANU20" s="1099"/>
      <c r="ANV20" s="1099"/>
      <c r="ANW20" s="1099"/>
      <c r="ANX20" s="1099"/>
      <c r="ANY20" s="1099"/>
      <c r="ANZ20" s="1099"/>
      <c r="AOA20" s="1099"/>
      <c r="AOB20" s="1099"/>
      <c r="AOC20" s="1099"/>
      <c r="AOD20" s="1099"/>
      <c r="AOE20" s="1099"/>
      <c r="AOF20" s="1099"/>
      <c r="AOG20" s="1099"/>
      <c r="AOH20" s="1099"/>
      <c r="AOI20" s="1099"/>
      <c r="AOJ20" s="1099"/>
      <c r="AOK20" s="1099"/>
      <c r="AOL20" s="1099"/>
      <c r="AOM20" s="1099"/>
      <c r="AON20" s="1099"/>
      <c r="AOO20" s="1099"/>
      <c r="AOP20" s="1099"/>
      <c r="AOQ20" s="1099"/>
      <c r="AOR20" s="1099"/>
      <c r="AOS20" s="1099"/>
      <c r="AOT20" s="1099"/>
      <c r="AOU20" s="1099"/>
      <c r="AOV20" s="1099"/>
      <c r="AOW20" s="1099"/>
      <c r="AOX20" s="1099"/>
      <c r="AOY20" s="1099"/>
      <c r="AOZ20" s="1099"/>
      <c r="APA20" s="1099"/>
      <c r="APB20" s="1099"/>
      <c r="APC20" s="1099"/>
      <c r="APD20" s="1099"/>
      <c r="APE20" s="1099"/>
      <c r="APF20" s="1099"/>
      <c r="APG20" s="1099"/>
      <c r="APH20" s="1099"/>
      <c r="API20" s="1099"/>
      <c r="APJ20" s="1099"/>
      <c r="APK20" s="1099"/>
      <c r="APL20" s="1099"/>
      <c r="APM20" s="1099"/>
      <c r="APN20" s="1099"/>
      <c r="APO20" s="1099"/>
      <c r="APP20" s="1099"/>
      <c r="APQ20" s="1099"/>
      <c r="APR20" s="1099"/>
      <c r="APS20" s="1099"/>
      <c r="APT20" s="1099"/>
      <c r="APU20" s="1099"/>
      <c r="APV20" s="1099"/>
      <c r="APW20" s="1099"/>
      <c r="APX20" s="1099"/>
      <c r="APY20" s="1099"/>
      <c r="APZ20" s="1099"/>
      <c r="AQA20" s="1099"/>
      <c r="AQB20" s="1099"/>
      <c r="AQC20" s="1099"/>
      <c r="AQD20" s="1099"/>
      <c r="AQE20" s="1099"/>
      <c r="AQF20" s="1099"/>
      <c r="AQG20" s="1099"/>
      <c r="AQH20" s="1099"/>
      <c r="AQI20" s="1099"/>
      <c r="AQJ20" s="1099"/>
      <c r="AQK20" s="1099"/>
      <c r="AQL20" s="1099"/>
      <c r="AQM20" s="1099"/>
      <c r="AQN20" s="1099"/>
      <c r="AQO20" s="1099"/>
      <c r="AQP20" s="1099"/>
      <c r="AQQ20" s="1099"/>
      <c r="AQR20" s="1099"/>
      <c r="AQS20" s="1099"/>
      <c r="AQT20" s="1099"/>
      <c r="AQU20" s="1099"/>
      <c r="AQV20" s="1099"/>
      <c r="AQW20" s="1099"/>
      <c r="AQX20" s="1099"/>
      <c r="AQY20" s="1099"/>
      <c r="AQZ20" s="1099"/>
      <c r="ARA20" s="1099"/>
      <c r="ARB20" s="1099"/>
      <c r="ARC20" s="1099"/>
      <c r="ARD20" s="1099"/>
      <c r="ARE20" s="1099"/>
      <c r="ARF20" s="1099"/>
      <c r="ARG20" s="1099"/>
      <c r="ARH20" s="1099"/>
      <c r="ARI20" s="1099"/>
      <c r="ARJ20" s="1099"/>
      <c r="ARK20" s="1099"/>
      <c r="ARL20" s="1099"/>
      <c r="ARM20" s="1099"/>
      <c r="ARN20" s="1099"/>
      <c r="ARO20" s="1099"/>
      <c r="ARP20" s="1099"/>
      <c r="ARQ20" s="1099"/>
      <c r="ARR20" s="1099"/>
      <c r="ARS20" s="1099"/>
      <c r="ART20" s="1099"/>
      <c r="ARU20" s="1099"/>
      <c r="ARV20" s="1099"/>
      <c r="ARW20" s="1099"/>
      <c r="ARX20" s="1099"/>
      <c r="ARY20" s="1099"/>
      <c r="ARZ20" s="1099"/>
      <c r="ASA20" s="1099"/>
      <c r="ASB20" s="1099"/>
      <c r="ASC20" s="1099"/>
      <c r="ASD20" s="1099"/>
      <c r="ASE20" s="1099"/>
      <c r="ASF20" s="1099"/>
      <c r="ASG20" s="1099"/>
      <c r="ASH20" s="1099"/>
      <c r="ASI20" s="1099"/>
      <c r="ASJ20" s="1099"/>
      <c r="ASK20" s="1099"/>
      <c r="ASL20" s="1099"/>
      <c r="ASM20" s="1099"/>
      <c r="ASN20" s="1099"/>
      <c r="ASO20" s="1099"/>
      <c r="ASP20" s="1099"/>
      <c r="ASQ20" s="1099"/>
      <c r="ASR20" s="1099"/>
      <c r="ASS20" s="1099"/>
      <c r="AST20" s="1099"/>
      <c r="ASU20" s="1099"/>
      <c r="ASV20" s="1099"/>
      <c r="ASW20" s="1099"/>
      <c r="ASX20" s="1099"/>
      <c r="ASY20" s="1099"/>
      <c r="ASZ20" s="1099"/>
      <c r="ATA20" s="1099"/>
      <c r="ATB20" s="1099"/>
      <c r="ATC20" s="1099"/>
      <c r="ATD20" s="1099"/>
      <c r="ATE20" s="1099"/>
      <c r="ATF20" s="1099"/>
      <c r="ATG20" s="1099"/>
      <c r="ATH20" s="1099"/>
      <c r="ATI20" s="1099"/>
      <c r="ATJ20" s="1099"/>
      <c r="ATK20" s="1099"/>
      <c r="ATL20" s="1099"/>
      <c r="ATM20" s="1099"/>
      <c r="ATN20" s="1099"/>
      <c r="ATO20" s="1099"/>
      <c r="ATP20" s="1099"/>
      <c r="ATQ20" s="1099"/>
      <c r="ATR20" s="1099"/>
      <c r="ATS20" s="1099"/>
      <c r="ATT20" s="1099"/>
      <c r="ATU20" s="1099"/>
      <c r="ATV20" s="1099"/>
      <c r="ATW20" s="1099"/>
      <c r="ATX20" s="1099"/>
      <c r="ATY20" s="1099"/>
      <c r="ATZ20" s="1099"/>
      <c r="AUA20" s="1099"/>
      <c r="AUB20" s="1099"/>
      <c r="AUC20" s="1099"/>
      <c r="AUD20" s="1099"/>
      <c r="AUE20" s="1099"/>
      <c r="AUF20" s="1099"/>
      <c r="AUG20" s="1099"/>
      <c r="AUH20" s="1099"/>
      <c r="AUI20" s="1099"/>
      <c r="AUJ20" s="1099"/>
      <c r="AUK20" s="1099"/>
      <c r="AUL20" s="1099"/>
      <c r="AUM20" s="1099"/>
      <c r="AUN20" s="1099"/>
      <c r="AUO20" s="1099"/>
      <c r="AUP20" s="1099"/>
      <c r="AUQ20" s="1099"/>
      <c r="AUR20" s="1099"/>
      <c r="AUS20" s="1099"/>
      <c r="AUT20" s="1099"/>
      <c r="AUU20" s="1099"/>
      <c r="AUV20" s="1099"/>
      <c r="AUW20" s="1099"/>
      <c r="AUX20" s="1099"/>
      <c r="AUY20" s="1099"/>
      <c r="AUZ20" s="1099"/>
      <c r="AVA20" s="1099"/>
      <c r="AVB20" s="1099"/>
      <c r="AVC20" s="1099"/>
      <c r="AVD20" s="1099"/>
      <c r="AVE20" s="1099"/>
      <c r="AVF20" s="1099"/>
      <c r="AVG20" s="1099"/>
      <c r="AVH20" s="1099"/>
      <c r="AVI20" s="1099"/>
      <c r="AVJ20" s="1099"/>
      <c r="AVK20" s="1099"/>
      <c r="AVL20" s="1099"/>
      <c r="AVM20" s="1099"/>
      <c r="AVN20" s="1099"/>
      <c r="AVO20" s="1099"/>
      <c r="AVP20" s="1099"/>
      <c r="AVQ20" s="1099"/>
      <c r="AVR20" s="1099"/>
      <c r="AVS20" s="1099"/>
      <c r="AVT20" s="1099"/>
      <c r="AVU20" s="1099"/>
      <c r="AVV20" s="1099"/>
      <c r="AVW20" s="1099"/>
      <c r="AVX20" s="1099"/>
      <c r="AVY20" s="1099"/>
      <c r="AVZ20" s="1099"/>
      <c r="AWA20" s="1099"/>
      <c r="AWB20" s="1099"/>
      <c r="AWC20" s="1099"/>
      <c r="AWD20" s="1099"/>
      <c r="AWE20" s="1099"/>
      <c r="AWF20" s="1099"/>
      <c r="AWG20" s="1099"/>
      <c r="AWH20" s="1099"/>
      <c r="AWI20" s="1099"/>
      <c r="AWJ20" s="1099"/>
      <c r="AWK20" s="1099"/>
      <c r="AWL20" s="1099"/>
      <c r="AWM20" s="1099"/>
      <c r="AWN20" s="1099"/>
      <c r="AWO20" s="1099"/>
      <c r="AWP20" s="1099"/>
      <c r="AWQ20" s="1099"/>
      <c r="AWR20" s="1099"/>
      <c r="AWS20" s="1099"/>
      <c r="AWT20" s="1099"/>
      <c r="AWU20" s="1099"/>
      <c r="AWV20" s="1099"/>
      <c r="AWW20" s="1099"/>
      <c r="AWX20" s="1099"/>
      <c r="AWY20" s="1099"/>
      <c r="AWZ20" s="1099"/>
      <c r="AXA20" s="1099"/>
      <c r="AXB20" s="1099"/>
      <c r="AXC20" s="1099"/>
      <c r="AXD20" s="1099"/>
      <c r="AXE20" s="1099"/>
      <c r="AXF20" s="1099"/>
      <c r="AXG20" s="1099"/>
      <c r="AXH20" s="1099"/>
      <c r="AXI20" s="1099"/>
      <c r="AXJ20" s="1099"/>
      <c r="AXK20" s="1099"/>
      <c r="AXL20" s="1099"/>
      <c r="AXM20" s="1099"/>
      <c r="AXN20" s="1099"/>
      <c r="AXO20" s="1099"/>
      <c r="AXP20" s="1099"/>
      <c r="AXQ20" s="1099"/>
      <c r="AXR20" s="1099"/>
      <c r="AXS20" s="1099"/>
      <c r="AXT20" s="1099"/>
      <c r="AXU20" s="1099"/>
      <c r="AXV20" s="1099"/>
      <c r="AXW20" s="1099"/>
      <c r="AXX20" s="1099"/>
      <c r="AXY20" s="1099"/>
      <c r="AXZ20" s="1099"/>
      <c r="AYA20" s="1099"/>
      <c r="AYB20" s="1099"/>
    </row>
    <row r="21" spans="1:1328" s="1100" customFormat="1" ht="23.25" customHeight="1" x14ac:dyDescent="0.2">
      <c r="A21" s="2000"/>
      <c r="B21" s="2002"/>
      <c r="C21" s="2002"/>
      <c r="D21" s="2002"/>
      <c r="E21" s="2002"/>
      <c r="F21" s="2002"/>
      <c r="G21" s="2002"/>
      <c r="H21" s="2002"/>
      <c r="I21" s="2002"/>
      <c r="J21" s="2002"/>
      <c r="K21" s="2002"/>
      <c r="L21" s="2002"/>
      <c r="M21" s="2002"/>
      <c r="N21" s="2002"/>
      <c r="O21" s="2002"/>
      <c r="P21" s="2002"/>
      <c r="Q21" s="2002"/>
      <c r="R21" s="2000"/>
      <c r="S21" s="2000"/>
      <c r="T21" s="2000"/>
      <c r="U21" s="2000"/>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98"/>
      <c r="AW21" s="1098"/>
      <c r="AX21" s="1098"/>
      <c r="AY21" s="1098"/>
      <c r="AZ21" s="1098"/>
      <c r="BA21" s="1098"/>
      <c r="BB21" s="1098"/>
      <c r="BC21" s="1098"/>
      <c r="BD21" s="1098"/>
      <c r="BE21" s="1098"/>
      <c r="BF21" s="1098"/>
      <c r="BG21" s="1098"/>
      <c r="BH21" s="1098"/>
      <c r="BI21" s="1098"/>
      <c r="BJ21" s="1098"/>
      <c r="BK21" s="1098"/>
      <c r="BL21" s="1098"/>
      <c r="BM21" s="1098"/>
      <c r="BN21" s="1099"/>
      <c r="BO21" s="1099"/>
      <c r="BP21" s="1099"/>
      <c r="BQ21" s="1099"/>
      <c r="BR21" s="1099"/>
      <c r="BS21" s="1099"/>
      <c r="BT21" s="1099"/>
      <c r="BU21" s="1099"/>
      <c r="BV21" s="1099"/>
      <c r="BW21" s="1099"/>
      <c r="BX21" s="1099"/>
      <c r="BY21" s="1099"/>
      <c r="BZ21" s="1099"/>
      <c r="CA21" s="1099"/>
      <c r="CB21" s="1099"/>
      <c r="CC21" s="1099"/>
      <c r="CD21" s="1099"/>
      <c r="CE21" s="1099"/>
      <c r="CF21" s="1099"/>
      <c r="CG21" s="1099"/>
      <c r="CH21" s="1099"/>
      <c r="CI21" s="1099"/>
      <c r="CJ21" s="1099"/>
      <c r="CK21" s="1099"/>
      <c r="CL21" s="1099"/>
      <c r="CM21" s="1099"/>
      <c r="CN21" s="1099"/>
      <c r="CO21" s="1099"/>
      <c r="CP21" s="1099"/>
      <c r="CQ21" s="1099"/>
      <c r="CR21" s="1099"/>
      <c r="CS21" s="1099"/>
      <c r="CT21" s="1099"/>
      <c r="CU21" s="1099"/>
      <c r="CV21" s="1099"/>
      <c r="CW21" s="1099"/>
      <c r="CX21" s="1099"/>
      <c r="CY21" s="1099"/>
      <c r="CZ21" s="1099"/>
      <c r="DA21" s="1099"/>
      <c r="DB21" s="1099"/>
      <c r="DC21" s="1099"/>
      <c r="DD21" s="1099"/>
      <c r="DE21" s="1099"/>
      <c r="DF21" s="1099"/>
      <c r="DG21" s="1099"/>
      <c r="DH21" s="1099"/>
      <c r="DI21" s="1099"/>
      <c r="DJ21" s="1099"/>
      <c r="DK21" s="1099"/>
      <c r="DL21" s="1099"/>
      <c r="DM21" s="1099"/>
      <c r="DN21" s="1099"/>
      <c r="DO21" s="1099"/>
      <c r="DP21" s="1099"/>
      <c r="DQ21" s="1099"/>
      <c r="DR21" s="1099"/>
      <c r="DS21" s="1099"/>
      <c r="DT21" s="1099"/>
      <c r="DU21" s="1099"/>
      <c r="DV21" s="1099"/>
      <c r="DW21" s="1099"/>
      <c r="DX21" s="1099"/>
      <c r="DY21" s="1099"/>
      <c r="DZ21" s="1099"/>
      <c r="EA21" s="1099"/>
      <c r="EB21" s="1099"/>
      <c r="EC21" s="1099"/>
      <c r="ED21" s="1099"/>
      <c r="EE21" s="1099"/>
      <c r="EF21" s="1099"/>
      <c r="EG21" s="1099"/>
      <c r="EH21" s="1099"/>
      <c r="EI21" s="1099"/>
      <c r="EJ21" s="1099"/>
      <c r="EK21" s="1099"/>
      <c r="EL21" s="1099"/>
      <c r="EM21" s="1099"/>
      <c r="EN21" s="1099"/>
      <c r="EO21" s="1099"/>
      <c r="EP21" s="1099"/>
      <c r="EQ21" s="1099"/>
      <c r="ER21" s="1099"/>
      <c r="ES21" s="1099"/>
      <c r="ET21" s="1099"/>
      <c r="EU21" s="1099"/>
      <c r="EV21" s="1099"/>
      <c r="EW21" s="1099"/>
      <c r="EX21" s="1099"/>
      <c r="EY21" s="1099"/>
      <c r="EZ21" s="1099"/>
      <c r="FA21" s="1099"/>
      <c r="FB21" s="1099"/>
      <c r="FC21" s="1099"/>
      <c r="FD21" s="1099"/>
      <c r="FE21" s="1099"/>
      <c r="FF21" s="1099"/>
      <c r="FG21" s="1099"/>
      <c r="FH21" s="1099"/>
      <c r="FI21" s="1099"/>
      <c r="FJ21" s="1099"/>
      <c r="FK21" s="1099"/>
      <c r="FL21" s="1099"/>
      <c r="FM21" s="1099"/>
      <c r="FN21" s="1099"/>
      <c r="FO21" s="1099"/>
      <c r="FP21" s="1099"/>
      <c r="FQ21" s="1099"/>
      <c r="FR21" s="1099"/>
      <c r="FS21" s="1099"/>
      <c r="FT21" s="1099"/>
      <c r="FU21" s="1099"/>
      <c r="FV21" s="1099"/>
      <c r="FW21" s="1099"/>
      <c r="FX21" s="1099"/>
      <c r="FY21" s="1099"/>
      <c r="FZ21" s="1099"/>
      <c r="GA21" s="1099"/>
      <c r="GB21" s="1099"/>
      <c r="GC21" s="1099"/>
      <c r="GD21" s="1099"/>
      <c r="GE21" s="1099"/>
      <c r="GF21" s="1099"/>
      <c r="GG21" s="1099"/>
      <c r="GH21" s="1099"/>
      <c r="GI21" s="1099"/>
      <c r="GJ21" s="1099"/>
      <c r="GK21" s="1099"/>
      <c r="GL21" s="1099"/>
      <c r="GM21" s="1099"/>
      <c r="GN21" s="1099"/>
      <c r="GO21" s="1099"/>
      <c r="GP21" s="1099"/>
      <c r="GQ21" s="1099"/>
      <c r="GR21" s="1099"/>
      <c r="GS21" s="1099"/>
      <c r="GT21" s="1099"/>
      <c r="GU21" s="1099"/>
      <c r="GV21" s="1099"/>
      <c r="GW21" s="1099"/>
      <c r="GX21" s="1099"/>
      <c r="GY21" s="1099"/>
      <c r="GZ21" s="1099"/>
      <c r="HA21" s="1099"/>
      <c r="HB21" s="1099"/>
      <c r="HC21" s="1099"/>
      <c r="HD21" s="1099"/>
      <c r="HE21" s="1099"/>
      <c r="HF21" s="1099"/>
      <c r="HG21" s="1099"/>
      <c r="HH21" s="1099"/>
      <c r="HI21" s="1099"/>
      <c r="HJ21" s="1099"/>
      <c r="HK21" s="1099"/>
      <c r="HL21" s="1099"/>
      <c r="HM21" s="1099"/>
      <c r="HN21" s="1099"/>
      <c r="HO21" s="1099"/>
      <c r="HP21" s="1099"/>
      <c r="HQ21" s="1099"/>
      <c r="HR21" s="1099"/>
      <c r="HS21" s="1099"/>
      <c r="HT21" s="1099"/>
      <c r="HU21" s="1099"/>
      <c r="HV21" s="1099"/>
      <c r="HW21" s="1099"/>
      <c r="HX21" s="1099"/>
      <c r="HY21" s="1099"/>
      <c r="HZ21" s="1099"/>
      <c r="IA21" s="1099"/>
      <c r="IB21" s="1099"/>
      <c r="IC21" s="1099"/>
      <c r="ID21" s="1099"/>
      <c r="IE21" s="1099"/>
      <c r="IF21" s="1099"/>
      <c r="IG21" s="1099"/>
      <c r="IH21" s="1099"/>
      <c r="II21" s="1099"/>
      <c r="IJ21" s="1099"/>
      <c r="IK21" s="1099"/>
      <c r="IL21" s="1099"/>
      <c r="IM21" s="1099"/>
      <c r="IN21" s="1099"/>
      <c r="IO21" s="1099"/>
      <c r="IP21" s="1099"/>
      <c r="IQ21" s="1099"/>
      <c r="IR21" s="1099"/>
      <c r="IS21" s="1099"/>
      <c r="IT21" s="1099"/>
      <c r="IU21" s="1099"/>
      <c r="IV21" s="1099"/>
      <c r="IW21" s="1099"/>
      <c r="IX21" s="1099"/>
      <c r="IY21" s="1099"/>
      <c r="IZ21" s="1099"/>
      <c r="JA21" s="1099"/>
      <c r="JB21" s="1099"/>
      <c r="JC21" s="1099"/>
      <c r="JD21" s="1099"/>
      <c r="JE21" s="1099"/>
      <c r="JF21" s="1099"/>
      <c r="JG21" s="1099"/>
      <c r="JH21" s="1099"/>
      <c r="JI21" s="1099"/>
      <c r="JJ21" s="1099"/>
      <c r="JK21" s="1099"/>
      <c r="JL21" s="1099"/>
      <c r="JM21" s="1099"/>
      <c r="JN21" s="1099"/>
      <c r="JO21" s="1099"/>
      <c r="JP21" s="1099"/>
      <c r="JQ21" s="1099"/>
      <c r="JR21" s="1099"/>
      <c r="JS21" s="1099"/>
      <c r="JT21" s="1099"/>
      <c r="JU21" s="1099"/>
      <c r="JV21" s="1099"/>
      <c r="JW21" s="1099"/>
      <c r="JX21" s="1099"/>
      <c r="JY21" s="1099"/>
      <c r="JZ21" s="1099"/>
      <c r="KA21" s="1099"/>
      <c r="KB21" s="1099"/>
      <c r="KC21" s="1099"/>
      <c r="KD21" s="1099"/>
      <c r="KE21" s="1099"/>
      <c r="KF21" s="1099"/>
      <c r="KG21" s="1099"/>
      <c r="KH21" s="1099"/>
      <c r="KI21" s="1099"/>
      <c r="KJ21" s="1099"/>
      <c r="KK21" s="1099"/>
      <c r="KL21" s="1099"/>
      <c r="KM21" s="1099"/>
      <c r="KN21" s="1099"/>
      <c r="KO21" s="1099"/>
      <c r="KP21" s="1099"/>
      <c r="KQ21" s="1099"/>
      <c r="KR21" s="1099"/>
      <c r="KS21" s="1099"/>
      <c r="KT21" s="1099"/>
      <c r="KU21" s="1099"/>
      <c r="KV21" s="1099"/>
      <c r="KW21" s="1099"/>
      <c r="KX21" s="1099"/>
      <c r="KY21" s="1099"/>
      <c r="KZ21" s="1099"/>
      <c r="LA21" s="1099"/>
      <c r="LB21" s="1099"/>
      <c r="LC21" s="1099"/>
      <c r="LD21" s="1099"/>
      <c r="LE21" s="1099"/>
      <c r="LF21" s="1099"/>
      <c r="LG21" s="1099"/>
      <c r="LH21" s="1099"/>
      <c r="LI21" s="1099"/>
      <c r="LJ21" s="1099"/>
      <c r="LK21" s="1099"/>
      <c r="LL21" s="1099"/>
      <c r="LM21" s="1099"/>
      <c r="LN21" s="1099"/>
      <c r="LO21" s="1099"/>
      <c r="LP21" s="1099"/>
      <c r="LQ21" s="1099"/>
      <c r="LR21" s="1099"/>
      <c r="LS21" s="1099"/>
      <c r="LT21" s="1099"/>
      <c r="LU21" s="1099"/>
      <c r="LV21" s="1099"/>
      <c r="LW21" s="1099"/>
      <c r="LX21" s="1099"/>
      <c r="LY21" s="1099"/>
      <c r="LZ21" s="1099"/>
      <c r="MA21" s="1099"/>
      <c r="MB21" s="1099"/>
      <c r="MC21" s="1099"/>
      <c r="MD21" s="1099"/>
      <c r="ME21" s="1099"/>
      <c r="MF21" s="1099"/>
      <c r="MG21" s="1099"/>
      <c r="MH21" s="1099"/>
      <c r="MI21" s="1099"/>
      <c r="MJ21" s="1099"/>
      <c r="MK21" s="1099"/>
      <c r="ML21" s="1099"/>
      <c r="MM21" s="1099"/>
      <c r="MN21" s="1099"/>
      <c r="MO21" s="1099"/>
      <c r="MP21" s="1099"/>
      <c r="MQ21" s="1099"/>
      <c r="MR21" s="1099"/>
      <c r="MS21" s="1099"/>
      <c r="MT21" s="1099"/>
      <c r="MU21" s="1099"/>
      <c r="MV21" s="1099"/>
      <c r="MW21" s="1099"/>
      <c r="MX21" s="1099"/>
      <c r="MY21" s="1099"/>
      <c r="MZ21" s="1099"/>
      <c r="NA21" s="1099"/>
      <c r="NB21" s="1099"/>
      <c r="NC21" s="1099"/>
      <c r="ND21" s="1099"/>
      <c r="NE21" s="1099"/>
      <c r="NF21" s="1099"/>
      <c r="NG21" s="1099"/>
      <c r="NH21" s="1099"/>
      <c r="NI21" s="1099"/>
      <c r="NJ21" s="1099"/>
      <c r="NK21" s="1099"/>
      <c r="NL21" s="1099"/>
      <c r="NM21" s="1099"/>
      <c r="NN21" s="1099"/>
      <c r="NO21" s="1099"/>
      <c r="NP21" s="1099"/>
      <c r="NQ21" s="1099"/>
      <c r="NR21" s="1099"/>
      <c r="NS21" s="1099"/>
      <c r="NT21" s="1099"/>
      <c r="NU21" s="1099"/>
      <c r="NV21" s="1099"/>
      <c r="NW21" s="1099"/>
      <c r="NX21" s="1099"/>
      <c r="NY21" s="1099"/>
      <c r="NZ21" s="1099"/>
      <c r="OA21" s="1099"/>
      <c r="OB21" s="1099"/>
      <c r="OC21" s="1099"/>
      <c r="OD21" s="1099"/>
      <c r="OE21" s="1099"/>
      <c r="OF21" s="1099"/>
      <c r="OG21" s="1099"/>
      <c r="OH21" s="1099"/>
      <c r="OI21" s="1099"/>
      <c r="OJ21" s="1099"/>
      <c r="OK21" s="1099"/>
      <c r="OL21" s="1099"/>
      <c r="OM21" s="1099"/>
      <c r="ON21" s="1099"/>
      <c r="OO21" s="1099"/>
      <c r="OP21" s="1099"/>
      <c r="OQ21" s="1099"/>
      <c r="OR21" s="1099"/>
      <c r="OS21" s="1099"/>
      <c r="OT21" s="1099"/>
      <c r="OU21" s="1099"/>
      <c r="OV21" s="1099"/>
      <c r="OW21" s="1099"/>
      <c r="OX21" s="1099"/>
      <c r="OY21" s="1099"/>
      <c r="OZ21" s="1099"/>
      <c r="PA21" s="1099"/>
      <c r="PB21" s="1099"/>
      <c r="PC21" s="1099"/>
      <c r="PD21" s="1099"/>
      <c r="PE21" s="1099"/>
      <c r="PF21" s="1099"/>
      <c r="PG21" s="1099"/>
      <c r="PH21" s="1099"/>
      <c r="PI21" s="1099"/>
      <c r="PJ21" s="1099"/>
      <c r="PK21" s="1099"/>
      <c r="PL21" s="1099"/>
      <c r="PM21" s="1099"/>
      <c r="PN21" s="1099"/>
      <c r="PO21" s="1099"/>
      <c r="PP21" s="1099"/>
      <c r="PQ21" s="1099"/>
      <c r="PR21" s="1099"/>
      <c r="PS21" s="1099"/>
      <c r="PT21" s="1099"/>
      <c r="PU21" s="1099"/>
      <c r="PV21" s="1099"/>
      <c r="PW21" s="1099"/>
      <c r="PX21" s="1099"/>
      <c r="PY21" s="1099"/>
      <c r="PZ21" s="1099"/>
      <c r="QA21" s="1099"/>
      <c r="QB21" s="1099"/>
      <c r="QC21" s="1099"/>
      <c r="QD21" s="1099"/>
      <c r="QE21" s="1099"/>
      <c r="QF21" s="1099"/>
      <c r="QG21" s="1099"/>
      <c r="QH21" s="1099"/>
      <c r="QI21" s="1099"/>
      <c r="QJ21" s="1099"/>
      <c r="QK21" s="1099"/>
      <c r="QL21" s="1099"/>
      <c r="QM21" s="1099"/>
      <c r="QN21" s="1099"/>
      <c r="QO21" s="1099"/>
      <c r="QP21" s="1099"/>
      <c r="QQ21" s="1099"/>
      <c r="QR21" s="1099"/>
      <c r="QS21" s="1099"/>
      <c r="QT21" s="1099"/>
      <c r="QU21" s="1099"/>
      <c r="QV21" s="1099"/>
      <c r="QW21" s="1099"/>
      <c r="QX21" s="1099"/>
      <c r="QY21" s="1099"/>
      <c r="QZ21" s="1099"/>
      <c r="RA21" s="1099"/>
      <c r="RB21" s="1099"/>
      <c r="RC21" s="1099"/>
      <c r="RD21" s="1099"/>
      <c r="RE21" s="1099"/>
      <c r="RF21" s="1099"/>
      <c r="RG21" s="1099"/>
      <c r="RH21" s="1099"/>
      <c r="RI21" s="1099"/>
      <c r="RJ21" s="1099"/>
      <c r="RK21" s="1099"/>
      <c r="RL21" s="1099"/>
      <c r="RM21" s="1099"/>
      <c r="RN21" s="1099"/>
      <c r="RO21" s="1099"/>
      <c r="RP21" s="1099"/>
      <c r="RQ21" s="1099"/>
      <c r="RR21" s="1099"/>
      <c r="RS21" s="1099"/>
      <c r="RT21" s="1099"/>
      <c r="RU21" s="1099"/>
      <c r="RV21" s="1099"/>
      <c r="RW21" s="1099"/>
      <c r="RX21" s="1099"/>
      <c r="RY21" s="1099"/>
      <c r="RZ21" s="1099"/>
      <c r="SA21" s="1099"/>
      <c r="SB21" s="1099"/>
      <c r="SC21" s="1099"/>
      <c r="SD21" s="1099"/>
      <c r="SE21" s="1099"/>
      <c r="SF21" s="1099"/>
      <c r="SG21" s="1099"/>
      <c r="SH21" s="1099"/>
      <c r="SI21" s="1099"/>
      <c r="SJ21" s="1099"/>
      <c r="SK21" s="1099"/>
      <c r="SL21" s="1099"/>
      <c r="SM21" s="1099"/>
      <c r="SN21" s="1099"/>
      <c r="SO21" s="1099"/>
      <c r="SP21" s="1099"/>
      <c r="SQ21" s="1099"/>
      <c r="SR21" s="1099"/>
      <c r="SS21" s="1099"/>
      <c r="ST21" s="1099"/>
      <c r="SU21" s="1099"/>
      <c r="SV21" s="1099"/>
      <c r="SW21" s="1099"/>
      <c r="SX21" s="1099"/>
      <c r="SY21" s="1099"/>
      <c r="SZ21" s="1099"/>
      <c r="TA21" s="1099"/>
      <c r="TB21" s="1099"/>
      <c r="TC21" s="1099"/>
      <c r="TD21" s="1099"/>
      <c r="TE21" s="1099"/>
      <c r="TF21" s="1099"/>
      <c r="TG21" s="1099"/>
      <c r="TH21" s="1099"/>
      <c r="TI21" s="1099"/>
      <c r="TJ21" s="1099"/>
      <c r="TK21" s="1099"/>
      <c r="TL21" s="1099"/>
      <c r="TM21" s="1099"/>
      <c r="TN21" s="1099"/>
      <c r="TO21" s="1099"/>
      <c r="TP21" s="1099"/>
      <c r="TQ21" s="1099"/>
      <c r="TR21" s="1099"/>
      <c r="TS21" s="1099"/>
      <c r="TT21" s="1099"/>
      <c r="TU21" s="1099"/>
      <c r="TV21" s="1099"/>
      <c r="TW21" s="1099"/>
      <c r="TX21" s="1099"/>
      <c r="TY21" s="1099"/>
      <c r="TZ21" s="1099"/>
      <c r="UA21" s="1099"/>
      <c r="UB21" s="1099"/>
      <c r="UC21" s="1099"/>
      <c r="UD21" s="1099"/>
      <c r="UE21" s="1099"/>
      <c r="UF21" s="1099"/>
      <c r="UG21" s="1099"/>
      <c r="UH21" s="1099"/>
      <c r="UI21" s="1099"/>
      <c r="UJ21" s="1099"/>
      <c r="UK21" s="1099"/>
      <c r="UL21" s="1099"/>
      <c r="UM21" s="1099"/>
      <c r="UN21" s="1099"/>
      <c r="UO21" s="1099"/>
      <c r="UP21" s="1099"/>
      <c r="UQ21" s="1099"/>
      <c r="UR21" s="1099"/>
      <c r="US21" s="1099"/>
      <c r="UT21" s="1099"/>
      <c r="UU21" s="1099"/>
      <c r="UV21" s="1099"/>
      <c r="UW21" s="1099"/>
      <c r="UX21" s="1099"/>
      <c r="UY21" s="1099"/>
      <c r="UZ21" s="1099"/>
      <c r="VA21" s="1099"/>
      <c r="VB21" s="1099"/>
      <c r="VC21" s="1099"/>
      <c r="VD21" s="1099"/>
      <c r="VE21" s="1099"/>
      <c r="VF21" s="1099"/>
      <c r="VG21" s="1099"/>
      <c r="VH21" s="1099"/>
      <c r="VI21" s="1099"/>
      <c r="VJ21" s="1099"/>
      <c r="VK21" s="1099"/>
      <c r="VL21" s="1099"/>
      <c r="VM21" s="1099"/>
      <c r="VN21" s="1099"/>
      <c r="VO21" s="1099"/>
      <c r="VP21" s="1099"/>
      <c r="VQ21" s="1099"/>
      <c r="VR21" s="1099"/>
      <c r="VS21" s="1099"/>
      <c r="VT21" s="1099"/>
      <c r="VU21" s="1099"/>
      <c r="VV21" s="1099"/>
      <c r="VW21" s="1099"/>
      <c r="VX21" s="1099"/>
      <c r="VY21" s="1099"/>
      <c r="VZ21" s="1099"/>
      <c r="WA21" s="1099"/>
      <c r="WB21" s="1099"/>
      <c r="WC21" s="1099"/>
      <c r="WD21" s="1099"/>
      <c r="WE21" s="1099"/>
      <c r="WF21" s="1099"/>
      <c r="WG21" s="1099"/>
      <c r="WH21" s="1099"/>
      <c r="WI21" s="1099"/>
      <c r="WJ21" s="1099"/>
      <c r="WK21" s="1099"/>
      <c r="WL21" s="1099"/>
      <c r="WM21" s="1099"/>
      <c r="WN21" s="1099"/>
      <c r="WO21" s="1099"/>
      <c r="WP21" s="1099"/>
      <c r="WQ21" s="1099"/>
      <c r="WR21" s="1099"/>
      <c r="WS21" s="1099"/>
      <c r="WT21" s="1099"/>
      <c r="WU21" s="1099"/>
      <c r="WV21" s="1099"/>
      <c r="WW21" s="1099"/>
      <c r="WX21" s="1099"/>
      <c r="WY21" s="1099"/>
      <c r="WZ21" s="1099"/>
      <c r="XA21" s="1099"/>
      <c r="XB21" s="1099"/>
      <c r="XC21" s="1099"/>
      <c r="XD21" s="1099"/>
      <c r="XE21" s="1099"/>
      <c r="XF21" s="1099"/>
      <c r="XG21" s="1099"/>
      <c r="XH21" s="1099"/>
      <c r="XI21" s="1099"/>
      <c r="XJ21" s="1099"/>
      <c r="XK21" s="1099"/>
      <c r="XL21" s="1099"/>
      <c r="XM21" s="1099"/>
      <c r="XN21" s="1099"/>
      <c r="XO21" s="1099"/>
      <c r="XP21" s="1099"/>
      <c r="XQ21" s="1099"/>
      <c r="XR21" s="1099"/>
      <c r="XS21" s="1099"/>
      <c r="XT21" s="1099"/>
      <c r="XU21" s="1099"/>
      <c r="XV21" s="1099"/>
      <c r="XW21" s="1099"/>
      <c r="XX21" s="1099"/>
      <c r="XY21" s="1099"/>
      <c r="XZ21" s="1099"/>
      <c r="YA21" s="1099"/>
      <c r="YB21" s="1099"/>
      <c r="YC21" s="1099"/>
      <c r="YD21" s="1099"/>
      <c r="YE21" s="1099"/>
      <c r="YF21" s="1099"/>
      <c r="YG21" s="1099"/>
      <c r="YH21" s="1099"/>
      <c r="YI21" s="1099"/>
      <c r="YJ21" s="1099"/>
      <c r="YK21" s="1099"/>
      <c r="YL21" s="1099"/>
      <c r="YM21" s="1099"/>
      <c r="YN21" s="1099"/>
      <c r="YO21" s="1099"/>
      <c r="YP21" s="1099"/>
      <c r="YQ21" s="1099"/>
      <c r="YR21" s="1099"/>
      <c r="YS21" s="1099"/>
      <c r="YT21" s="1099"/>
      <c r="YU21" s="1099"/>
      <c r="YV21" s="1099"/>
      <c r="YW21" s="1099"/>
      <c r="YX21" s="1099"/>
      <c r="YY21" s="1099"/>
      <c r="YZ21" s="1099"/>
      <c r="ZA21" s="1099"/>
      <c r="ZB21" s="1099"/>
      <c r="ZC21" s="1099"/>
      <c r="ZD21" s="1099"/>
      <c r="ZE21" s="1099"/>
      <c r="ZF21" s="1099"/>
      <c r="ZG21" s="1099"/>
      <c r="ZH21" s="1099"/>
      <c r="ZI21" s="1099"/>
      <c r="ZJ21" s="1099"/>
      <c r="ZK21" s="1099"/>
      <c r="ZL21" s="1099"/>
      <c r="ZM21" s="1099"/>
      <c r="ZN21" s="1099"/>
      <c r="ZO21" s="1099"/>
      <c r="ZP21" s="1099"/>
      <c r="ZQ21" s="1099"/>
      <c r="ZR21" s="1099"/>
      <c r="ZS21" s="1099"/>
      <c r="ZT21" s="1099"/>
      <c r="ZU21" s="1099"/>
      <c r="ZV21" s="1099"/>
      <c r="ZW21" s="1099"/>
      <c r="ZX21" s="1099"/>
      <c r="ZY21" s="1099"/>
      <c r="ZZ21" s="1099"/>
      <c r="AAA21" s="1099"/>
      <c r="AAB21" s="1099"/>
      <c r="AAC21" s="1099"/>
      <c r="AAD21" s="1099"/>
      <c r="AAE21" s="1099"/>
      <c r="AAF21" s="1099"/>
      <c r="AAG21" s="1099"/>
      <c r="AAH21" s="1099"/>
      <c r="AAI21" s="1099"/>
      <c r="AAJ21" s="1099"/>
      <c r="AAK21" s="1099"/>
      <c r="AAL21" s="1099"/>
      <c r="AAM21" s="1099"/>
      <c r="AAN21" s="1099"/>
      <c r="AAO21" s="1099"/>
      <c r="AAP21" s="1099"/>
      <c r="AAQ21" s="1099"/>
      <c r="AAR21" s="1099"/>
      <c r="AAS21" s="1099"/>
      <c r="AAT21" s="1099"/>
      <c r="AAU21" s="1099"/>
      <c r="AAV21" s="1099"/>
      <c r="AAW21" s="1099"/>
      <c r="AAX21" s="1099"/>
      <c r="AAY21" s="1099"/>
      <c r="AAZ21" s="1099"/>
      <c r="ABA21" s="1099"/>
      <c r="ABB21" s="1099"/>
      <c r="ABC21" s="1099"/>
      <c r="ABD21" s="1099"/>
      <c r="ABE21" s="1099"/>
      <c r="ABF21" s="1099"/>
      <c r="ABG21" s="1099"/>
      <c r="ABH21" s="1099"/>
      <c r="ABI21" s="1099"/>
      <c r="ABJ21" s="1099"/>
      <c r="ABK21" s="1099"/>
      <c r="ABL21" s="1099"/>
      <c r="ABM21" s="1099"/>
      <c r="ABN21" s="1099"/>
      <c r="ABO21" s="1099"/>
      <c r="ABP21" s="1099"/>
      <c r="ABQ21" s="1099"/>
      <c r="ABR21" s="1099"/>
      <c r="ABS21" s="1099"/>
      <c r="ABT21" s="1099"/>
      <c r="ABU21" s="1099"/>
      <c r="ABV21" s="1099"/>
      <c r="ABW21" s="1099"/>
      <c r="ABX21" s="1099"/>
      <c r="ABY21" s="1099"/>
      <c r="ABZ21" s="1099"/>
      <c r="ACA21" s="1099"/>
      <c r="ACB21" s="1099"/>
      <c r="ACC21" s="1099"/>
      <c r="ACD21" s="1099"/>
      <c r="ACE21" s="1099"/>
      <c r="ACF21" s="1099"/>
      <c r="ACG21" s="1099"/>
      <c r="ACH21" s="1099"/>
      <c r="ACI21" s="1099"/>
      <c r="ACJ21" s="1099"/>
      <c r="ACK21" s="1099"/>
      <c r="ACL21" s="1099"/>
      <c r="ACM21" s="1099"/>
      <c r="ACN21" s="1099"/>
      <c r="ACO21" s="1099"/>
      <c r="ACP21" s="1099"/>
      <c r="ACQ21" s="1099"/>
      <c r="ACR21" s="1099"/>
      <c r="ACS21" s="1099"/>
      <c r="ACT21" s="1099"/>
      <c r="ACU21" s="1099"/>
      <c r="ACV21" s="1099"/>
      <c r="ACW21" s="1099"/>
      <c r="ACX21" s="1099"/>
      <c r="ACY21" s="1099"/>
      <c r="ACZ21" s="1099"/>
      <c r="ADA21" s="1099"/>
      <c r="ADB21" s="1099"/>
      <c r="ADC21" s="1099"/>
      <c r="ADD21" s="1099"/>
      <c r="ADE21" s="1099"/>
      <c r="ADF21" s="1099"/>
      <c r="ADG21" s="1099"/>
      <c r="ADH21" s="1099"/>
      <c r="ADI21" s="1099"/>
      <c r="ADJ21" s="1099"/>
      <c r="ADK21" s="1099"/>
      <c r="ADL21" s="1099"/>
      <c r="ADM21" s="1099"/>
      <c r="ADN21" s="1099"/>
      <c r="ADO21" s="1099"/>
      <c r="ADP21" s="1099"/>
      <c r="ADQ21" s="1099"/>
      <c r="ADR21" s="1099"/>
      <c r="ADS21" s="1099"/>
      <c r="ADT21" s="1099"/>
      <c r="ADU21" s="1099"/>
      <c r="ADV21" s="1099"/>
      <c r="ADW21" s="1099"/>
      <c r="ADX21" s="1099"/>
      <c r="ADY21" s="1099"/>
      <c r="ADZ21" s="1099"/>
      <c r="AEA21" s="1099"/>
      <c r="AEB21" s="1099"/>
      <c r="AEC21" s="1099"/>
      <c r="AED21" s="1099"/>
      <c r="AEE21" s="1099"/>
      <c r="AEF21" s="1099"/>
      <c r="AEG21" s="1099"/>
      <c r="AEH21" s="1099"/>
      <c r="AEI21" s="1099"/>
      <c r="AEJ21" s="1099"/>
      <c r="AEK21" s="1099"/>
      <c r="AEL21" s="1099"/>
      <c r="AEM21" s="1099"/>
      <c r="AEN21" s="1099"/>
      <c r="AEO21" s="1099"/>
      <c r="AEP21" s="1099"/>
      <c r="AEQ21" s="1099"/>
      <c r="AER21" s="1099"/>
      <c r="AES21" s="1099"/>
      <c r="AET21" s="1099"/>
      <c r="AEU21" s="1099"/>
      <c r="AEV21" s="1099"/>
      <c r="AEW21" s="1099"/>
      <c r="AEX21" s="1099"/>
      <c r="AEY21" s="1099"/>
      <c r="AEZ21" s="1099"/>
      <c r="AFA21" s="1099"/>
      <c r="AFB21" s="1099"/>
      <c r="AFC21" s="1099"/>
      <c r="AFD21" s="1099"/>
      <c r="AFE21" s="1099"/>
      <c r="AFF21" s="1099"/>
      <c r="AFG21" s="1099"/>
      <c r="AFH21" s="1099"/>
      <c r="AFI21" s="1099"/>
      <c r="AFJ21" s="1099"/>
      <c r="AFK21" s="1099"/>
      <c r="AFL21" s="1099"/>
      <c r="AFM21" s="1099"/>
      <c r="AFN21" s="1099"/>
      <c r="AFO21" s="1099"/>
      <c r="AFP21" s="1099"/>
      <c r="AFQ21" s="1099"/>
      <c r="AFR21" s="1099"/>
      <c r="AFS21" s="1099"/>
      <c r="AFT21" s="1099"/>
      <c r="AFU21" s="1099"/>
      <c r="AFV21" s="1099"/>
      <c r="AFW21" s="1099"/>
      <c r="AFX21" s="1099"/>
      <c r="AFY21" s="1099"/>
      <c r="AFZ21" s="1099"/>
      <c r="AGA21" s="1099"/>
      <c r="AGB21" s="1099"/>
      <c r="AGC21" s="1099"/>
      <c r="AGD21" s="1099"/>
      <c r="AGE21" s="1099"/>
      <c r="AGF21" s="1099"/>
      <c r="AGG21" s="1099"/>
      <c r="AGH21" s="1099"/>
      <c r="AGI21" s="1099"/>
      <c r="AGJ21" s="1099"/>
      <c r="AGK21" s="1099"/>
      <c r="AGL21" s="1099"/>
      <c r="AGM21" s="1099"/>
      <c r="AGN21" s="1099"/>
      <c r="AGO21" s="1099"/>
      <c r="AGP21" s="1099"/>
      <c r="AGQ21" s="1099"/>
      <c r="AGR21" s="1099"/>
      <c r="AGS21" s="1099"/>
      <c r="AGT21" s="1099"/>
      <c r="AGU21" s="1099"/>
      <c r="AGV21" s="1099"/>
      <c r="AGW21" s="1099"/>
      <c r="AGX21" s="1099"/>
      <c r="AGY21" s="1099"/>
      <c r="AGZ21" s="1099"/>
      <c r="AHA21" s="1099"/>
      <c r="AHB21" s="1099"/>
      <c r="AHC21" s="1099"/>
      <c r="AHD21" s="1099"/>
      <c r="AHE21" s="1099"/>
      <c r="AHF21" s="1099"/>
      <c r="AHG21" s="1099"/>
      <c r="AHH21" s="1099"/>
      <c r="AHI21" s="1099"/>
      <c r="AHJ21" s="1099"/>
      <c r="AHK21" s="1099"/>
      <c r="AHL21" s="1099"/>
      <c r="AHM21" s="1099"/>
      <c r="AHN21" s="1099"/>
      <c r="AHO21" s="1099"/>
      <c r="AHP21" s="1099"/>
      <c r="AHQ21" s="1099"/>
      <c r="AHR21" s="1099"/>
      <c r="AHS21" s="1099"/>
      <c r="AHT21" s="1099"/>
      <c r="AHU21" s="1099"/>
      <c r="AHV21" s="1099"/>
      <c r="AHW21" s="1099"/>
      <c r="AHX21" s="1099"/>
      <c r="AHY21" s="1099"/>
      <c r="AHZ21" s="1099"/>
      <c r="AIA21" s="1099"/>
      <c r="AIB21" s="1099"/>
      <c r="AIC21" s="1099"/>
      <c r="AID21" s="1099"/>
      <c r="AIE21" s="1099"/>
      <c r="AIF21" s="1099"/>
      <c r="AIG21" s="1099"/>
      <c r="AIH21" s="1099"/>
      <c r="AII21" s="1099"/>
      <c r="AIJ21" s="1099"/>
      <c r="AIK21" s="1099"/>
      <c r="AIL21" s="1099"/>
      <c r="AIM21" s="1099"/>
      <c r="AIN21" s="1099"/>
      <c r="AIO21" s="1099"/>
      <c r="AIP21" s="1099"/>
      <c r="AIQ21" s="1099"/>
      <c r="AIR21" s="1099"/>
      <c r="AIS21" s="1099"/>
      <c r="AIT21" s="1099"/>
      <c r="AIU21" s="1099"/>
      <c r="AIV21" s="1099"/>
      <c r="AIW21" s="1099"/>
      <c r="AIX21" s="1099"/>
      <c r="AIY21" s="1099"/>
      <c r="AIZ21" s="1099"/>
      <c r="AJA21" s="1099"/>
      <c r="AJB21" s="1099"/>
      <c r="AJC21" s="1099"/>
      <c r="AJD21" s="1099"/>
      <c r="AJE21" s="1099"/>
      <c r="AJF21" s="1099"/>
      <c r="AJG21" s="1099"/>
      <c r="AJH21" s="1099"/>
      <c r="AJI21" s="1099"/>
      <c r="AJJ21" s="1099"/>
      <c r="AJK21" s="1099"/>
      <c r="AJL21" s="1099"/>
      <c r="AJM21" s="1099"/>
      <c r="AJN21" s="1099"/>
      <c r="AJO21" s="1099"/>
      <c r="AJP21" s="1099"/>
      <c r="AJQ21" s="1099"/>
      <c r="AJR21" s="1099"/>
      <c r="AJS21" s="1099"/>
      <c r="AJT21" s="1099"/>
      <c r="AJU21" s="1099"/>
      <c r="AJV21" s="1099"/>
      <c r="AJW21" s="1099"/>
      <c r="AJX21" s="1099"/>
      <c r="AJY21" s="1099"/>
      <c r="AJZ21" s="1099"/>
      <c r="AKA21" s="1099"/>
      <c r="AKB21" s="1099"/>
      <c r="AKC21" s="1099"/>
      <c r="AKD21" s="1099"/>
      <c r="AKE21" s="1099"/>
      <c r="AKF21" s="1099"/>
      <c r="AKG21" s="1099"/>
      <c r="AKH21" s="1099"/>
      <c r="AKI21" s="1099"/>
      <c r="AKJ21" s="1099"/>
      <c r="AKK21" s="1099"/>
      <c r="AKL21" s="1099"/>
      <c r="AKM21" s="1099"/>
      <c r="AKN21" s="1099"/>
      <c r="AKO21" s="1099"/>
      <c r="AKP21" s="1099"/>
      <c r="AKQ21" s="1099"/>
      <c r="AKR21" s="1099"/>
      <c r="AKS21" s="1099"/>
      <c r="AKT21" s="1099"/>
      <c r="AKU21" s="1099"/>
      <c r="AKV21" s="1099"/>
      <c r="AKW21" s="1099"/>
      <c r="AKX21" s="1099"/>
      <c r="AKY21" s="1099"/>
      <c r="AKZ21" s="1099"/>
      <c r="ALA21" s="1099"/>
      <c r="ALB21" s="1099"/>
      <c r="ALC21" s="1099"/>
      <c r="ALD21" s="1099"/>
      <c r="ALE21" s="1099"/>
      <c r="ALF21" s="1099"/>
      <c r="ALG21" s="1099"/>
      <c r="ALH21" s="1099"/>
      <c r="ALI21" s="1099"/>
      <c r="ALJ21" s="1099"/>
      <c r="ALK21" s="1099"/>
      <c r="ALL21" s="1099"/>
      <c r="ALM21" s="1099"/>
      <c r="ALN21" s="1099"/>
      <c r="ALO21" s="1099"/>
      <c r="ALP21" s="1099"/>
      <c r="ALQ21" s="1099"/>
      <c r="ALR21" s="1099"/>
      <c r="ALS21" s="1099"/>
      <c r="ALT21" s="1099"/>
      <c r="ALU21" s="1099"/>
      <c r="ALV21" s="1099"/>
      <c r="ALW21" s="1099"/>
      <c r="ALX21" s="1099"/>
      <c r="ALY21" s="1099"/>
      <c r="ALZ21" s="1099"/>
      <c r="AMA21" s="1099"/>
      <c r="AMB21" s="1099"/>
      <c r="AMC21" s="1099"/>
      <c r="AMD21" s="1099"/>
      <c r="AME21" s="1099"/>
      <c r="AMF21" s="1099"/>
      <c r="AMG21" s="1099"/>
      <c r="AMH21" s="1099"/>
      <c r="AMI21" s="1099"/>
      <c r="AMJ21" s="1099"/>
      <c r="AMK21" s="1099"/>
      <c r="AML21" s="1099"/>
      <c r="AMM21" s="1099"/>
      <c r="AMN21" s="1099"/>
      <c r="AMO21" s="1099"/>
      <c r="AMP21" s="1099"/>
      <c r="AMQ21" s="1099"/>
      <c r="AMR21" s="1099"/>
      <c r="AMS21" s="1099"/>
      <c r="AMT21" s="1099"/>
      <c r="AMU21" s="1099"/>
      <c r="AMV21" s="1099"/>
      <c r="AMW21" s="1099"/>
      <c r="AMX21" s="1099"/>
      <c r="AMY21" s="1099"/>
      <c r="AMZ21" s="1099"/>
      <c r="ANA21" s="1099"/>
      <c r="ANB21" s="1099"/>
      <c r="ANC21" s="1099"/>
      <c r="AND21" s="1099"/>
      <c r="ANE21" s="1099"/>
      <c r="ANF21" s="1099"/>
      <c r="ANG21" s="1099"/>
      <c r="ANH21" s="1099"/>
      <c r="ANI21" s="1099"/>
      <c r="ANJ21" s="1099"/>
      <c r="ANK21" s="1099"/>
      <c r="ANL21" s="1099"/>
      <c r="ANM21" s="1099"/>
      <c r="ANN21" s="1099"/>
      <c r="ANO21" s="1099"/>
      <c r="ANP21" s="1099"/>
      <c r="ANQ21" s="1099"/>
      <c r="ANR21" s="1099"/>
      <c r="ANS21" s="1099"/>
      <c r="ANT21" s="1099"/>
      <c r="ANU21" s="1099"/>
      <c r="ANV21" s="1099"/>
      <c r="ANW21" s="1099"/>
      <c r="ANX21" s="1099"/>
      <c r="ANY21" s="1099"/>
      <c r="ANZ21" s="1099"/>
      <c r="AOA21" s="1099"/>
      <c r="AOB21" s="1099"/>
      <c r="AOC21" s="1099"/>
      <c r="AOD21" s="1099"/>
      <c r="AOE21" s="1099"/>
      <c r="AOF21" s="1099"/>
      <c r="AOG21" s="1099"/>
      <c r="AOH21" s="1099"/>
      <c r="AOI21" s="1099"/>
      <c r="AOJ21" s="1099"/>
      <c r="AOK21" s="1099"/>
      <c r="AOL21" s="1099"/>
      <c r="AOM21" s="1099"/>
      <c r="AON21" s="1099"/>
      <c r="AOO21" s="1099"/>
      <c r="AOP21" s="1099"/>
      <c r="AOQ21" s="1099"/>
      <c r="AOR21" s="1099"/>
      <c r="AOS21" s="1099"/>
      <c r="AOT21" s="1099"/>
      <c r="AOU21" s="1099"/>
      <c r="AOV21" s="1099"/>
      <c r="AOW21" s="1099"/>
      <c r="AOX21" s="1099"/>
      <c r="AOY21" s="1099"/>
      <c r="AOZ21" s="1099"/>
      <c r="APA21" s="1099"/>
      <c r="APB21" s="1099"/>
      <c r="APC21" s="1099"/>
      <c r="APD21" s="1099"/>
      <c r="APE21" s="1099"/>
      <c r="APF21" s="1099"/>
      <c r="APG21" s="1099"/>
      <c r="APH21" s="1099"/>
      <c r="API21" s="1099"/>
      <c r="APJ21" s="1099"/>
      <c r="APK21" s="1099"/>
      <c r="APL21" s="1099"/>
      <c r="APM21" s="1099"/>
      <c r="APN21" s="1099"/>
      <c r="APO21" s="1099"/>
      <c r="APP21" s="1099"/>
      <c r="APQ21" s="1099"/>
      <c r="APR21" s="1099"/>
      <c r="APS21" s="1099"/>
      <c r="APT21" s="1099"/>
      <c r="APU21" s="1099"/>
      <c r="APV21" s="1099"/>
      <c r="APW21" s="1099"/>
      <c r="APX21" s="1099"/>
      <c r="APY21" s="1099"/>
      <c r="APZ21" s="1099"/>
      <c r="AQA21" s="1099"/>
      <c r="AQB21" s="1099"/>
      <c r="AQC21" s="1099"/>
      <c r="AQD21" s="1099"/>
      <c r="AQE21" s="1099"/>
      <c r="AQF21" s="1099"/>
      <c r="AQG21" s="1099"/>
      <c r="AQH21" s="1099"/>
      <c r="AQI21" s="1099"/>
      <c r="AQJ21" s="1099"/>
      <c r="AQK21" s="1099"/>
      <c r="AQL21" s="1099"/>
      <c r="AQM21" s="1099"/>
      <c r="AQN21" s="1099"/>
      <c r="AQO21" s="1099"/>
      <c r="AQP21" s="1099"/>
      <c r="AQQ21" s="1099"/>
      <c r="AQR21" s="1099"/>
      <c r="AQS21" s="1099"/>
      <c r="AQT21" s="1099"/>
      <c r="AQU21" s="1099"/>
      <c r="AQV21" s="1099"/>
      <c r="AQW21" s="1099"/>
      <c r="AQX21" s="1099"/>
      <c r="AQY21" s="1099"/>
      <c r="AQZ21" s="1099"/>
      <c r="ARA21" s="1099"/>
      <c r="ARB21" s="1099"/>
      <c r="ARC21" s="1099"/>
      <c r="ARD21" s="1099"/>
      <c r="ARE21" s="1099"/>
      <c r="ARF21" s="1099"/>
      <c r="ARG21" s="1099"/>
      <c r="ARH21" s="1099"/>
      <c r="ARI21" s="1099"/>
      <c r="ARJ21" s="1099"/>
      <c r="ARK21" s="1099"/>
      <c r="ARL21" s="1099"/>
      <c r="ARM21" s="1099"/>
      <c r="ARN21" s="1099"/>
      <c r="ARO21" s="1099"/>
      <c r="ARP21" s="1099"/>
      <c r="ARQ21" s="1099"/>
      <c r="ARR21" s="1099"/>
      <c r="ARS21" s="1099"/>
      <c r="ART21" s="1099"/>
      <c r="ARU21" s="1099"/>
      <c r="ARV21" s="1099"/>
      <c r="ARW21" s="1099"/>
      <c r="ARX21" s="1099"/>
      <c r="ARY21" s="1099"/>
      <c r="ARZ21" s="1099"/>
      <c r="ASA21" s="1099"/>
      <c r="ASB21" s="1099"/>
      <c r="ASC21" s="1099"/>
      <c r="ASD21" s="1099"/>
      <c r="ASE21" s="1099"/>
      <c r="ASF21" s="1099"/>
      <c r="ASG21" s="1099"/>
      <c r="ASH21" s="1099"/>
      <c r="ASI21" s="1099"/>
      <c r="ASJ21" s="1099"/>
      <c r="ASK21" s="1099"/>
      <c r="ASL21" s="1099"/>
      <c r="ASM21" s="1099"/>
      <c r="ASN21" s="1099"/>
      <c r="ASO21" s="1099"/>
      <c r="ASP21" s="1099"/>
      <c r="ASQ21" s="1099"/>
      <c r="ASR21" s="1099"/>
      <c r="ASS21" s="1099"/>
      <c r="AST21" s="1099"/>
      <c r="ASU21" s="1099"/>
      <c r="ASV21" s="1099"/>
      <c r="ASW21" s="1099"/>
      <c r="ASX21" s="1099"/>
      <c r="ASY21" s="1099"/>
      <c r="ASZ21" s="1099"/>
      <c r="ATA21" s="1099"/>
      <c r="ATB21" s="1099"/>
      <c r="ATC21" s="1099"/>
      <c r="ATD21" s="1099"/>
      <c r="ATE21" s="1099"/>
      <c r="ATF21" s="1099"/>
      <c r="ATG21" s="1099"/>
      <c r="ATH21" s="1099"/>
      <c r="ATI21" s="1099"/>
      <c r="ATJ21" s="1099"/>
      <c r="ATK21" s="1099"/>
      <c r="ATL21" s="1099"/>
      <c r="ATM21" s="1099"/>
      <c r="ATN21" s="1099"/>
      <c r="ATO21" s="1099"/>
      <c r="ATP21" s="1099"/>
      <c r="ATQ21" s="1099"/>
      <c r="ATR21" s="1099"/>
      <c r="ATS21" s="1099"/>
      <c r="ATT21" s="1099"/>
      <c r="ATU21" s="1099"/>
      <c r="ATV21" s="1099"/>
      <c r="ATW21" s="1099"/>
      <c r="ATX21" s="1099"/>
      <c r="ATY21" s="1099"/>
      <c r="ATZ21" s="1099"/>
      <c r="AUA21" s="1099"/>
      <c r="AUB21" s="1099"/>
      <c r="AUC21" s="1099"/>
      <c r="AUD21" s="1099"/>
      <c r="AUE21" s="1099"/>
      <c r="AUF21" s="1099"/>
      <c r="AUG21" s="1099"/>
      <c r="AUH21" s="1099"/>
      <c r="AUI21" s="1099"/>
      <c r="AUJ21" s="1099"/>
      <c r="AUK21" s="1099"/>
      <c r="AUL21" s="1099"/>
      <c r="AUM21" s="1099"/>
      <c r="AUN21" s="1099"/>
      <c r="AUO21" s="1099"/>
      <c r="AUP21" s="1099"/>
      <c r="AUQ21" s="1099"/>
      <c r="AUR21" s="1099"/>
      <c r="AUS21" s="1099"/>
      <c r="AUT21" s="1099"/>
      <c r="AUU21" s="1099"/>
      <c r="AUV21" s="1099"/>
      <c r="AUW21" s="1099"/>
      <c r="AUX21" s="1099"/>
      <c r="AUY21" s="1099"/>
      <c r="AUZ21" s="1099"/>
      <c r="AVA21" s="1099"/>
      <c r="AVB21" s="1099"/>
      <c r="AVC21" s="1099"/>
      <c r="AVD21" s="1099"/>
      <c r="AVE21" s="1099"/>
      <c r="AVF21" s="1099"/>
      <c r="AVG21" s="1099"/>
      <c r="AVH21" s="1099"/>
      <c r="AVI21" s="1099"/>
      <c r="AVJ21" s="1099"/>
      <c r="AVK21" s="1099"/>
      <c r="AVL21" s="1099"/>
      <c r="AVM21" s="1099"/>
      <c r="AVN21" s="1099"/>
      <c r="AVO21" s="1099"/>
      <c r="AVP21" s="1099"/>
      <c r="AVQ21" s="1099"/>
      <c r="AVR21" s="1099"/>
      <c r="AVS21" s="1099"/>
      <c r="AVT21" s="1099"/>
      <c r="AVU21" s="1099"/>
      <c r="AVV21" s="1099"/>
      <c r="AVW21" s="1099"/>
      <c r="AVX21" s="1099"/>
      <c r="AVY21" s="1099"/>
      <c r="AVZ21" s="1099"/>
      <c r="AWA21" s="1099"/>
      <c r="AWB21" s="1099"/>
      <c r="AWC21" s="1099"/>
      <c r="AWD21" s="1099"/>
      <c r="AWE21" s="1099"/>
      <c r="AWF21" s="1099"/>
      <c r="AWG21" s="1099"/>
      <c r="AWH21" s="1099"/>
      <c r="AWI21" s="1099"/>
      <c r="AWJ21" s="1099"/>
      <c r="AWK21" s="1099"/>
      <c r="AWL21" s="1099"/>
      <c r="AWM21" s="1099"/>
      <c r="AWN21" s="1099"/>
      <c r="AWO21" s="1099"/>
      <c r="AWP21" s="1099"/>
      <c r="AWQ21" s="1099"/>
      <c r="AWR21" s="1099"/>
      <c r="AWS21" s="1099"/>
      <c r="AWT21" s="1099"/>
      <c r="AWU21" s="1099"/>
      <c r="AWV21" s="1099"/>
      <c r="AWW21" s="1099"/>
      <c r="AWX21" s="1099"/>
      <c r="AWY21" s="1099"/>
      <c r="AWZ21" s="1099"/>
      <c r="AXA21" s="1099"/>
      <c r="AXB21" s="1099"/>
      <c r="AXC21" s="1099"/>
      <c r="AXD21" s="1099"/>
      <c r="AXE21" s="1099"/>
      <c r="AXF21" s="1099"/>
      <c r="AXG21" s="1099"/>
      <c r="AXH21" s="1099"/>
      <c r="AXI21" s="1099"/>
      <c r="AXJ21" s="1099"/>
      <c r="AXK21" s="1099"/>
      <c r="AXL21" s="1099"/>
      <c r="AXM21" s="1099"/>
      <c r="AXN21" s="1099"/>
      <c r="AXO21" s="1099"/>
      <c r="AXP21" s="1099"/>
      <c r="AXQ21" s="1099"/>
      <c r="AXR21" s="1099"/>
      <c r="AXS21" s="1099"/>
      <c r="AXT21" s="1099"/>
      <c r="AXU21" s="1099"/>
      <c r="AXV21" s="1099"/>
      <c r="AXW21" s="1099"/>
      <c r="AXX21" s="1099"/>
      <c r="AXY21" s="1099"/>
      <c r="AXZ21" s="1099"/>
      <c r="AYA21" s="1099"/>
      <c r="AYB21" s="1099"/>
    </row>
    <row r="22" spans="1:1328" x14ac:dyDescent="0.2">
      <c r="A22" s="2000"/>
      <c r="B22" s="2000"/>
      <c r="C22" s="2000"/>
      <c r="D22" s="2000"/>
      <c r="E22" s="2000"/>
      <c r="F22" s="2000"/>
      <c r="G22" s="2000"/>
      <c r="H22" s="2000"/>
      <c r="I22" s="2000"/>
      <c r="J22" s="2000"/>
      <c r="K22" s="2000"/>
      <c r="L22" s="2000"/>
      <c r="M22" s="2000"/>
      <c r="N22" s="2000"/>
      <c r="O22" s="2000"/>
      <c r="P22" s="2000"/>
      <c r="Q22" s="2000"/>
      <c r="R22" s="2000"/>
      <c r="S22" s="2000"/>
      <c r="T22" s="2000"/>
      <c r="U22" s="2000"/>
    </row>
    <row r="23" spans="1:1328" x14ac:dyDescent="0.2">
      <c r="A23" s="2000"/>
      <c r="B23" s="3747" t="s">
        <v>1151</v>
      </c>
      <c r="C23" s="3747"/>
      <c r="D23" s="3747"/>
      <c r="E23" s="3747"/>
      <c r="F23" s="3747"/>
      <c r="G23" s="3747"/>
      <c r="H23" s="3747"/>
      <c r="I23" s="3747"/>
      <c r="J23" s="2007"/>
      <c r="K23" s="2007"/>
      <c r="L23" s="2000"/>
      <c r="M23" s="2000"/>
      <c r="N23" s="2000"/>
      <c r="O23" s="2000"/>
      <c r="P23" s="2000"/>
      <c r="Q23" s="2000"/>
      <c r="R23" s="2000"/>
      <c r="S23" s="2000"/>
      <c r="T23" s="2000"/>
      <c r="U23" s="2000"/>
    </row>
    <row r="24" spans="1:1328" x14ac:dyDescent="0.2">
      <c r="A24" s="2000"/>
      <c r="B24" s="3747"/>
      <c r="C24" s="3747"/>
      <c r="D24" s="3747"/>
      <c r="E24" s="3747"/>
      <c r="F24" s="3747"/>
      <c r="G24" s="3747"/>
      <c r="H24" s="3747"/>
      <c r="I24" s="3747"/>
      <c r="J24" s="2007"/>
      <c r="K24" s="2007"/>
      <c r="L24" s="2000"/>
      <c r="M24" s="2000"/>
      <c r="N24" s="2000"/>
      <c r="O24" s="2000"/>
      <c r="P24" s="2000"/>
      <c r="Q24" s="2000"/>
      <c r="R24" s="2000"/>
      <c r="S24" s="2000"/>
      <c r="T24" s="2000"/>
      <c r="U24" s="2000"/>
    </row>
    <row r="25" spans="1:1328" ht="18.75" x14ac:dyDescent="0.2">
      <c r="A25" s="2000"/>
      <c r="B25" s="4141" t="s">
        <v>1152</v>
      </c>
      <c r="C25" s="4141"/>
      <c r="D25" s="4141"/>
      <c r="E25" s="4141"/>
      <c r="F25" s="4141"/>
      <c r="G25" s="4141"/>
      <c r="H25" s="4141"/>
      <c r="I25" s="4141"/>
      <c r="J25" s="2007"/>
      <c r="K25" s="2007"/>
      <c r="L25" s="2000"/>
      <c r="M25" s="2000"/>
      <c r="N25" s="2000"/>
      <c r="O25" s="2000"/>
      <c r="P25" s="2000"/>
      <c r="Q25" s="2000"/>
      <c r="R25" s="2000"/>
      <c r="S25" s="2000"/>
      <c r="T25" s="2000"/>
      <c r="U25" s="2000"/>
    </row>
    <row r="26" spans="1:1328" x14ac:dyDescent="0.2">
      <c r="A26" s="2000"/>
      <c r="B26" s="2007"/>
      <c r="C26" s="2007"/>
      <c r="D26" s="2007"/>
      <c r="E26" s="2007"/>
      <c r="F26" s="2007"/>
      <c r="G26" s="2007"/>
      <c r="H26" s="2007"/>
      <c r="I26" s="2007"/>
      <c r="J26" s="2007"/>
      <c r="K26" s="2007"/>
      <c r="L26" s="2000"/>
      <c r="M26" s="2000"/>
      <c r="N26" s="2000"/>
      <c r="O26" s="2000"/>
      <c r="P26" s="2000"/>
      <c r="Q26" s="2000"/>
      <c r="R26" s="2000"/>
      <c r="S26" s="2000"/>
      <c r="T26" s="2000"/>
      <c r="U26" s="2000"/>
    </row>
    <row r="27" spans="1:1328" ht="15" x14ac:dyDescent="0.2">
      <c r="A27" s="2000"/>
      <c r="B27" s="3740" t="s">
        <v>1153</v>
      </c>
      <c r="C27" s="3740"/>
      <c r="D27" s="3740"/>
      <c r="E27" s="3740"/>
      <c r="F27" s="3740"/>
      <c r="G27" s="3740"/>
      <c r="H27" s="3740"/>
      <c r="I27" s="3740"/>
      <c r="J27" s="3740"/>
      <c r="K27" s="3740"/>
      <c r="L27" s="2000"/>
      <c r="M27" s="2000"/>
      <c r="N27" s="2000"/>
      <c r="O27" s="2000"/>
      <c r="P27" s="2000"/>
      <c r="Q27" s="2000"/>
      <c r="R27" s="2000"/>
      <c r="S27" s="2000"/>
      <c r="T27" s="2000"/>
      <c r="U27" s="2000"/>
    </row>
    <row r="28" spans="1:1328" x14ac:dyDescent="0.2">
      <c r="A28" s="2000"/>
      <c r="B28" s="2007"/>
      <c r="C28" s="2007"/>
      <c r="D28" s="2007"/>
      <c r="E28" s="2007"/>
      <c r="F28" s="2007"/>
      <c r="G28" s="2007"/>
      <c r="H28" s="2007"/>
      <c r="I28" s="2007"/>
      <c r="J28" s="2007"/>
      <c r="K28" s="2007"/>
      <c r="L28" s="2000"/>
      <c r="M28" s="2000"/>
      <c r="N28" s="2000"/>
      <c r="O28" s="2000"/>
      <c r="P28" s="2000"/>
      <c r="Q28" s="2000"/>
      <c r="R28" s="2000"/>
      <c r="S28" s="2000"/>
      <c r="T28" s="2000"/>
      <c r="U28" s="2000"/>
    </row>
    <row r="29" spans="1:1328" ht="15" x14ac:dyDescent="0.25">
      <c r="A29" s="2000"/>
      <c r="B29" s="4144" t="s">
        <v>1154</v>
      </c>
      <c r="C29" s="4144"/>
      <c r="D29" s="4144"/>
      <c r="E29" s="4144"/>
      <c r="F29" s="4144"/>
      <c r="G29" s="4144"/>
      <c r="H29" s="4144"/>
      <c r="I29" s="2007"/>
      <c r="J29" s="2007"/>
      <c r="K29" s="2007"/>
      <c r="L29" s="2000"/>
      <c r="M29" s="2000"/>
      <c r="N29" s="2000"/>
      <c r="O29" s="2000"/>
      <c r="P29" s="2000"/>
      <c r="Q29" s="2000"/>
      <c r="R29" s="2000"/>
      <c r="S29" s="2000"/>
      <c r="T29" s="2000"/>
      <c r="U29" s="2000"/>
    </row>
    <row r="30" spans="1:1328" x14ac:dyDescent="0.2">
      <c r="A30" s="2000"/>
      <c r="B30" s="2007"/>
      <c r="C30" s="2007"/>
      <c r="D30" s="2007"/>
      <c r="E30" s="2007"/>
      <c r="F30" s="2007"/>
      <c r="G30" s="2007"/>
      <c r="H30" s="2007"/>
      <c r="I30" s="2007"/>
      <c r="J30" s="2007"/>
      <c r="K30" s="2007"/>
      <c r="L30" s="2000"/>
      <c r="M30" s="2000"/>
      <c r="N30" s="2000"/>
      <c r="O30" s="2000"/>
      <c r="P30" s="2000"/>
      <c r="Q30" s="2000"/>
      <c r="R30" s="2000"/>
      <c r="S30" s="2000"/>
      <c r="T30" s="2000"/>
      <c r="U30" s="2000"/>
    </row>
    <row r="31" spans="1:1328" ht="23.25" x14ac:dyDescent="0.2">
      <c r="A31" s="2000"/>
      <c r="B31" s="4145" t="s">
        <v>1155</v>
      </c>
      <c r="C31" s="4145"/>
      <c r="D31" s="4145"/>
      <c r="E31" s="4145"/>
      <c r="F31" s="4145"/>
      <c r="G31" s="2007"/>
      <c r="H31" s="2007"/>
      <c r="I31" s="2007"/>
      <c r="J31" s="2007"/>
      <c r="K31" s="2007"/>
      <c r="L31" s="2000"/>
      <c r="M31" s="2000"/>
      <c r="N31" s="2000"/>
      <c r="O31" s="2000"/>
      <c r="P31" s="2000"/>
      <c r="Q31" s="2000"/>
      <c r="R31" s="2000"/>
      <c r="S31" s="2000"/>
      <c r="T31" s="2000"/>
      <c r="U31" s="2000"/>
    </row>
    <row r="32" spans="1:1328" x14ac:dyDescent="0.2">
      <c r="A32" s="2000"/>
      <c r="B32" s="2000"/>
      <c r="C32" s="2000"/>
      <c r="D32" s="2000"/>
      <c r="E32" s="2000"/>
      <c r="F32" s="2000"/>
      <c r="G32" s="2000"/>
      <c r="H32" s="2000"/>
      <c r="I32" s="2000"/>
      <c r="J32" s="2000"/>
      <c r="K32" s="2000"/>
      <c r="L32" s="2000"/>
      <c r="M32" s="2000"/>
      <c r="N32" s="2000"/>
      <c r="O32" s="2000"/>
      <c r="P32" s="2000"/>
      <c r="Q32" s="2000"/>
      <c r="R32" s="2000"/>
      <c r="S32" s="2000"/>
      <c r="T32" s="2000"/>
      <c r="U32" s="2000"/>
    </row>
    <row r="33" spans="1:21" ht="21" x14ac:dyDescent="0.2">
      <c r="A33" s="2000"/>
      <c r="B33" s="4065" t="s">
        <v>1156</v>
      </c>
      <c r="C33" s="4065"/>
      <c r="D33" s="4065"/>
      <c r="E33" s="4065"/>
      <c r="F33" s="4065"/>
      <c r="G33" s="4065"/>
      <c r="H33" s="4065"/>
      <c r="I33" s="4065"/>
      <c r="J33" s="4065"/>
      <c r="K33" s="4065"/>
      <c r="L33" s="4065"/>
      <c r="M33" s="2000"/>
      <c r="N33" s="2000"/>
      <c r="O33" s="2000"/>
      <c r="P33" s="2000"/>
      <c r="Q33" s="2000"/>
      <c r="R33" s="2000"/>
      <c r="S33" s="2000"/>
      <c r="T33" s="2000"/>
      <c r="U33" s="2000"/>
    </row>
    <row r="34" spans="1:21" ht="15.75" x14ac:dyDescent="0.25">
      <c r="A34" s="2000"/>
      <c r="B34" s="4057" t="s">
        <v>850</v>
      </c>
      <c r="C34" s="4057"/>
      <c r="D34" s="4057" t="s">
        <v>849</v>
      </c>
      <c r="E34" s="4057"/>
      <c r="F34" s="4057" t="s">
        <v>1157</v>
      </c>
      <c r="G34" s="4057"/>
      <c r="H34" s="4058" t="s">
        <v>1158</v>
      </c>
      <c r="I34" s="4058"/>
      <c r="J34" s="4059" t="s">
        <v>873</v>
      </c>
      <c r="K34" s="4059"/>
      <c r="L34" s="2008" t="s">
        <v>1159</v>
      </c>
      <c r="M34" s="2000"/>
      <c r="N34" s="2000"/>
      <c r="O34" s="2000"/>
      <c r="P34" s="2000"/>
      <c r="Q34" s="2000"/>
      <c r="R34" s="2000"/>
      <c r="S34" s="2000"/>
      <c r="T34" s="2000"/>
      <c r="U34" s="2000"/>
    </row>
    <row r="35" spans="1:21" ht="18.75" x14ac:dyDescent="0.2">
      <c r="A35" s="2000"/>
      <c r="B35" s="3457">
        <v>1</v>
      </c>
      <c r="C35" s="3457"/>
      <c r="D35" s="3715">
        <v>22</v>
      </c>
      <c r="E35" s="3715"/>
      <c r="F35" s="4060">
        <v>11</v>
      </c>
      <c r="G35" s="4060"/>
      <c r="H35" s="4061">
        <v>0.15</v>
      </c>
      <c r="I35" s="4061"/>
      <c r="J35" s="4055">
        <v>380.13271108436498</v>
      </c>
      <c r="K35" s="4055"/>
      <c r="L35" s="2009">
        <v>1.5783961298369786</v>
      </c>
      <c r="M35" s="2000"/>
      <c r="N35" s="2000"/>
      <c r="O35" s="2000"/>
      <c r="P35" s="2000"/>
      <c r="Q35" s="2000"/>
      <c r="R35" s="2000"/>
      <c r="S35" s="2000"/>
      <c r="T35" s="2000"/>
      <c r="U35" s="2000"/>
    </row>
    <row r="36" spans="1:21" x14ac:dyDescent="0.2">
      <c r="A36" s="2000"/>
      <c r="B36" s="2007"/>
      <c r="C36" s="2007"/>
      <c r="D36" s="2007"/>
      <c r="E36" s="2007"/>
      <c r="F36" s="2007"/>
      <c r="G36" s="2007"/>
      <c r="H36" s="2007"/>
      <c r="I36" s="2007"/>
      <c r="J36" s="2007"/>
      <c r="K36" s="2007"/>
      <c r="L36" s="2007"/>
      <c r="M36" s="2000"/>
      <c r="N36" s="2000"/>
      <c r="O36" s="2000"/>
      <c r="P36" s="2000"/>
      <c r="Q36" s="2000"/>
      <c r="R36" s="2000"/>
      <c r="S36" s="2000"/>
      <c r="T36" s="2000"/>
      <c r="U36" s="2000"/>
    </row>
    <row r="37" spans="1:21" ht="18.75" x14ac:dyDescent="0.2">
      <c r="A37" s="2000"/>
      <c r="B37" s="3747" t="s">
        <v>1160</v>
      </c>
      <c r="C37" s="3747"/>
      <c r="D37" s="3747"/>
      <c r="E37" s="3747"/>
      <c r="F37" s="3747"/>
      <c r="G37" s="3747"/>
      <c r="H37" s="3747"/>
      <c r="I37" s="3747"/>
      <c r="J37" s="3747"/>
      <c r="K37" s="3747"/>
      <c r="L37" s="2007"/>
      <c r="M37" s="2000"/>
      <c r="N37" s="2000"/>
      <c r="O37" s="2000"/>
      <c r="P37" s="2000"/>
      <c r="Q37" s="2000"/>
      <c r="R37" s="2000"/>
      <c r="S37" s="2000"/>
      <c r="T37" s="2000"/>
      <c r="U37" s="2000"/>
    </row>
    <row r="38" spans="1:21" ht="15.75" x14ac:dyDescent="0.2">
      <c r="A38" s="2000"/>
      <c r="B38" s="2790" t="s">
        <v>850</v>
      </c>
      <c r="C38" s="2790"/>
      <c r="D38" s="2790" t="s">
        <v>849</v>
      </c>
      <c r="E38" s="2790"/>
      <c r="F38" s="2790" t="s">
        <v>1157</v>
      </c>
      <c r="G38" s="2790"/>
      <c r="H38" s="2790" t="s">
        <v>851</v>
      </c>
      <c r="I38" s="2790"/>
      <c r="J38" s="2790" t="s">
        <v>873</v>
      </c>
      <c r="K38" s="2790"/>
      <c r="L38" s="2007"/>
      <c r="M38" s="2000"/>
      <c r="N38" s="2000"/>
      <c r="O38" s="2000"/>
      <c r="P38" s="2000"/>
      <c r="Q38" s="2000"/>
      <c r="R38" s="2000"/>
      <c r="S38" s="2000"/>
      <c r="T38" s="2000"/>
      <c r="U38" s="2000"/>
    </row>
    <row r="39" spans="1:21" ht="18.75" x14ac:dyDescent="0.2">
      <c r="A39" s="2000"/>
      <c r="B39" s="3457">
        <v>1</v>
      </c>
      <c r="C39" s="3457"/>
      <c r="D39" s="2997">
        <v>22</v>
      </c>
      <c r="E39" s="2997"/>
      <c r="F39" s="4031">
        <v>11</v>
      </c>
      <c r="G39" s="4031"/>
      <c r="H39" s="2997">
        <v>1</v>
      </c>
      <c r="I39" s="2997"/>
      <c r="J39" s="3268">
        <v>380.13271108436498</v>
      </c>
      <c r="K39" s="3268"/>
      <c r="L39" s="2007"/>
      <c r="M39" s="2000"/>
      <c r="N39" s="2000"/>
      <c r="O39" s="2000"/>
      <c r="P39" s="2000"/>
      <c r="Q39" s="2000"/>
      <c r="R39" s="2000"/>
      <c r="S39" s="2000"/>
      <c r="T39" s="2000"/>
      <c r="U39" s="2000"/>
    </row>
    <row r="40" spans="1:21" ht="13.5" thickBot="1" x14ac:dyDescent="0.25">
      <c r="A40" s="2000"/>
      <c r="B40" s="2007"/>
      <c r="C40" s="2007"/>
      <c r="D40" s="2007"/>
      <c r="E40" s="2007"/>
      <c r="F40" s="2007"/>
      <c r="G40" s="2007"/>
      <c r="H40" s="2007"/>
      <c r="I40" s="2007"/>
      <c r="J40" s="2007"/>
      <c r="K40" s="2007"/>
      <c r="L40" s="2007"/>
      <c r="M40" s="2000"/>
      <c r="N40" s="2000"/>
      <c r="O40" s="2000"/>
      <c r="P40" s="2000"/>
      <c r="Q40" s="2000"/>
      <c r="R40" s="2000"/>
      <c r="S40" s="2000"/>
      <c r="T40" s="2000"/>
      <c r="U40" s="2000"/>
    </row>
    <row r="41" spans="1:21" ht="18.75" x14ac:dyDescent="0.2">
      <c r="A41" s="2000"/>
      <c r="B41" s="3746" t="s">
        <v>1161</v>
      </c>
      <c r="C41" s="3746"/>
      <c r="D41" s="3746"/>
      <c r="E41" s="3746"/>
      <c r="F41" s="3746"/>
      <c r="G41" s="3746"/>
      <c r="H41" s="3746"/>
      <c r="I41" s="3746"/>
      <c r="J41" s="3746"/>
      <c r="K41" s="3746"/>
      <c r="L41" s="2007"/>
      <c r="M41" s="4022" t="s">
        <v>124</v>
      </c>
      <c r="N41" s="4023"/>
      <c r="O41" s="4023"/>
      <c r="P41" s="4023"/>
      <c r="Q41" s="4023"/>
      <c r="R41" s="4023"/>
      <c r="S41" s="4023"/>
      <c r="T41" s="4024"/>
      <c r="U41" s="2000"/>
    </row>
    <row r="42" spans="1:21" ht="15.75" x14ac:dyDescent="0.2">
      <c r="A42" s="2000"/>
      <c r="B42" s="4026" t="s">
        <v>1162</v>
      </c>
      <c r="C42" s="4026"/>
      <c r="D42" s="4026" t="s">
        <v>781</v>
      </c>
      <c r="E42" s="4026"/>
      <c r="F42" s="4026" t="s">
        <v>779</v>
      </c>
      <c r="G42" s="4026"/>
      <c r="H42" s="4026" t="s">
        <v>851</v>
      </c>
      <c r="I42" s="4026"/>
      <c r="J42" s="4026" t="s">
        <v>873</v>
      </c>
      <c r="K42" s="4026"/>
      <c r="L42" s="2007"/>
      <c r="M42" s="2000"/>
      <c r="N42" s="2000"/>
      <c r="O42" s="2000"/>
      <c r="P42" s="2000"/>
      <c r="Q42" s="2000"/>
      <c r="R42" s="2000"/>
      <c r="S42" s="2000"/>
      <c r="T42" s="2000"/>
      <c r="U42" s="2000"/>
    </row>
    <row r="43" spans="1:21" ht="18.75" x14ac:dyDescent="0.2">
      <c r="A43" s="2000"/>
      <c r="B43" s="3457">
        <v>1</v>
      </c>
      <c r="C43" s="3457"/>
      <c r="D43" s="3715">
        <v>30</v>
      </c>
      <c r="E43" s="3715"/>
      <c r="F43" s="3715">
        <v>20</v>
      </c>
      <c r="G43" s="3715"/>
      <c r="H43" s="2997">
        <v>1</v>
      </c>
      <c r="I43" s="2997"/>
      <c r="J43" s="4018">
        <v>600</v>
      </c>
      <c r="K43" s="4018"/>
      <c r="L43" s="2007"/>
      <c r="M43" s="2000"/>
      <c r="N43" s="2000"/>
      <c r="O43" s="2000"/>
      <c r="P43" s="2000"/>
      <c r="Q43" s="2000"/>
      <c r="R43" s="2000"/>
      <c r="S43" s="2000"/>
      <c r="T43" s="2000"/>
      <c r="U43" s="2000"/>
    </row>
    <row r="44" spans="1:21" x14ac:dyDescent="0.2">
      <c r="A44" s="2000"/>
      <c r="B44" s="2007"/>
      <c r="C44" s="2007"/>
      <c r="D44" s="2007"/>
      <c r="E44" s="2007"/>
      <c r="F44" s="2007"/>
      <c r="G44" s="2007"/>
      <c r="H44" s="2007"/>
      <c r="I44" s="2007"/>
      <c r="J44" s="2007"/>
      <c r="K44" s="2007"/>
      <c r="L44" s="2007"/>
      <c r="M44" s="2000"/>
      <c r="N44" s="2000"/>
      <c r="O44" s="2000"/>
      <c r="P44" s="2000"/>
      <c r="Q44" s="2000"/>
      <c r="R44" s="2000"/>
      <c r="S44" s="2000"/>
      <c r="T44" s="2000"/>
      <c r="U44" s="2000"/>
    </row>
    <row r="45" spans="1:21" x14ac:dyDescent="0.2">
      <c r="A45" s="2000"/>
      <c r="B45" s="3730" t="s">
        <v>1163</v>
      </c>
      <c r="C45" s="3730"/>
      <c r="D45" s="3730"/>
      <c r="E45" s="3730"/>
      <c r="F45" s="3730"/>
      <c r="G45" s="3730"/>
      <c r="H45" s="3730"/>
      <c r="I45" s="3730"/>
      <c r="J45" s="3730"/>
      <c r="K45" s="3730"/>
      <c r="L45" s="2007"/>
      <c r="M45" s="2000"/>
      <c r="N45" s="2000"/>
      <c r="O45" s="2000"/>
      <c r="P45" s="2000"/>
      <c r="Q45" s="2000"/>
      <c r="R45" s="2000"/>
      <c r="S45" s="2000"/>
      <c r="T45" s="2000"/>
      <c r="U45" s="2000"/>
    </row>
    <row r="46" spans="1:21" x14ac:dyDescent="0.2">
      <c r="A46" s="2000"/>
      <c r="B46" s="3730"/>
      <c r="C46" s="3730"/>
      <c r="D46" s="3730"/>
      <c r="E46" s="3730"/>
      <c r="F46" s="3730"/>
      <c r="G46" s="3730"/>
      <c r="H46" s="3730"/>
      <c r="I46" s="3730"/>
      <c r="J46" s="3730"/>
      <c r="K46" s="3730"/>
      <c r="L46" s="2007"/>
      <c r="M46" s="2000"/>
      <c r="N46" s="2000"/>
      <c r="O46" s="2000"/>
      <c r="P46" s="2000"/>
      <c r="Q46" s="2000"/>
      <c r="R46" s="2000"/>
      <c r="S46" s="2000"/>
      <c r="T46" s="2000"/>
      <c r="U46" s="2000"/>
    </row>
    <row r="47" spans="1:21" ht="15" x14ac:dyDescent="0.25">
      <c r="A47" s="2000"/>
      <c r="B47" s="705"/>
      <c r="C47" s="3652" t="s">
        <v>850</v>
      </c>
      <c r="D47" s="3652"/>
      <c r="E47" s="3652" t="s">
        <v>849</v>
      </c>
      <c r="F47" s="3652"/>
      <c r="G47" s="3652" t="s">
        <v>851</v>
      </c>
      <c r="H47" s="3652"/>
      <c r="I47" s="4016" t="s">
        <v>1164</v>
      </c>
      <c r="J47" s="4016"/>
      <c r="K47" s="1404" t="s">
        <v>873</v>
      </c>
      <c r="L47" s="2007"/>
      <c r="M47" s="2000"/>
      <c r="N47" s="2000"/>
      <c r="O47" s="2000"/>
      <c r="P47" s="2000"/>
      <c r="Q47" s="2000"/>
      <c r="R47" s="2000"/>
      <c r="S47" s="2000"/>
      <c r="T47" s="2000"/>
      <c r="U47" s="2000"/>
    </row>
    <row r="48" spans="1:21" ht="12.75" customHeight="1" x14ac:dyDescent="0.2">
      <c r="A48" s="2000"/>
      <c r="B48" s="1595" t="s">
        <v>19</v>
      </c>
      <c r="C48" s="2718">
        <v>1</v>
      </c>
      <c r="D48" s="2718"/>
      <c r="E48" s="3715">
        <v>26</v>
      </c>
      <c r="F48" s="3715"/>
      <c r="G48" s="3715">
        <v>4</v>
      </c>
      <c r="H48" s="3715"/>
      <c r="I48" s="4011">
        <v>0.47499999999999998</v>
      </c>
      <c r="J48" s="4011"/>
      <c r="K48" s="2010">
        <v>2123.7166338267002</v>
      </c>
      <c r="L48" s="2007"/>
      <c r="M48" s="2000"/>
      <c r="N48" s="2000"/>
      <c r="O48" s="2000"/>
      <c r="P48" s="2000"/>
      <c r="Q48" s="2000"/>
      <c r="R48" s="2000"/>
      <c r="S48" s="2000"/>
      <c r="T48" s="2000"/>
      <c r="U48" s="2000"/>
    </row>
    <row r="49" spans="1:21" x14ac:dyDescent="0.2">
      <c r="A49" s="2000"/>
      <c r="B49" s="2007"/>
      <c r="C49" s="2007"/>
      <c r="D49" s="2007"/>
      <c r="E49" s="2007"/>
      <c r="F49" s="2007"/>
      <c r="G49" s="2007"/>
      <c r="H49" s="2007"/>
      <c r="I49" s="2007"/>
      <c r="J49" s="2007"/>
      <c r="K49" s="2007"/>
      <c r="L49" s="2007"/>
      <c r="M49" s="2000"/>
      <c r="N49" s="2000"/>
      <c r="O49" s="2000"/>
      <c r="P49" s="2000"/>
      <c r="Q49" s="2000"/>
      <c r="R49" s="2000"/>
      <c r="S49" s="2000"/>
      <c r="T49" s="2000"/>
      <c r="U49" s="2000"/>
    </row>
    <row r="50" spans="1:21" ht="23.25" x14ac:dyDescent="0.2">
      <c r="A50" s="2000"/>
      <c r="B50" s="3992" t="s">
        <v>1165</v>
      </c>
      <c r="C50" s="3992"/>
      <c r="D50" s="3992"/>
      <c r="E50" s="3992"/>
      <c r="F50" s="3992"/>
      <c r="G50" s="3992"/>
      <c r="H50" s="3992"/>
      <c r="I50" s="3992"/>
      <c r="J50" s="3992"/>
      <c r="K50" s="3992"/>
      <c r="L50" s="2007"/>
      <c r="M50" s="2000"/>
      <c r="N50" s="2000"/>
      <c r="O50" s="2000"/>
      <c r="P50" s="2000"/>
      <c r="Q50" s="2000"/>
      <c r="R50" s="2000"/>
      <c r="S50" s="2000"/>
      <c r="T50" s="2000"/>
      <c r="U50" s="2000"/>
    </row>
    <row r="51" spans="1:21" ht="15" x14ac:dyDescent="0.25">
      <c r="A51" s="2000"/>
      <c r="B51" s="705"/>
      <c r="C51" s="3652" t="s">
        <v>850</v>
      </c>
      <c r="D51" s="3652"/>
      <c r="E51" s="3652" t="s">
        <v>849</v>
      </c>
      <c r="F51" s="3652"/>
      <c r="G51" s="3652" t="s">
        <v>851</v>
      </c>
      <c r="H51" s="3652"/>
      <c r="I51" s="3993" t="s">
        <v>1164</v>
      </c>
      <c r="J51" s="3993"/>
      <c r="K51" s="2011" t="s">
        <v>873</v>
      </c>
      <c r="L51" s="2007"/>
      <c r="M51" s="2000"/>
      <c r="N51" s="2000"/>
      <c r="O51" s="2000"/>
      <c r="P51" s="2000"/>
      <c r="Q51" s="2000"/>
      <c r="R51" s="2000"/>
      <c r="S51" s="2000"/>
      <c r="T51" s="2000"/>
      <c r="U51" s="2000"/>
    </row>
    <row r="52" spans="1:21" ht="18.75" x14ac:dyDescent="0.2">
      <c r="A52" s="2000"/>
      <c r="B52" s="1624" t="s">
        <v>19</v>
      </c>
      <c r="C52" s="3457">
        <v>1</v>
      </c>
      <c r="D52" s="3457"/>
      <c r="E52" s="3715">
        <v>26</v>
      </c>
      <c r="F52" s="3715"/>
      <c r="G52" s="3715">
        <v>4</v>
      </c>
      <c r="H52" s="3715"/>
      <c r="I52" s="3984">
        <v>0.47499999999999998</v>
      </c>
      <c r="J52" s="3984"/>
      <c r="K52" s="1416">
        <v>2123.7166338267002</v>
      </c>
      <c r="L52" s="2007"/>
      <c r="M52" s="2000"/>
      <c r="N52" s="2000"/>
      <c r="O52" s="2000"/>
      <c r="P52" s="2000"/>
      <c r="Q52" s="2000"/>
      <c r="R52" s="2000"/>
      <c r="S52" s="2000"/>
      <c r="T52" s="2000"/>
      <c r="U52" s="2000"/>
    </row>
    <row r="53" spans="1:21" x14ac:dyDescent="0.2">
      <c r="A53" s="2000"/>
      <c r="B53" s="2007"/>
      <c r="C53" s="2007"/>
      <c r="D53" s="2007"/>
      <c r="E53" s="2007"/>
      <c r="F53" s="2007"/>
      <c r="G53" s="2007"/>
      <c r="H53" s="2007"/>
      <c r="I53" s="2007"/>
      <c r="J53" s="2007"/>
      <c r="K53" s="2007"/>
      <c r="L53" s="2007"/>
      <c r="M53" s="2000"/>
      <c r="N53" s="2000"/>
      <c r="O53" s="2000"/>
      <c r="P53" s="2000"/>
      <c r="Q53" s="2000"/>
      <c r="R53" s="2000"/>
      <c r="S53" s="2000"/>
      <c r="T53" s="2000"/>
      <c r="U53" s="2000"/>
    </row>
    <row r="54" spans="1:21" ht="21" x14ac:dyDescent="0.2">
      <c r="A54" s="2000"/>
      <c r="B54" s="3758" t="s">
        <v>994</v>
      </c>
      <c r="C54" s="3758"/>
      <c r="D54" s="3758"/>
      <c r="E54" s="3758"/>
      <c r="F54" s="3758"/>
      <c r="G54" s="3758"/>
      <c r="H54" s="3758"/>
      <c r="I54" s="2007"/>
      <c r="J54" s="2007"/>
      <c r="K54" s="2007"/>
      <c r="L54" s="2007"/>
      <c r="M54" s="2000"/>
      <c r="N54" s="2000"/>
      <c r="O54" s="2000"/>
      <c r="P54" s="2000"/>
      <c r="Q54" s="2000"/>
      <c r="R54" s="2000"/>
      <c r="S54" s="2000"/>
      <c r="T54" s="2000"/>
      <c r="U54" s="2000"/>
    </row>
    <row r="55" spans="1:21" x14ac:dyDescent="0.2">
      <c r="A55" s="2000"/>
      <c r="B55" s="3748" t="s">
        <v>995</v>
      </c>
      <c r="C55" s="3737">
        <v>8.35</v>
      </c>
      <c r="D55" s="3738" t="s">
        <v>996</v>
      </c>
      <c r="E55" s="3738"/>
      <c r="F55" s="3737">
        <v>0.125</v>
      </c>
      <c r="G55" s="3739">
        <v>66.8</v>
      </c>
      <c r="H55" s="3749" t="s">
        <v>997</v>
      </c>
      <c r="I55" s="2007"/>
      <c r="J55" s="2007"/>
      <c r="K55" s="2007"/>
      <c r="L55" s="2007"/>
      <c r="M55" s="2000"/>
      <c r="N55" s="2000"/>
      <c r="O55" s="2000"/>
      <c r="P55" s="2000"/>
      <c r="Q55" s="2000"/>
      <c r="R55" s="2000"/>
      <c r="S55" s="2000"/>
      <c r="T55" s="2000"/>
      <c r="U55" s="2000"/>
    </row>
    <row r="56" spans="1:21" x14ac:dyDescent="0.2">
      <c r="A56" s="2000"/>
      <c r="B56" s="3748"/>
      <c r="C56" s="3737"/>
      <c r="D56" s="3738"/>
      <c r="E56" s="3738"/>
      <c r="F56" s="3737"/>
      <c r="G56" s="3739"/>
      <c r="H56" s="3749"/>
      <c r="I56" s="2007"/>
      <c r="J56" s="2007"/>
      <c r="K56" s="2007"/>
      <c r="L56" s="2007"/>
      <c r="M56" s="2000"/>
      <c r="N56" s="2000"/>
      <c r="O56" s="2000"/>
      <c r="P56" s="2000"/>
      <c r="Q56" s="2000"/>
      <c r="R56" s="2000"/>
      <c r="S56" s="2000"/>
      <c r="T56" s="2000"/>
      <c r="U56" s="2000"/>
    </row>
    <row r="57" spans="1:21" x14ac:dyDescent="0.2">
      <c r="A57" s="2000"/>
      <c r="B57" s="3748"/>
      <c r="C57" s="3737"/>
      <c r="D57" s="3722" t="s">
        <v>911</v>
      </c>
      <c r="E57" s="3722"/>
      <c r="F57" s="3723">
        <v>50</v>
      </c>
      <c r="G57" s="3724">
        <v>0.16699999999999998</v>
      </c>
      <c r="H57" s="3749" t="s">
        <v>998</v>
      </c>
      <c r="I57" s="2007"/>
      <c r="J57" s="2007"/>
      <c r="K57" s="2007"/>
      <c r="L57" s="2007"/>
      <c r="M57" s="2000"/>
      <c r="N57" s="2000"/>
      <c r="O57" s="2000"/>
      <c r="P57" s="2000"/>
      <c r="Q57" s="2000"/>
      <c r="R57" s="2000"/>
      <c r="S57" s="2000"/>
      <c r="T57" s="2000"/>
      <c r="U57" s="2000"/>
    </row>
    <row r="58" spans="1:21" x14ac:dyDescent="0.2">
      <c r="A58" s="2000"/>
      <c r="B58" s="3748"/>
      <c r="C58" s="3737"/>
      <c r="D58" s="3722"/>
      <c r="E58" s="3722"/>
      <c r="F58" s="3723"/>
      <c r="G58" s="3724"/>
      <c r="H58" s="3749"/>
      <c r="I58" s="2007"/>
      <c r="J58" s="2007"/>
      <c r="K58" s="2007"/>
      <c r="L58" s="2007"/>
      <c r="M58" s="2000"/>
      <c r="N58" s="2000"/>
      <c r="O58" s="2000"/>
      <c r="P58" s="2000"/>
      <c r="Q58" s="2000"/>
      <c r="R58" s="2000"/>
      <c r="S58" s="2000"/>
      <c r="T58" s="2000"/>
      <c r="U58" s="2000"/>
    </row>
    <row r="59" spans="1:21" x14ac:dyDescent="0.2">
      <c r="A59" s="2000"/>
      <c r="B59" s="2007"/>
      <c r="C59" s="2007"/>
      <c r="D59" s="2007"/>
      <c r="E59" s="2007"/>
      <c r="F59" s="2007"/>
      <c r="G59" s="2007"/>
      <c r="H59" s="2007"/>
      <c r="I59" s="2007"/>
      <c r="J59" s="2007"/>
      <c r="K59" s="2007"/>
      <c r="L59" s="2007"/>
      <c r="M59" s="2000"/>
      <c r="N59" s="2000"/>
      <c r="O59" s="2000"/>
      <c r="P59" s="2000"/>
      <c r="Q59" s="2000"/>
      <c r="R59" s="2000"/>
      <c r="S59" s="2000"/>
      <c r="T59" s="2000"/>
      <c r="U59" s="2000"/>
    </row>
    <row r="60" spans="1:21" x14ac:dyDescent="0.2">
      <c r="A60" s="2000"/>
      <c r="B60" s="2007"/>
      <c r="C60" s="2007"/>
      <c r="D60" s="2007"/>
      <c r="E60" s="2007"/>
      <c r="F60" s="2007"/>
      <c r="G60" s="2007"/>
      <c r="H60" s="2007"/>
      <c r="I60" s="2007"/>
      <c r="J60" s="2007"/>
      <c r="K60" s="2007"/>
      <c r="L60" s="2007"/>
      <c r="M60" s="2000"/>
      <c r="N60" s="2000"/>
      <c r="O60" s="2000"/>
      <c r="P60" s="2000"/>
      <c r="Q60" s="2000"/>
      <c r="R60" s="2000"/>
      <c r="S60" s="2000"/>
      <c r="T60" s="2000"/>
      <c r="U60" s="2000"/>
    </row>
    <row r="61" spans="1:21" ht="18" x14ac:dyDescent="0.2">
      <c r="A61" s="2000"/>
      <c r="B61" s="4133" t="s">
        <v>1166</v>
      </c>
      <c r="C61" s="4133"/>
      <c r="D61" s="4133"/>
      <c r="E61" s="4133"/>
      <c r="F61" s="2007"/>
      <c r="G61" s="2007"/>
      <c r="H61" s="2007"/>
      <c r="I61" s="2007"/>
      <c r="J61" s="2007"/>
      <c r="K61" s="2007"/>
      <c r="L61" s="2007"/>
      <c r="M61" s="2000"/>
      <c r="N61" s="2000"/>
      <c r="O61" s="2000"/>
      <c r="P61" s="2000"/>
      <c r="Q61" s="2000"/>
      <c r="R61" s="2000"/>
      <c r="S61" s="2000"/>
      <c r="T61" s="2000"/>
      <c r="U61" s="2000"/>
    </row>
    <row r="62" spans="1:21" ht="18.75" x14ac:dyDescent="0.2">
      <c r="A62" s="2000"/>
      <c r="B62" s="3964" t="s">
        <v>1167</v>
      </c>
      <c r="C62" s="3964"/>
      <c r="D62" s="3964"/>
      <c r="E62" s="3964"/>
      <c r="F62" s="2007"/>
      <c r="G62" s="2007"/>
      <c r="H62" s="2007"/>
      <c r="I62" s="2007"/>
      <c r="J62" s="2007"/>
      <c r="K62" s="2007"/>
      <c r="L62" s="2007"/>
      <c r="M62" s="2000"/>
      <c r="N62" s="2000"/>
      <c r="O62" s="2000"/>
      <c r="P62" s="2000"/>
      <c r="Q62" s="2000"/>
      <c r="R62" s="2000"/>
      <c r="S62" s="2000"/>
      <c r="T62" s="2000"/>
      <c r="U62" s="2000"/>
    </row>
    <row r="63" spans="1:21" ht="15.75" x14ac:dyDescent="0.2">
      <c r="A63" s="2000"/>
      <c r="B63" s="3941" t="s">
        <v>1168</v>
      </c>
      <c r="C63" s="3941"/>
      <c r="D63" s="3941" t="s">
        <v>1169</v>
      </c>
      <c r="E63" s="3941"/>
      <c r="F63" s="2007"/>
      <c r="G63" s="2007"/>
      <c r="H63" s="2007"/>
      <c r="I63" s="2007"/>
      <c r="J63" s="2007"/>
      <c r="K63" s="2007"/>
      <c r="L63" s="2007"/>
      <c r="M63" s="2000"/>
      <c r="N63" s="2000"/>
      <c r="O63" s="2000"/>
      <c r="P63" s="2000"/>
      <c r="Q63" s="2000"/>
      <c r="R63" s="2000"/>
      <c r="S63" s="2000"/>
      <c r="T63" s="2000"/>
      <c r="U63" s="2000"/>
    </row>
    <row r="64" spans="1:21" ht="15.75" x14ac:dyDescent="0.2">
      <c r="A64" s="2000"/>
      <c r="B64" s="3948">
        <v>8</v>
      </c>
      <c r="C64" s="3948"/>
      <c r="D64" s="3949">
        <v>10</v>
      </c>
      <c r="E64" s="3949"/>
      <c r="F64" s="2007"/>
      <c r="G64" s="2007"/>
      <c r="H64" s="2007"/>
      <c r="I64" s="2007"/>
      <c r="J64" s="2007"/>
      <c r="K64" s="2007"/>
      <c r="L64" s="2007"/>
      <c r="M64" s="2000"/>
      <c r="N64" s="2000"/>
      <c r="O64" s="2000"/>
      <c r="P64" s="2000"/>
      <c r="Q64" s="2000"/>
      <c r="R64" s="2000"/>
      <c r="S64" s="2000"/>
      <c r="T64" s="2000"/>
      <c r="U64" s="2000"/>
    </row>
    <row r="65" spans="1:21" x14ac:dyDescent="0.2">
      <c r="A65" s="2000"/>
      <c r="B65" s="2007"/>
      <c r="C65" s="2007"/>
      <c r="D65" s="2007"/>
      <c r="E65" s="2007"/>
      <c r="F65" s="2007"/>
      <c r="G65" s="2007"/>
      <c r="H65" s="2007"/>
      <c r="I65" s="2007"/>
      <c r="J65" s="2007"/>
      <c r="K65" s="2007"/>
      <c r="L65" s="2007"/>
      <c r="M65" s="2000"/>
      <c r="N65" s="2000"/>
      <c r="O65" s="2000"/>
      <c r="P65" s="2000"/>
      <c r="Q65" s="2000"/>
      <c r="R65" s="2000"/>
      <c r="S65" s="2000"/>
      <c r="T65" s="2000"/>
      <c r="U65" s="2000"/>
    </row>
    <row r="66" spans="1:21" x14ac:dyDescent="0.2">
      <c r="A66" s="2000"/>
      <c r="B66" s="2631" t="s">
        <v>1170</v>
      </c>
      <c r="C66" s="2631"/>
      <c r="D66" s="2631"/>
      <c r="E66" s="2631"/>
      <c r="F66" s="2631"/>
      <c r="G66" s="2007"/>
      <c r="H66" s="2007"/>
      <c r="I66" s="2007"/>
      <c r="J66" s="2007"/>
      <c r="K66" s="2007"/>
      <c r="L66" s="2007"/>
      <c r="M66" s="2000"/>
      <c r="N66" s="2000"/>
      <c r="O66" s="2000"/>
      <c r="P66" s="2000"/>
      <c r="Q66" s="2000"/>
      <c r="R66" s="2000"/>
      <c r="S66" s="2000"/>
      <c r="T66" s="2000"/>
      <c r="U66" s="2000"/>
    </row>
    <row r="67" spans="1:21" x14ac:dyDescent="0.2">
      <c r="A67" s="2000"/>
      <c r="B67" s="2631"/>
      <c r="C67" s="2631"/>
      <c r="D67" s="2631"/>
      <c r="E67" s="2631"/>
      <c r="F67" s="2631"/>
      <c r="G67" s="2007"/>
      <c r="H67" s="2007"/>
      <c r="I67" s="2007"/>
      <c r="J67" s="2007"/>
      <c r="K67" s="2007"/>
      <c r="L67" s="2007"/>
      <c r="M67" s="2000"/>
      <c r="N67" s="2000"/>
      <c r="O67" s="2000"/>
      <c r="P67" s="2000"/>
      <c r="Q67" s="2000"/>
      <c r="R67" s="2000"/>
      <c r="S67" s="2000"/>
      <c r="T67" s="2000"/>
      <c r="U67" s="2000"/>
    </row>
    <row r="68" spans="1:21" x14ac:dyDescent="0.2">
      <c r="A68" s="2000"/>
      <c r="B68" s="2007"/>
      <c r="C68" s="2007"/>
      <c r="D68" s="2007"/>
      <c r="E68" s="2007"/>
      <c r="F68" s="2007"/>
      <c r="G68" s="2007"/>
      <c r="H68" s="2007"/>
      <c r="I68" s="2007"/>
      <c r="J68" s="2007"/>
      <c r="K68" s="2007"/>
      <c r="L68" s="2007"/>
      <c r="M68" s="2000"/>
      <c r="N68" s="2000"/>
      <c r="O68" s="2000"/>
      <c r="P68" s="2000"/>
      <c r="Q68" s="2000"/>
      <c r="R68" s="2000"/>
      <c r="S68" s="2000"/>
      <c r="T68" s="2000"/>
      <c r="U68" s="2000"/>
    </row>
    <row r="69" spans="1:21" ht="18.75" x14ac:dyDescent="0.2">
      <c r="A69" s="2000"/>
      <c r="B69" s="3964" t="s">
        <v>1171</v>
      </c>
      <c r="C69" s="3964"/>
      <c r="D69" s="3964"/>
      <c r="E69" s="3964"/>
      <c r="F69" s="3964"/>
      <c r="G69" s="3964"/>
      <c r="H69" s="3964"/>
      <c r="I69" s="3964"/>
      <c r="J69" s="3964"/>
      <c r="K69" s="3964"/>
      <c r="L69" s="2007"/>
      <c r="M69" s="2000"/>
      <c r="N69" s="2000"/>
      <c r="O69" s="2000"/>
      <c r="P69" s="2000"/>
      <c r="Q69" s="2000"/>
      <c r="R69" s="2000"/>
      <c r="S69" s="2000"/>
      <c r="T69" s="2000"/>
      <c r="U69" s="2000"/>
    </row>
    <row r="70" spans="1:21" ht="18.75" x14ac:dyDescent="0.2">
      <c r="A70" s="2000"/>
      <c r="B70" s="3964" t="s">
        <v>1172</v>
      </c>
      <c r="C70" s="3964"/>
      <c r="D70" s="3964"/>
      <c r="E70" s="3964"/>
      <c r="F70" s="3964"/>
      <c r="G70" s="3964"/>
      <c r="H70" s="3964"/>
      <c r="I70" s="3964"/>
      <c r="J70" s="3964"/>
      <c r="K70" s="3964"/>
      <c r="L70" s="2007"/>
      <c r="M70" s="2000"/>
      <c r="N70" s="2000"/>
      <c r="O70" s="2000"/>
      <c r="P70" s="2000"/>
      <c r="Q70" s="2000"/>
      <c r="R70" s="2000"/>
      <c r="S70" s="2000"/>
      <c r="T70" s="2000"/>
      <c r="U70" s="2000"/>
    </row>
    <row r="71" spans="1:21" ht="12.75" customHeight="1" x14ac:dyDescent="0.2">
      <c r="A71" s="2000"/>
      <c r="B71" s="3941" t="s">
        <v>850</v>
      </c>
      <c r="C71" s="3941"/>
      <c r="D71" s="2252" t="s">
        <v>849</v>
      </c>
      <c r="E71" s="2252"/>
      <c r="F71" s="3941" t="s">
        <v>851</v>
      </c>
      <c r="G71" s="3912" t="s">
        <v>1002</v>
      </c>
      <c r="H71" s="3912"/>
      <c r="I71" s="3912"/>
      <c r="J71" s="2790" t="s">
        <v>986</v>
      </c>
      <c r="K71" s="2790"/>
      <c r="L71" s="2007"/>
      <c r="M71" s="2000"/>
      <c r="N71" s="2000"/>
      <c r="O71" s="2000"/>
      <c r="P71" s="2000"/>
      <c r="Q71" s="2000"/>
      <c r="R71" s="2000"/>
      <c r="S71" s="2000"/>
      <c r="T71" s="2000"/>
      <c r="U71" s="2000"/>
    </row>
    <row r="72" spans="1:21" ht="13.5" customHeight="1" x14ac:dyDescent="0.2">
      <c r="A72" s="2000"/>
      <c r="B72" s="3941"/>
      <c r="C72" s="3941"/>
      <c r="D72" s="2252"/>
      <c r="E72" s="2252"/>
      <c r="F72" s="3941"/>
      <c r="G72" s="3912"/>
      <c r="H72" s="3912"/>
      <c r="I72" s="3912"/>
      <c r="J72" s="2790"/>
      <c r="K72" s="2790"/>
      <c r="L72" s="2007"/>
      <c r="M72" s="2000"/>
      <c r="N72" s="2000"/>
      <c r="O72" s="2000"/>
      <c r="P72" s="2000"/>
      <c r="Q72" s="2000"/>
      <c r="R72" s="2000"/>
      <c r="S72" s="2000"/>
      <c r="T72" s="2000"/>
      <c r="U72" s="2000"/>
    </row>
    <row r="73" spans="1:21" ht="12.75" customHeight="1" x14ac:dyDescent="0.2">
      <c r="A73" s="2000"/>
      <c r="B73" s="3941" t="s">
        <v>1173</v>
      </c>
      <c r="C73" s="3941"/>
      <c r="D73" s="2998" t="s">
        <v>779</v>
      </c>
      <c r="E73" s="2998" t="s">
        <v>781</v>
      </c>
      <c r="F73" s="2998" t="s">
        <v>851</v>
      </c>
      <c r="G73" s="3912"/>
      <c r="H73" s="3912"/>
      <c r="I73" s="3912"/>
      <c r="J73" s="2790" t="s">
        <v>1174</v>
      </c>
      <c r="K73" s="2790"/>
      <c r="L73" s="2007"/>
      <c r="M73" s="2000"/>
      <c r="N73" s="2000"/>
      <c r="O73" s="2000"/>
      <c r="P73" s="2000"/>
      <c r="Q73" s="2000"/>
      <c r="R73" s="2000"/>
      <c r="S73" s="2000"/>
      <c r="T73" s="2000"/>
      <c r="U73" s="2000"/>
    </row>
    <row r="74" spans="1:21" ht="13.5" customHeight="1" x14ac:dyDescent="0.2">
      <c r="A74" s="2000"/>
      <c r="B74" s="3941"/>
      <c r="C74" s="3941"/>
      <c r="D74" s="2998"/>
      <c r="E74" s="2998"/>
      <c r="F74" s="2998"/>
      <c r="G74" s="3912"/>
      <c r="H74" s="3912"/>
      <c r="I74" s="3912"/>
      <c r="J74" s="2790"/>
      <c r="K74" s="2790"/>
      <c r="L74" s="2007"/>
      <c r="M74" s="2000"/>
      <c r="N74" s="2000"/>
      <c r="O74" s="2000"/>
      <c r="P74" s="2000"/>
      <c r="Q74" s="2000"/>
      <c r="R74" s="2000"/>
      <c r="S74" s="2000"/>
      <c r="T74" s="2000"/>
      <c r="U74" s="2000"/>
    </row>
    <row r="75" spans="1:21" ht="12.75" customHeight="1" x14ac:dyDescent="0.2">
      <c r="A75" s="2000"/>
      <c r="B75" s="3941" t="s">
        <v>1175</v>
      </c>
      <c r="C75" s="3941"/>
      <c r="D75" s="2998" t="s">
        <v>779</v>
      </c>
      <c r="E75" s="2998" t="s">
        <v>781</v>
      </c>
      <c r="F75" s="2998" t="s">
        <v>851</v>
      </c>
      <c r="G75" s="3912"/>
      <c r="H75" s="3912"/>
      <c r="I75" s="3912"/>
      <c r="J75" s="2790" t="s">
        <v>1176</v>
      </c>
      <c r="K75" s="2790"/>
      <c r="L75" s="2007"/>
      <c r="M75" s="2000"/>
      <c r="N75" s="2000"/>
      <c r="O75" s="2000"/>
      <c r="P75" s="2000"/>
      <c r="Q75" s="2000"/>
      <c r="R75" s="2000"/>
      <c r="S75" s="2000"/>
      <c r="T75" s="2000"/>
      <c r="U75" s="2000"/>
    </row>
    <row r="76" spans="1:21" ht="12.75" customHeight="1" x14ac:dyDescent="0.2">
      <c r="A76" s="2000"/>
      <c r="B76" s="3941"/>
      <c r="C76" s="3941"/>
      <c r="D76" s="2998"/>
      <c r="E76" s="2998"/>
      <c r="F76" s="2998"/>
      <c r="G76" s="3912"/>
      <c r="H76" s="3912"/>
      <c r="I76" s="3912"/>
      <c r="J76" s="2790"/>
      <c r="K76" s="2790"/>
      <c r="L76" s="2007"/>
      <c r="M76" s="2000"/>
      <c r="N76" s="2000"/>
      <c r="O76" s="2000"/>
      <c r="P76" s="2000"/>
      <c r="Q76" s="2000"/>
      <c r="R76" s="2000"/>
      <c r="S76" s="2000"/>
      <c r="T76" s="2000"/>
      <c r="U76" s="2000"/>
    </row>
    <row r="77" spans="1:21" x14ac:dyDescent="0.2">
      <c r="A77" s="2000"/>
      <c r="B77" s="2007"/>
      <c r="C77" s="2007"/>
      <c r="D77" s="2007"/>
      <c r="E77" s="2007"/>
      <c r="F77" s="2007"/>
      <c r="G77" s="2007"/>
      <c r="H77" s="2007"/>
      <c r="I77" s="2007"/>
      <c r="J77" s="2007"/>
      <c r="K77" s="2007"/>
      <c r="L77" s="2007"/>
      <c r="M77" s="2000"/>
      <c r="N77" s="2000"/>
      <c r="O77" s="2000"/>
      <c r="P77" s="2000"/>
      <c r="Q77" s="2000"/>
      <c r="R77" s="2000"/>
      <c r="S77" s="2000"/>
      <c r="T77" s="2000"/>
      <c r="U77" s="2000"/>
    </row>
    <row r="78" spans="1:21" x14ac:dyDescent="0.2">
      <c r="A78" s="2000"/>
      <c r="B78" s="2007"/>
      <c r="C78" s="2007"/>
      <c r="D78" s="2007"/>
      <c r="E78" s="2007"/>
      <c r="F78" s="2007"/>
      <c r="G78" s="2007"/>
      <c r="H78" s="2007"/>
      <c r="I78" s="2007"/>
      <c r="J78" s="2007"/>
      <c r="K78" s="2007"/>
      <c r="L78" s="2007"/>
      <c r="M78" s="2000"/>
      <c r="N78" s="2000"/>
      <c r="O78" s="2000"/>
      <c r="P78" s="2000"/>
      <c r="Q78" s="2000"/>
      <c r="R78" s="2000"/>
      <c r="S78" s="2000"/>
      <c r="T78" s="2000"/>
      <c r="U78" s="2000"/>
    </row>
    <row r="79" spans="1:21" x14ac:dyDescent="0.2">
      <c r="A79" s="2000"/>
      <c r="B79" s="3919" t="s">
        <v>1181</v>
      </c>
      <c r="C79" s="3919"/>
      <c r="D79" s="3919"/>
      <c r="E79" s="3919"/>
      <c r="F79" s="3919"/>
      <c r="G79" s="3919"/>
      <c r="H79" s="3919"/>
      <c r="I79" s="3919"/>
      <c r="J79" s="3919"/>
      <c r="K79" s="3919"/>
      <c r="L79" s="3919"/>
      <c r="M79" s="2000"/>
      <c r="N79" s="2000"/>
      <c r="O79" s="2000"/>
      <c r="P79" s="2000"/>
      <c r="Q79" s="2000"/>
      <c r="R79" s="2000"/>
      <c r="S79" s="2000"/>
      <c r="T79" s="2000"/>
      <c r="U79" s="2000"/>
    </row>
    <row r="80" spans="1:21" x14ac:dyDescent="0.2">
      <c r="A80" s="2000"/>
      <c r="B80" s="3919"/>
      <c r="C80" s="3919"/>
      <c r="D80" s="3919"/>
      <c r="E80" s="3919"/>
      <c r="F80" s="3919"/>
      <c r="G80" s="3919"/>
      <c r="H80" s="3919"/>
      <c r="I80" s="3919"/>
      <c r="J80" s="3919"/>
      <c r="K80" s="3919"/>
      <c r="L80" s="3919"/>
      <c r="M80" s="2000"/>
      <c r="N80" s="2000"/>
      <c r="O80" s="2000"/>
      <c r="P80" s="2000"/>
      <c r="Q80" s="2000"/>
      <c r="R80" s="2000"/>
      <c r="S80" s="2000"/>
      <c r="T80" s="2000"/>
      <c r="U80" s="2000"/>
    </row>
    <row r="81" spans="1:21" ht="12.75" customHeight="1" x14ac:dyDescent="0.2">
      <c r="A81" s="2000"/>
      <c r="B81" s="2252" t="s">
        <v>1177</v>
      </c>
      <c r="C81" s="2252"/>
      <c r="D81" s="2252" t="s">
        <v>849</v>
      </c>
      <c r="E81" s="2252"/>
      <c r="F81" s="3910" t="s">
        <v>1178</v>
      </c>
      <c r="G81" s="3911" t="s">
        <v>1182</v>
      </c>
      <c r="H81" s="3912" t="s">
        <v>1183</v>
      </c>
      <c r="I81" s="3912"/>
      <c r="J81" s="3912"/>
      <c r="K81" s="2790" t="s">
        <v>1179</v>
      </c>
      <c r="L81" s="2790"/>
      <c r="M81" s="2000"/>
      <c r="N81" s="2000"/>
      <c r="O81" s="2000"/>
      <c r="P81" s="2000"/>
      <c r="Q81" s="2000"/>
      <c r="R81" s="2000"/>
      <c r="S81" s="2000"/>
      <c r="T81" s="2000"/>
      <c r="U81" s="2000"/>
    </row>
    <row r="82" spans="1:21" ht="12.75" customHeight="1" x14ac:dyDescent="0.2">
      <c r="A82" s="2000"/>
      <c r="B82" s="2252"/>
      <c r="C82" s="2252"/>
      <c r="D82" s="2252"/>
      <c r="E82" s="2252"/>
      <c r="F82" s="3910"/>
      <c r="G82" s="3911"/>
      <c r="H82" s="3912"/>
      <c r="I82" s="3912"/>
      <c r="J82" s="3912"/>
      <c r="K82" s="2790"/>
      <c r="L82" s="2790"/>
      <c r="M82" s="2000"/>
      <c r="N82" s="2000"/>
      <c r="O82" s="2000"/>
      <c r="P82" s="2000"/>
      <c r="Q82" s="2000"/>
      <c r="R82" s="2000"/>
      <c r="S82" s="2000"/>
      <c r="T82" s="2000"/>
      <c r="U82" s="2000"/>
    </row>
    <row r="83" spans="1:21" ht="12.75" customHeight="1" x14ac:dyDescent="0.2">
      <c r="A83" s="2000"/>
      <c r="B83" s="2252"/>
      <c r="C83" s="2252"/>
      <c r="D83" s="2252"/>
      <c r="E83" s="2252"/>
      <c r="F83" s="3910"/>
      <c r="G83" s="3911"/>
      <c r="H83" s="3912"/>
      <c r="I83" s="3912"/>
      <c r="J83" s="3912"/>
      <c r="K83" s="2790"/>
      <c r="L83" s="2790"/>
      <c r="M83" s="2000"/>
      <c r="N83" s="2000"/>
      <c r="O83" s="2000"/>
      <c r="P83" s="2000"/>
      <c r="Q83" s="2000"/>
      <c r="R83" s="2000"/>
      <c r="S83" s="2000"/>
      <c r="T83" s="2000"/>
      <c r="U83" s="2000"/>
    </row>
    <row r="84" spans="1:21" ht="12.75" customHeight="1" x14ac:dyDescent="0.2">
      <c r="A84" s="2000"/>
      <c r="B84" s="2252"/>
      <c r="C84" s="2252"/>
      <c r="D84" s="2252"/>
      <c r="E84" s="2252"/>
      <c r="F84" s="3910"/>
      <c r="G84" s="3911"/>
      <c r="H84" s="3912"/>
      <c r="I84" s="3912"/>
      <c r="J84" s="3912"/>
      <c r="K84" s="2790"/>
      <c r="L84" s="2790"/>
      <c r="M84" s="2000"/>
      <c r="N84" s="2000"/>
      <c r="O84" s="2000"/>
      <c r="P84" s="2000"/>
      <c r="Q84" s="2000"/>
      <c r="R84" s="2000"/>
      <c r="S84" s="2000"/>
      <c r="T84" s="2000"/>
      <c r="U84" s="2000"/>
    </row>
    <row r="85" spans="1:21" ht="12.75" customHeight="1" x14ac:dyDescent="0.2">
      <c r="A85" s="2000"/>
      <c r="B85" s="2252" t="s">
        <v>1173</v>
      </c>
      <c r="C85" s="2252"/>
      <c r="D85" s="2998" t="s">
        <v>779</v>
      </c>
      <c r="E85" s="2998" t="s">
        <v>781</v>
      </c>
      <c r="F85" s="3910"/>
      <c r="G85" s="3911"/>
      <c r="H85" s="3912"/>
      <c r="I85" s="3912"/>
      <c r="J85" s="3912"/>
      <c r="K85" s="2790" t="s">
        <v>1180</v>
      </c>
      <c r="L85" s="2790"/>
      <c r="M85" s="2000"/>
      <c r="N85" s="2000"/>
      <c r="O85" s="2000"/>
      <c r="P85" s="2000"/>
      <c r="Q85" s="2000"/>
      <c r="R85" s="2000"/>
      <c r="S85" s="2000"/>
      <c r="T85" s="2000"/>
      <c r="U85" s="2000"/>
    </row>
    <row r="86" spans="1:21" ht="12.75" customHeight="1" x14ac:dyDescent="0.2">
      <c r="A86" s="2000"/>
      <c r="B86" s="2252"/>
      <c r="C86" s="2252"/>
      <c r="D86" s="2998"/>
      <c r="E86" s="2998"/>
      <c r="F86" s="3910"/>
      <c r="G86" s="3911"/>
      <c r="H86" s="3912"/>
      <c r="I86" s="3912"/>
      <c r="J86" s="3912"/>
      <c r="K86" s="2790"/>
      <c r="L86" s="2790"/>
      <c r="M86" s="2000"/>
      <c r="N86" s="2000"/>
      <c r="O86" s="2000"/>
      <c r="P86" s="2000"/>
      <c r="Q86" s="2000"/>
      <c r="R86" s="2000"/>
      <c r="S86" s="2000"/>
      <c r="T86" s="2000"/>
      <c r="U86" s="2000"/>
    </row>
    <row r="87" spans="1:21" ht="12.75" customHeight="1" x14ac:dyDescent="0.2">
      <c r="A87" s="2000"/>
      <c r="B87" s="2252"/>
      <c r="C87" s="2252"/>
      <c r="D87" s="2998"/>
      <c r="E87" s="2998"/>
      <c r="F87" s="3910"/>
      <c r="G87" s="3911"/>
      <c r="H87" s="3912"/>
      <c r="I87" s="3912"/>
      <c r="J87" s="3912"/>
      <c r="K87" s="2790"/>
      <c r="L87" s="2790"/>
      <c r="M87" s="2000"/>
      <c r="N87" s="2000"/>
      <c r="O87" s="2000"/>
      <c r="P87" s="2000"/>
      <c r="Q87" s="2000"/>
      <c r="R87" s="2000"/>
      <c r="S87" s="2000"/>
      <c r="T87" s="2000"/>
      <c r="U87" s="2000"/>
    </row>
    <row r="88" spans="1:21" x14ac:dyDescent="0.2">
      <c r="A88" s="2000"/>
      <c r="B88" s="2007"/>
      <c r="C88" s="2007"/>
      <c r="D88" s="2007"/>
      <c r="E88" s="2007"/>
      <c r="F88" s="2007"/>
      <c r="G88" s="2007"/>
      <c r="H88" s="2007"/>
      <c r="I88" s="2007"/>
      <c r="J88" s="2007"/>
      <c r="K88" s="2007"/>
      <c r="L88" s="2007"/>
      <c r="M88" s="2000"/>
      <c r="N88" s="2000"/>
      <c r="O88" s="2000"/>
      <c r="P88" s="2000"/>
      <c r="Q88" s="2000"/>
      <c r="R88" s="2000"/>
      <c r="S88" s="2000"/>
      <c r="T88" s="2000"/>
      <c r="U88" s="2000"/>
    </row>
    <row r="89" spans="1:21" x14ac:dyDescent="0.2">
      <c r="A89" s="2000"/>
      <c r="B89" s="4133" t="s">
        <v>1184</v>
      </c>
      <c r="C89" s="4133"/>
      <c r="D89" s="4133"/>
      <c r="E89" s="4133"/>
      <c r="F89" s="4133"/>
      <c r="G89" s="4133"/>
      <c r="H89" s="4133"/>
      <c r="I89" s="4133"/>
      <c r="J89" s="4133"/>
      <c r="K89" s="4133"/>
      <c r="L89" s="2007"/>
      <c r="M89" s="2000"/>
      <c r="N89" s="2000"/>
      <c r="O89" s="2000"/>
      <c r="P89" s="2000"/>
      <c r="Q89" s="2000"/>
      <c r="R89" s="2000"/>
      <c r="S89" s="2000"/>
      <c r="T89" s="2000"/>
      <c r="U89" s="2000"/>
    </row>
    <row r="90" spans="1:21" x14ac:dyDescent="0.2">
      <c r="A90" s="2000"/>
      <c r="B90" s="4133"/>
      <c r="C90" s="4133"/>
      <c r="D90" s="4133"/>
      <c r="E90" s="4133"/>
      <c r="F90" s="4133"/>
      <c r="G90" s="4133"/>
      <c r="H90" s="4133"/>
      <c r="I90" s="4133"/>
      <c r="J90" s="4133"/>
      <c r="K90" s="4133"/>
      <c r="L90" s="2007"/>
      <c r="M90" s="2000"/>
      <c r="N90" s="2000"/>
      <c r="O90" s="2000"/>
      <c r="P90" s="2000"/>
      <c r="Q90" s="2000"/>
      <c r="R90" s="2000"/>
      <c r="S90" s="2000"/>
      <c r="T90" s="2000"/>
      <c r="U90" s="2000"/>
    </row>
    <row r="91" spans="1:21" x14ac:dyDescent="0.2">
      <c r="A91" s="2000"/>
      <c r="B91" s="3941" t="s">
        <v>849</v>
      </c>
      <c r="C91" s="3941"/>
      <c r="D91" s="4143" t="s">
        <v>1185</v>
      </c>
      <c r="E91" s="4143"/>
      <c r="F91" s="4143" t="s">
        <v>1186</v>
      </c>
      <c r="G91" s="4143"/>
      <c r="H91" s="3941" t="s">
        <v>1187</v>
      </c>
      <c r="I91" s="3941"/>
      <c r="J91" s="3941" t="s">
        <v>1186</v>
      </c>
      <c r="K91" s="3941"/>
      <c r="L91" s="2007"/>
      <c r="M91" s="2000"/>
      <c r="N91" s="2000"/>
      <c r="O91" s="2000"/>
      <c r="P91" s="2000"/>
      <c r="Q91" s="2000"/>
      <c r="R91" s="2000"/>
      <c r="S91" s="2000"/>
      <c r="T91" s="2000"/>
      <c r="U91" s="2000"/>
    </row>
    <row r="92" spans="1:21" x14ac:dyDescent="0.2">
      <c r="A92" s="2000"/>
      <c r="B92" s="3941"/>
      <c r="C92" s="3941"/>
      <c r="D92" s="4143"/>
      <c r="E92" s="4143"/>
      <c r="F92" s="4143"/>
      <c r="G92" s="4143"/>
      <c r="H92" s="3941"/>
      <c r="I92" s="3941"/>
      <c r="J92" s="3941"/>
      <c r="K92" s="3941"/>
      <c r="L92" s="2007"/>
      <c r="M92" s="2000"/>
      <c r="N92" s="2000"/>
      <c r="O92" s="2000"/>
      <c r="P92" s="2000"/>
      <c r="Q92" s="2000"/>
      <c r="R92" s="2000"/>
      <c r="S92" s="2000"/>
      <c r="T92" s="2000"/>
      <c r="U92" s="2000"/>
    </row>
    <row r="93" spans="1:21" x14ac:dyDescent="0.2">
      <c r="A93" s="2000"/>
      <c r="B93" s="2007"/>
      <c r="C93" s="2007"/>
      <c r="D93" s="2007"/>
      <c r="E93" s="2007"/>
      <c r="F93" s="2007"/>
      <c r="G93" s="2007"/>
      <c r="H93" s="2007"/>
      <c r="I93" s="2007"/>
      <c r="J93" s="2007"/>
      <c r="K93" s="2007"/>
      <c r="L93" s="2007"/>
      <c r="M93" s="2000"/>
      <c r="N93" s="2000"/>
      <c r="O93" s="2000"/>
      <c r="P93" s="2000"/>
      <c r="Q93" s="2000"/>
      <c r="R93" s="2000"/>
      <c r="S93" s="2000"/>
      <c r="T93" s="2000"/>
      <c r="U93" s="2000"/>
    </row>
    <row r="94" spans="1:21" x14ac:dyDescent="0.2">
      <c r="A94" s="2000"/>
      <c r="B94" s="4133" t="s">
        <v>1188</v>
      </c>
      <c r="C94" s="4133"/>
      <c r="D94" s="4133"/>
      <c r="E94" s="4133"/>
      <c r="F94" s="4133"/>
      <c r="G94" s="4133"/>
      <c r="H94" s="4133"/>
      <c r="I94" s="4133"/>
      <c r="J94" s="4133"/>
      <c r="K94" s="4133"/>
      <c r="L94" s="2007"/>
      <c r="M94" s="2000"/>
      <c r="N94" s="2000"/>
      <c r="O94" s="2000"/>
      <c r="P94" s="2000"/>
      <c r="Q94" s="2000"/>
      <c r="R94" s="2000"/>
      <c r="S94" s="2000"/>
      <c r="T94" s="2000"/>
      <c r="U94" s="2000"/>
    </row>
    <row r="95" spans="1:21" x14ac:dyDescent="0.2">
      <c r="A95" s="2000"/>
      <c r="B95" s="4133"/>
      <c r="C95" s="4133"/>
      <c r="D95" s="4133"/>
      <c r="E95" s="4133"/>
      <c r="F95" s="4133"/>
      <c r="G95" s="4133"/>
      <c r="H95" s="4133"/>
      <c r="I95" s="4133"/>
      <c r="J95" s="4133"/>
      <c r="K95" s="4133"/>
      <c r="L95" s="2007"/>
      <c r="M95" s="2000"/>
      <c r="N95" s="2000"/>
      <c r="O95" s="2000"/>
      <c r="P95" s="2000"/>
      <c r="Q95" s="2000"/>
      <c r="R95" s="2000"/>
      <c r="S95" s="2000"/>
      <c r="T95" s="2000"/>
      <c r="U95" s="2000"/>
    </row>
    <row r="96" spans="1:21" x14ac:dyDescent="0.2">
      <c r="A96" s="2000"/>
      <c r="B96" s="2000"/>
      <c r="C96" s="2000"/>
      <c r="D96" s="2000"/>
      <c r="E96" s="2000"/>
      <c r="F96" s="2000"/>
      <c r="G96" s="2000"/>
      <c r="H96" s="2000"/>
      <c r="I96" s="2000"/>
      <c r="J96" s="2000"/>
      <c r="K96" s="2000"/>
      <c r="L96" s="2000"/>
      <c r="M96" s="2000"/>
      <c r="N96" s="2000"/>
      <c r="O96" s="2000"/>
      <c r="P96" s="2000"/>
      <c r="Q96" s="2000"/>
      <c r="R96" s="2000"/>
      <c r="S96" s="2000"/>
      <c r="T96" s="2000"/>
      <c r="U96" s="2000"/>
    </row>
    <row r="97" spans="1:1361" s="1766" customFormat="1" ht="12" customHeight="1" x14ac:dyDescent="0.2">
      <c r="A97" s="2012"/>
      <c r="B97" s="702"/>
      <c r="C97" s="702"/>
      <c r="D97" s="702"/>
      <c r="E97" s="702"/>
      <c r="F97" s="702"/>
      <c r="G97" s="702"/>
      <c r="H97" s="702"/>
      <c r="I97" s="702"/>
      <c r="J97" s="702"/>
      <c r="K97" s="702"/>
      <c r="L97" s="702"/>
      <c r="M97" s="702"/>
      <c r="N97" s="702"/>
      <c r="O97" s="702"/>
      <c r="P97" s="702"/>
      <c r="Q97" s="702"/>
      <c r="R97" s="2013">
        <v>1</v>
      </c>
      <c r="S97" s="1014"/>
      <c r="T97" s="1014"/>
      <c r="U97" s="1014"/>
      <c r="V97" s="1014"/>
      <c r="W97" s="1014"/>
      <c r="X97" s="1014"/>
      <c r="Y97" s="1014"/>
      <c r="Z97" s="1014"/>
      <c r="AA97" s="1014"/>
      <c r="AB97" s="1014"/>
      <c r="AC97" s="1014"/>
      <c r="AD97" s="1014"/>
      <c r="AE97" s="1014"/>
      <c r="AF97" s="1014"/>
      <c r="AG97" s="1014"/>
      <c r="AH97" s="1014"/>
      <c r="AI97" s="1014"/>
      <c r="AJ97" s="1014"/>
      <c r="AK97" s="1014"/>
      <c r="AL97" s="1014"/>
      <c r="AM97" s="1014"/>
      <c r="AN97" s="1014"/>
      <c r="AO97" s="1014"/>
      <c r="AP97" s="1014"/>
      <c r="AQ97" s="1014"/>
      <c r="AR97" s="1014"/>
      <c r="AS97" s="1014"/>
      <c r="AT97" s="1014"/>
      <c r="AU97" s="1014"/>
      <c r="AV97" s="1098"/>
      <c r="AW97" s="1098"/>
      <c r="AX97" s="1098"/>
      <c r="AY97" s="1098"/>
      <c r="AZ97" s="1098"/>
      <c r="BA97" s="1098"/>
      <c r="BB97" s="1098"/>
      <c r="BC97" s="1098"/>
      <c r="BD97" s="1098"/>
      <c r="BE97" s="1098"/>
      <c r="BF97" s="1098"/>
      <c r="BG97" s="1098"/>
      <c r="BH97" s="1098"/>
      <c r="BI97" s="1098"/>
      <c r="BJ97" s="1098"/>
      <c r="BK97" s="1098"/>
      <c r="BL97" s="1098"/>
      <c r="BM97" s="1098"/>
      <c r="BN97" s="1098"/>
      <c r="BO97" s="1098"/>
      <c r="BP97" s="1098"/>
      <c r="BQ97" s="1098"/>
      <c r="BR97" s="1098"/>
      <c r="BS97" s="1098"/>
      <c r="BT97" s="1098"/>
      <c r="BU97" s="1098"/>
      <c r="BV97" s="1098"/>
      <c r="BW97" s="1098"/>
      <c r="BX97" s="1098"/>
      <c r="BY97" s="1098"/>
      <c r="BZ97" s="1098"/>
      <c r="CA97" s="1098"/>
      <c r="CB97" s="1098"/>
      <c r="CC97" s="1098"/>
      <c r="CD97" s="1098"/>
      <c r="CE97" s="1098"/>
      <c r="CF97" s="1098"/>
      <c r="CG97" s="1098"/>
      <c r="CH97" s="1098"/>
      <c r="CI97" s="1098"/>
      <c r="CJ97" s="1098"/>
      <c r="CK97" s="1098"/>
      <c r="CL97" s="1098"/>
      <c r="CM97" s="1098"/>
      <c r="CN97" s="1098"/>
      <c r="CO97" s="1098"/>
      <c r="CP97" s="1098"/>
      <c r="CQ97" s="1098"/>
      <c r="CR97" s="1098"/>
      <c r="CS97" s="1098"/>
      <c r="CT97" s="1098"/>
      <c r="CU97" s="1098"/>
      <c r="CV97" s="1098"/>
      <c r="CW97" s="1098"/>
      <c r="CX97" s="1098"/>
      <c r="CY97" s="1098"/>
      <c r="CZ97" s="1098"/>
      <c r="DA97" s="1098"/>
      <c r="DB97" s="1098"/>
      <c r="DC97" s="1098"/>
      <c r="DD97" s="1098"/>
      <c r="DE97" s="1098"/>
      <c r="DF97" s="1098"/>
      <c r="DG97" s="1098"/>
      <c r="DH97" s="1098"/>
      <c r="DI97" s="1098"/>
      <c r="DJ97" s="1098"/>
      <c r="DK97" s="1098"/>
      <c r="DL97" s="1098"/>
      <c r="DM97" s="1098"/>
      <c r="DN97" s="1098"/>
      <c r="DO97" s="1098"/>
      <c r="DP97" s="1098"/>
      <c r="DQ97" s="1098"/>
      <c r="DR97" s="1098"/>
      <c r="DS97" s="1098"/>
      <c r="DT97" s="1098"/>
      <c r="DU97" s="1098"/>
      <c r="DV97" s="1098"/>
      <c r="DW97" s="1098"/>
      <c r="DX97" s="1098"/>
      <c r="DY97" s="1098"/>
      <c r="DZ97" s="1098"/>
      <c r="EA97" s="1098"/>
      <c r="EB97" s="1098"/>
      <c r="EC97" s="1098"/>
      <c r="ED97" s="1098"/>
      <c r="EE97" s="1098"/>
      <c r="EF97" s="1098"/>
      <c r="EG97" s="1098"/>
      <c r="EH97" s="1098"/>
      <c r="EI97" s="1098"/>
      <c r="EJ97" s="1098"/>
      <c r="EK97" s="1098"/>
      <c r="EL97" s="1098"/>
      <c r="EM97" s="1098"/>
      <c r="EN97" s="1098"/>
      <c r="EO97" s="1098"/>
      <c r="EP97" s="1098"/>
      <c r="EQ97" s="1098"/>
      <c r="ER97" s="1098"/>
      <c r="ES97" s="1098"/>
      <c r="ET97" s="1098"/>
      <c r="EU97" s="1098"/>
      <c r="EV97" s="1098"/>
      <c r="EW97" s="1098"/>
      <c r="EX97" s="1098"/>
      <c r="EY97" s="1098"/>
      <c r="EZ97" s="1098"/>
      <c r="FA97" s="1098"/>
      <c r="FB97" s="1098"/>
      <c r="FC97" s="1098"/>
      <c r="FD97" s="1098"/>
      <c r="FE97" s="1098"/>
      <c r="FF97" s="1098"/>
      <c r="FG97" s="1098"/>
      <c r="FH97" s="1098"/>
      <c r="FI97" s="1098"/>
      <c r="FJ97" s="1098"/>
      <c r="FK97" s="1098"/>
      <c r="FL97" s="1098"/>
      <c r="FM97" s="1098"/>
      <c r="FN97" s="1098"/>
      <c r="FO97" s="1098"/>
      <c r="FP97" s="1098"/>
      <c r="FQ97" s="1098"/>
      <c r="FR97" s="1098"/>
      <c r="FS97" s="1098"/>
      <c r="FT97" s="1098"/>
      <c r="FU97" s="1098"/>
      <c r="FV97" s="1098"/>
      <c r="FW97" s="1098"/>
      <c r="FX97" s="1098"/>
      <c r="FY97" s="1098"/>
      <c r="FZ97" s="1098"/>
      <c r="GA97" s="1098"/>
      <c r="GB97" s="1098"/>
      <c r="GC97" s="1098"/>
      <c r="GD97" s="1098"/>
      <c r="GE97" s="1098"/>
      <c r="GF97" s="1098"/>
      <c r="GG97" s="1098"/>
      <c r="GH97" s="1098"/>
      <c r="GI97" s="1098"/>
      <c r="GJ97" s="1098"/>
      <c r="GK97" s="1098"/>
      <c r="GL97" s="1098"/>
      <c r="GM97" s="1098"/>
      <c r="GN97" s="1098"/>
      <c r="GO97" s="1098"/>
      <c r="GP97" s="1098"/>
      <c r="GQ97" s="1098"/>
      <c r="GR97" s="1098"/>
      <c r="GS97" s="1098"/>
      <c r="GT97" s="1098"/>
      <c r="GU97" s="1098"/>
      <c r="GV97" s="1098"/>
      <c r="GW97" s="1098"/>
      <c r="GX97" s="1098"/>
      <c r="GY97" s="1098"/>
      <c r="GZ97" s="1098"/>
      <c r="HA97" s="1098"/>
      <c r="HB97" s="1098"/>
      <c r="HC97" s="1098"/>
      <c r="HD97" s="1098"/>
      <c r="HE97" s="1098"/>
      <c r="HF97" s="1098"/>
      <c r="HG97" s="1098"/>
      <c r="HH97" s="1098"/>
      <c r="HI97" s="1098"/>
      <c r="HJ97" s="1098"/>
      <c r="HK97" s="1098"/>
      <c r="HL97" s="1098"/>
      <c r="HM97" s="1098"/>
      <c r="HN97" s="1098"/>
      <c r="HO97" s="1098"/>
      <c r="HP97" s="1098"/>
      <c r="HQ97" s="1098"/>
      <c r="HR97" s="1098"/>
      <c r="HS97" s="1098"/>
      <c r="HT97" s="1098"/>
      <c r="HU97" s="1098"/>
      <c r="HV97" s="1098"/>
      <c r="HW97" s="1098"/>
      <c r="HX97" s="1098"/>
      <c r="HY97" s="1098"/>
      <c r="HZ97" s="1098"/>
      <c r="IA97" s="1098"/>
      <c r="IB97" s="1098"/>
      <c r="IC97" s="1098"/>
      <c r="ID97" s="1098"/>
      <c r="IE97" s="1098"/>
      <c r="IF97" s="1098"/>
      <c r="IG97" s="1098"/>
      <c r="IH97" s="1098"/>
      <c r="II97" s="1098"/>
      <c r="IJ97" s="1098"/>
      <c r="IK97" s="1098"/>
      <c r="IL97" s="1098"/>
      <c r="IM97" s="1098"/>
      <c r="IN97" s="1098"/>
      <c r="IO97" s="1098"/>
      <c r="IP97" s="1098"/>
      <c r="IQ97" s="1098"/>
      <c r="IR97" s="1098"/>
      <c r="IS97" s="1098"/>
      <c r="IT97" s="1098"/>
      <c r="IU97" s="1098"/>
      <c r="IV97" s="1098"/>
      <c r="IW97" s="1098"/>
      <c r="IX97" s="1098"/>
      <c r="IY97" s="1098"/>
      <c r="IZ97" s="1098"/>
      <c r="JA97" s="1098"/>
      <c r="JB97" s="1098"/>
      <c r="JC97" s="1098"/>
      <c r="JD97" s="1098"/>
      <c r="JE97" s="1098"/>
      <c r="JF97" s="1098"/>
      <c r="JG97" s="1098"/>
      <c r="JH97" s="1098"/>
      <c r="JI97" s="1098"/>
      <c r="JJ97" s="1098"/>
      <c r="JK97" s="1098"/>
      <c r="JL97" s="1098"/>
      <c r="JM97" s="1098"/>
      <c r="JN97" s="1098"/>
      <c r="JO97" s="1098"/>
      <c r="JP97" s="1098"/>
      <c r="JQ97" s="1098"/>
      <c r="JR97" s="1098"/>
      <c r="JS97" s="1098"/>
      <c r="JT97" s="1098"/>
      <c r="JU97" s="1098"/>
      <c r="JV97" s="1098"/>
      <c r="JW97" s="1098"/>
      <c r="JX97" s="1098"/>
      <c r="JY97" s="1098"/>
      <c r="JZ97" s="1098"/>
      <c r="KA97" s="1098"/>
      <c r="KB97" s="1098"/>
      <c r="KC97" s="1098"/>
      <c r="KD97" s="1098"/>
      <c r="KE97" s="1098"/>
      <c r="KF97" s="1098"/>
      <c r="KG97" s="1098"/>
      <c r="KH97" s="1098"/>
      <c r="KI97" s="1098"/>
      <c r="KJ97" s="1098"/>
      <c r="KK97" s="1098"/>
      <c r="KL97" s="1098"/>
      <c r="KM97" s="1098"/>
      <c r="KN97" s="1098"/>
      <c r="KO97" s="1098"/>
      <c r="KP97" s="1098"/>
      <c r="KQ97" s="1098"/>
      <c r="KR97" s="1098"/>
      <c r="KS97" s="1098"/>
      <c r="KT97" s="1098"/>
      <c r="KU97" s="1098"/>
      <c r="KV97" s="1098"/>
      <c r="KW97" s="1098"/>
      <c r="KX97" s="1098"/>
      <c r="KY97" s="1098"/>
      <c r="KZ97" s="1098"/>
      <c r="LA97" s="1098"/>
      <c r="LB97" s="1098"/>
      <c r="LC97" s="1098"/>
      <c r="LD97" s="1098"/>
      <c r="LE97" s="1098"/>
      <c r="LF97" s="1098"/>
      <c r="LG97" s="1098"/>
      <c r="LH97" s="1098"/>
      <c r="LI97" s="1098"/>
      <c r="LJ97" s="1098"/>
      <c r="LK97" s="1098"/>
      <c r="LL97" s="1098"/>
      <c r="LM97" s="1098"/>
      <c r="LN97" s="1098"/>
      <c r="LO97" s="1098"/>
      <c r="LP97" s="1098"/>
      <c r="LQ97" s="1098"/>
      <c r="LR97" s="1098"/>
      <c r="LS97" s="1098"/>
      <c r="LT97" s="1098"/>
      <c r="LU97" s="1098"/>
      <c r="LV97" s="1098"/>
      <c r="LW97" s="1098"/>
      <c r="LX97" s="1098"/>
      <c r="LY97" s="1098"/>
      <c r="LZ97" s="1098"/>
      <c r="MA97" s="1098"/>
      <c r="MB97" s="1098"/>
      <c r="MC97" s="1098"/>
      <c r="MD97" s="1098"/>
      <c r="ME97" s="1098"/>
      <c r="MF97" s="1098"/>
      <c r="MG97" s="1098"/>
      <c r="MH97" s="1098"/>
      <c r="MI97" s="1098"/>
      <c r="MJ97" s="1098"/>
      <c r="MK97" s="1098"/>
      <c r="ML97" s="1098"/>
      <c r="MM97" s="1098"/>
      <c r="MN97" s="1098"/>
      <c r="MO97" s="1098"/>
      <c r="MP97" s="1098"/>
      <c r="MQ97" s="1098"/>
      <c r="MR97" s="1098"/>
      <c r="MS97" s="1098"/>
      <c r="MT97" s="1098"/>
      <c r="MU97" s="1098"/>
      <c r="MV97" s="1098"/>
      <c r="MW97" s="1098"/>
      <c r="MX97" s="1098"/>
      <c r="MY97" s="1098"/>
      <c r="MZ97" s="1098"/>
      <c r="NA97" s="1098"/>
      <c r="NB97" s="1098"/>
      <c r="NC97" s="1098"/>
      <c r="ND97" s="1098"/>
      <c r="NE97" s="1098"/>
      <c r="NF97" s="1098"/>
      <c r="NG97" s="1098"/>
      <c r="NH97" s="1098"/>
      <c r="NI97" s="1098"/>
      <c r="NJ97" s="1098"/>
      <c r="NK97" s="1098"/>
      <c r="NL97" s="1098"/>
      <c r="NM97" s="1098"/>
      <c r="NN97" s="1098"/>
      <c r="NO97" s="1098"/>
      <c r="NP97" s="1098"/>
      <c r="NQ97" s="1098"/>
      <c r="NR97" s="1098"/>
      <c r="NS97" s="1098"/>
      <c r="NT97" s="1098"/>
      <c r="NU97" s="1098"/>
      <c r="NV97" s="1098"/>
      <c r="NW97" s="1098"/>
      <c r="NX97" s="1098"/>
      <c r="NY97" s="1098"/>
      <c r="NZ97" s="1098"/>
      <c r="OA97" s="1098"/>
      <c r="OB97" s="1098"/>
      <c r="OC97" s="1098"/>
      <c r="OD97" s="1098"/>
      <c r="OE97" s="1098"/>
      <c r="OF97" s="1098"/>
      <c r="OG97" s="1098"/>
      <c r="OH97" s="1098"/>
      <c r="OI97" s="1098"/>
      <c r="OJ97" s="1098"/>
      <c r="OK97" s="1098"/>
      <c r="OL97" s="1098"/>
      <c r="OM97" s="1098"/>
      <c r="ON97" s="1098"/>
      <c r="OO97" s="1098"/>
      <c r="OP97" s="1098"/>
      <c r="OQ97" s="1098"/>
      <c r="OR97" s="1098"/>
      <c r="OS97" s="1098"/>
      <c r="OT97" s="1098"/>
      <c r="OU97" s="1098"/>
      <c r="OV97" s="1098"/>
      <c r="OW97" s="1098"/>
      <c r="OX97" s="1098"/>
      <c r="OY97" s="1098"/>
      <c r="OZ97" s="1098"/>
      <c r="PA97" s="1098"/>
      <c r="PB97" s="1098"/>
      <c r="PC97" s="1098"/>
      <c r="PD97" s="1098"/>
      <c r="PE97" s="1098"/>
      <c r="PF97" s="1098"/>
      <c r="PG97" s="1098"/>
      <c r="PH97" s="1098"/>
      <c r="PI97" s="1098"/>
      <c r="PJ97" s="1098"/>
      <c r="PK97" s="1098"/>
      <c r="PL97" s="1098"/>
      <c r="PM97" s="1098"/>
      <c r="PN97" s="1098"/>
      <c r="PO97" s="1098"/>
      <c r="PP97" s="1098"/>
      <c r="PQ97" s="1098"/>
      <c r="PR97" s="1098"/>
      <c r="PS97" s="1098"/>
      <c r="PT97" s="1098"/>
      <c r="PU97" s="1098"/>
      <c r="PV97" s="1098"/>
      <c r="PW97" s="1098"/>
      <c r="PX97" s="1098"/>
      <c r="PY97" s="1098"/>
      <c r="PZ97" s="1098"/>
      <c r="QA97" s="1098"/>
      <c r="QB97" s="1098"/>
      <c r="QC97" s="1098"/>
      <c r="QD97" s="1098"/>
      <c r="QE97" s="1098"/>
      <c r="QF97" s="1098"/>
      <c r="QG97" s="1098"/>
      <c r="QH97" s="1098"/>
      <c r="QI97" s="1098"/>
      <c r="QJ97" s="1098"/>
      <c r="QK97" s="1098"/>
      <c r="QL97" s="1098"/>
      <c r="QM97" s="1098"/>
      <c r="QN97" s="1098"/>
      <c r="QO97" s="1098"/>
      <c r="QP97" s="1098"/>
      <c r="QQ97" s="1098"/>
      <c r="QR97" s="1098"/>
      <c r="QS97" s="1098"/>
      <c r="QT97" s="1098"/>
      <c r="QU97" s="1098"/>
      <c r="QV97" s="1098"/>
      <c r="QW97" s="1098"/>
      <c r="QX97" s="1098"/>
      <c r="QY97" s="1098"/>
      <c r="QZ97" s="1098"/>
      <c r="RA97" s="1098"/>
      <c r="RB97" s="1098"/>
      <c r="RC97" s="1098"/>
      <c r="RD97" s="1098"/>
      <c r="RE97" s="1098"/>
      <c r="RF97" s="1098"/>
      <c r="RG97" s="1098"/>
      <c r="RH97" s="1098"/>
      <c r="RI97" s="1098"/>
      <c r="RJ97" s="1098"/>
      <c r="RK97" s="1098"/>
      <c r="RL97" s="1098"/>
      <c r="RM97" s="1098"/>
      <c r="RN97" s="1098"/>
      <c r="RO97" s="1098"/>
      <c r="RP97" s="1098"/>
      <c r="RQ97" s="1098"/>
      <c r="RR97" s="1098"/>
      <c r="RS97" s="1098"/>
      <c r="RT97" s="1098"/>
      <c r="RU97" s="1098"/>
      <c r="RV97" s="1098"/>
      <c r="RW97" s="1098"/>
      <c r="RX97" s="1098"/>
      <c r="RY97" s="1098"/>
      <c r="RZ97" s="1098"/>
      <c r="SA97" s="1098"/>
      <c r="SB97" s="1098"/>
      <c r="SC97" s="1098"/>
      <c r="SD97" s="1098"/>
      <c r="SE97" s="1098"/>
      <c r="SF97" s="1098"/>
      <c r="SG97" s="1098"/>
      <c r="SH97" s="1098"/>
      <c r="SI97" s="1098"/>
      <c r="SJ97" s="1098"/>
      <c r="SK97" s="1098"/>
      <c r="SL97" s="1098"/>
      <c r="SM97" s="1098"/>
      <c r="SN97" s="1098"/>
      <c r="SO97" s="1098"/>
      <c r="SP97" s="1098"/>
      <c r="SQ97" s="1098"/>
      <c r="SR97" s="1098"/>
      <c r="SS97" s="1098"/>
      <c r="ST97" s="1098"/>
      <c r="SU97" s="1098"/>
      <c r="SV97" s="1098"/>
      <c r="SW97" s="1098"/>
      <c r="SX97" s="1098"/>
      <c r="SY97" s="1098"/>
      <c r="SZ97" s="1098"/>
      <c r="TA97" s="1098"/>
      <c r="TB97" s="1098"/>
      <c r="TC97" s="1098"/>
      <c r="TD97" s="1098"/>
      <c r="TE97" s="1098"/>
      <c r="TF97" s="1098"/>
      <c r="TG97" s="1098"/>
      <c r="TH97" s="1098"/>
      <c r="TI97" s="1098"/>
      <c r="TJ97" s="1098"/>
      <c r="TK97" s="1098"/>
      <c r="TL97" s="1098"/>
      <c r="TM97" s="1098"/>
      <c r="TN97" s="1098"/>
      <c r="TO97" s="1098"/>
      <c r="TP97" s="1098"/>
      <c r="TQ97" s="1098"/>
      <c r="TR97" s="1098"/>
      <c r="TS97" s="1098"/>
      <c r="TT97" s="1098"/>
      <c r="TU97" s="1098"/>
      <c r="TV97" s="1098"/>
      <c r="TW97" s="1098"/>
      <c r="TX97" s="1098"/>
      <c r="TY97" s="1098"/>
      <c r="TZ97" s="1098"/>
      <c r="UA97" s="1098"/>
      <c r="UB97" s="1098"/>
      <c r="UC97" s="1098"/>
      <c r="UD97" s="1098"/>
      <c r="UE97" s="1098"/>
      <c r="UF97" s="1098"/>
      <c r="UG97" s="1098"/>
      <c r="UH97" s="1098"/>
      <c r="UI97" s="1098"/>
      <c r="UJ97" s="1098"/>
      <c r="UK97" s="1098"/>
      <c r="UL97" s="1098"/>
      <c r="UM97" s="1098"/>
      <c r="UN97" s="1098"/>
      <c r="UO97" s="1098"/>
      <c r="UP97" s="1098"/>
      <c r="UQ97" s="1098"/>
      <c r="UR97" s="1098"/>
      <c r="US97" s="1098"/>
      <c r="UT97" s="1098"/>
      <c r="UU97" s="1098"/>
      <c r="UV97" s="1098"/>
      <c r="UW97" s="1098"/>
      <c r="UX97" s="1098"/>
      <c r="UY97" s="1098"/>
      <c r="UZ97" s="1098"/>
      <c r="VA97" s="1098"/>
      <c r="VB97" s="1098"/>
      <c r="VC97" s="1098"/>
      <c r="VD97" s="1098"/>
      <c r="VE97" s="1098"/>
      <c r="VF97" s="1098"/>
      <c r="VG97" s="1098"/>
      <c r="VH97" s="1098"/>
      <c r="VI97" s="1098"/>
      <c r="VJ97" s="1098"/>
      <c r="VK97" s="1098"/>
      <c r="VL97" s="1098"/>
      <c r="VM97" s="1098"/>
      <c r="VN97" s="1098"/>
      <c r="VO97" s="1098"/>
      <c r="VP97" s="1098"/>
      <c r="VQ97" s="1098"/>
      <c r="VR97" s="1098"/>
      <c r="VS97" s="1098"/>
      <c r="VT97" s="1098"/>
      <c r="VU97" s="1098"/>
      <c r="VV97" s="1098"/>
      <c r="VW97" s="1098"/>
      <c r="VX97" s="1098"/>
      <c r="VY97" s="1098"/>
      <c r="VZ97" s="1098"/>
      <c r="WA97" s="1098"/>
      <c r="WB97" s="1098"/>
      <c r="WC97" s="1098"/>
      <c r="WD97" s="1098"/>
      <c r="WE97" s="1098"/>
      <c r="WF97" s="1098"/>
      <c r="WG97" s="1098"/>
      <c r="WH97" s="1098"/>
      <c r="WI97" s="1098"/>
      <c r="WJ97" s="1098"/>
      <c r="WK97" s="1098"/>
      <c r="WL97" s="1098"/>
      <c r="WM97" s="1098"/>
      <c r="WN97" s="1098"/>
      <c r="WO97" s="1098"/>
      <c r="WP97" s="1098"/>
      <c r="WQ97" s="1098"/>
      <c r="WR97" s="1098"/>
      <c r="WS97" s="1098"/>
      <c r="WT97" s="1098"/>
      <c r="WU97" s="1098"/>
      <c r="WV97" s="1098"/>
      <c r="WW97" s="1098"/>
      <c r="WX97" s="1098"/>
      <c r="WY97" s="1098"/>
      <c r="WZ97" s="1098"/>
      <c r="XA97" s="1098"/>
      <c r="XB97" s="1098"/>
      <c r="XC97" s="1098"/>
      <c r="XD97" s="1098"/>
      <c r="XE97" s="1098"/>
      <c r="XF97" s="1098"/>
      <c r="XG97" s="1098"/>
      <c r="XH97" s="1098"/>
      <c r="XI97" s="1098"/>
      <c r="XJ97" s="1098"/>
      <c r="XK97" s="1098"/>
      <c r="XL97" s="1098"/>
      <c r="XM97" s="1098"/>
      <c r="XN97" s="1098"/>
      <c r="XO97" s="1098"/>
      <c r="XP97" s="1098"/>
      <c r="XQ97" s="1098"/>
      <c r="XR97" s="1098"/>
      <c r="XS97" s="1098"/>
      <c r="XT97" s="1098"/>
      <c r="XU97" s="1098"/>
      <c r="XV97" s="1098"/>
      <c r="XW97" s="1098"/>
      <c r="XX97" s="1098"/>
      <c r="XY97" s="1098"/>
      <c r="XZ97" s="1098"/>
      <c r="YA97" s="1098"/>
      <c r="YB97" s="1098"/>
      <c r="YC97" s="1098"/>
      <c r="YD97" s="1098"/>
      <c r="YE97" s="1098"/>
      <c r="YF97" s="1098"/>
      <c r="YG97" s="1098"/>
      <c r="YH97" s="1098"/>
      <c r="YI97" s="1098"/>
      <c r="YJ97" s="1098"/>
      <c r="YK97" s="1098"/>
      <c r="YL97" s="1098"/>
      <c r="YM97" s="1098"/>
      <c r="YN97" s="1098"/>
      <c r="YO97" s="1098"/>
      <c r="YP97" s="1098"/>
      <c r="YQ97" s="1098"/>
      <c r="YR97" s="1098"/>
      <c r="YS97" s="1098"/>
      <c r="YT97" s="1098"/>
      <c r="YU97" s="1098"/>
      <c r="YV97" s="1098"/>
      <c r="YW97" s="1098"/>
      <c r="YX97" s="1098"/>
      <c r="YY97" s="1098"/>
      <c r="YZ97" s="1098"/>
      <c r="ZA97" s="1098"/>
      <c r="ZB97" s="1098"/>
      <c r="ZC97" s="1098"/>
      <c r="ZD97" s="1098"/>
      <c r="ZE97" s="1098"/>
      <c r="ZF97" s="1098"/>
      <c r="ZG97" s="1098"/>
      <c r="ZH97" s="1098"/>
      <c r="ZI97" s="1098"/>
      <c r="ZJ97" s="1098"/>
      <c r="ZK97" s="1098"/>
      <c r="ZL97" s="1098"/>
      <c r="ZM97" s="1098"/>
      <c r="ZN97" s="1098"/>
      <c r="ZO97" s="1098"/>
      <c r="ZP97" s="1098"/>
      <c r="ZQ97" s="1098"/>
      <c r="ZR97" s="1098"/>
      <c r="ZS97" s="1098"/>
      <c r="ZT97" s="1098"/>
      <c r="ZU97" s="1098"/>
      <c r="ZV97" s="1098"/>
      <c r="ZW97" s="1098"/>
      <c r="ZX97" s="1098"/>
      <c r="ZY97" s="1098"/>
      <c r="ZZ97" s="1098"/>
      <c r="AAA97" s="1098"/>
      <c r="AAB97" s="1098"/>
      <c r="AAC97" s="1098"/>
      <c r="AAD97" s="1098"/>
      <c r="AAE97" s="1098"/>
      <c r="AAF97" s="1098"/>
      <c r="AAG97" s="1098"/>
      <c r="AAH97" s="1098"/>
      <c r="AAI97" s="1098"/>
      <c r="AAJ97" s="1098"/>
      <c r="AAK97" s="1098"/>
      <c r="AAL97" s="1098"/>
      <c r="AAM97" s="1098"/>
      <c r="AAN97" s="1098"/>
      <c r="AAO97" s="1098"/>
      <c r="AAP97" s="1098"/>
      <c r="AAQ97" s="1098"/>
      <c r="AAR97" s="1098"/>
      <c r="AAS97" s="1098"/>
      <c r="AAT97" s="1098"/>
      <c r="AAU97" s="1098"/>
      <c r="AAV97" s="1098"/>
      <c r="AAW97" s="1098"/>
      <c r="AAX97" s="1098"/>
      <c r="AAY97" s="1098"/>
      <c r="AAZ97" s="1098"/>
      <c r="ABA97" s="1098"/>
      <c r="ABB97" s="1098"/>
      <c r="ABC97" s="1098"/>
      <c r="ABD97" s="1098"/>
      <c r="ABE97" s="1098"/>
      <c r="ABF97" s="1098"/>
      <c r="ABG97" s="1098"/>
      <c r="ABH97" s="1098"/>
      <c r="ABI97" s="1098"/>
      <c r="ABJ97" s="1098"/>
      <c r="ABK97" s="1098"/>
      <c r="ABL97" s="1098"/>
      <c r="ABM97" s="1098"/>
      <c r="ABN97" s="1098"/>
      <c r="ABO97" s="1098"/>
      <c r="ABP97" s="1098"/>
      <c r="ABQ97" s="1098"/>
      <c r="ABR97" s="1098"/>
      <c r="ABS97" s="1098"/>
      <c r="ABT97" s="1098"/>
      <c r="ABU97" s="1098"/>
      <c r="ABV97" s="1098"/>
      <c r="ABW97" s="1098"/>
      <c r="ABX97" s="1098"/>
      <c r="ABY97" s="1098"/>
      <c r="ABZ97" s="1098"/>
      <c r="ACA97" s="1098"/>
      <c r="ACB97" s="1098"/>
      <c r="ACC97" s="1098"/>
      <c r="ACD97" s="1098"/>
      <c r="ACE97" s="1098"/>
      <c r="ACF97" s="1098"/>
      <c r="ACG97" s="1098"/>
      <c r="ACH97" s="1098"/>
      <c r="ACI97" s="1098"/>
      <c r="ACJ97" s="1098"/>
      <c r="ACK97" s="1098"/>
      <c r="ACL97" s="1098"/>
      <c r="ACM97" s="1098"/>
      <c r="ACN97" s="1098"/>
      <c r="ACO97" s="1098"/>
      <c r="ACP97" s="1098"/>
      <c r="ACQ97" s="1098"/>
      <c r="ACR97" s="1098"/>
      <c r="ACS97" s="1098"/>
      <c r="ACT97" s="1098"/>
      <c r="ACU97" s="1098"/>
      <c r="ACV97" s="1098"/>
      <c r="ACW97" s="1098"/>
      <c r="ACX97" s="1098"/>
      <c r="ACY97" s="1098"/>
      <c r="ACZ97" s="1098"/>
      <c r="ADA97" s="1098"/>
      <c r="ADB97" s="1098"/>
      <c r="ADC97" s="1098"/>
      <c r="ADD97" s="1098"/>
      <c r="ADE97" s="1098"/>
      <c r="ADF97" s="1098"/>
      <c r="ADG97" s="1098"/>
      <c r="ADH97" s="1098"/>
      <c r="ADI97" s="1098"/>
      <c r="ADJ97" s="1098"/>
      <c r="ADK97" s="1098"/>
      <c r="ADL97" s="1098"/>
      <c r="ADM97" s="1098"/>
      <c r="ADN97" s="1098"/>
      <c r="ADO97" s="1098"/>
      <c r="ADP97" s="1098"/>
      <c r="ADQ97" s="1098"/>
      <c r="ADR97" s="1098"/>
      <c r="ADS97" s="1098"/>
      <c r="ADT97" s="1098"/>
      <c r="ADU97" s="1098"/>
      <c r="ADV97" s="1098"/>
      <c r="ADW97" s="1098"/>
      <c r="ADX97" s="1098"/>
      <c r="ADY97" s="1098"/>
      <c r="ADZ97" s="1098"/>
      <c r="AEA97" s="1098"/>
      <c r="AEB97" s="1098"/>
      <c r="AEC97" s="1098"/>
      <c r="AED97" s="1098"/>
      <c r="AEE97" s="1098"/>
      <c r="AEF97" s="1098"/>
      <c r="AEG97" s="1098"/>
      <c r="AEH97" s="1098"/>
      <c r="AEI97" s="1098"/>
      <c r="AEJ97" s="1098"/>
      <c r="AEK97" s="1098"/>
      <c r="AEL97" s="1098"/>
      <c r="AEM97" s="1098"/>
      <c r="AEN97" s="1098"/>
      <c r="AEO97" s="1098"/>
      <c r="AEP97" s="1098"/>
      <c r="AEQ97" s="1098"/>
      <c r="AER97" s="1098"/>
      <c r="AES97" s="1098"/>
      <c r="AET97" s="1098"/>
      <c r="AEU97" s="1098"/>
      <c r="AEV97" s="1098"/>
      <c r="AEW97" s="1098"/>
      <c r="AEX97" s="1098"/>
      <c r="AEY97" s="1098"/>
      <c r="AEZ97" s="1098"/>
      <c r="AFA97" s="1098"/>
      <c r="AFB97" s="1098"/>
      <c r="AFC97" s="1098"/>
      <c r="AFD97" s="1098"/>
      <c r="AFE97" s="1098"/>
      <c r="AFF97" s="1098"/>
      <c r="AFG97" s="1098"/>
      <c r="AFH97" s="1098"/>
      <c r="AFI97" s="1098"/>
      <c r="AFJ97" s="1098"/>
      <c r="AFK97" s="1098"/>
      <c r="AFL97" s="1098"/>
      <c r="AFM97" s="1098"/>
      <c r="AFN97" s="1098"/>
      <c r="AFO97" s="1098"/>
      <c r="AFP97" s="1098"/>
      <c r="AFQ97" s="1098"/>
      <c r="AFR97" s="1098"/>
      <c r="AFS97" s="1098"/>
      <c r="AFT97" s="1098"/>
      <c r="AFU97" s="1098"/>
      <c r="AFV97" s="1098"/>
      <c r="AFW97" s="1098"/>
      <c r="AFX97" s="1098"/>
      <c r="AFY97" s="1098"/>
      <c r="AFZ97" s="1098"/>
      <c r="AGA97" s="1098"/>
      <c r="AGB97" s="1098"/>
      <c r="AGC97" s="1098"/>
      <c r="AGD97" s="1098"/>
      <c r="AGE97" s="1098"/>
      <c r="AGF97" s="1098"/>
      <c r="AGG97" s="1098"/>
      <c r="AGH97" s="1098"/>
      <c r="AGI97" s="1098"/>
      <c r="AGJ97" s="1098"/>
      <c r="AGK97" s="1098"/>
      <c r="AGL97" s="1098"/>
      <c r="AGM97" s="1098"/>
      <c r="AGN97" s="1098"/>
      <c r="AGO97" s="1098"/>
      <c r="AGP97" s="1098"/>
      <c r="AGQ97" s="1098"/>
      <c r="AGR97" s="1098"/>
      <c r="AGS97" s="1098"/>
      <c r="AGT97" s="1098"/>
      <c r="AGU97" s="1098"/>
      <c r="AGV97" s="1098"/>
      <c r="AGW97" s="1098"/>
      <c r="AGX97" s="1098"/>
      <c r="AGY97" s="1098"/>
      <c r="AGZ97" s="1098"/>
      <c r="AHA97" s="1098"/>
      <c r="AHB97" s="1098"/>
      <c r="AHC97" s="1098"/>
      <c r="AHD97" s="1098"/>
      <c r="AHE97" s="1098"/>
      <c r="AHF97" s="1098"/>
      <c r="AHG97" s="1098"/>
      <c r="AHH97" s="1098"/>
      <c r="AHI97" s="1098"/>
      <c r="AHJ97" s="1098"/>
      <c r="AHK97" s="1098"/>
      <c r="AHL97" s="1098"/>
      <c r="AHM97" s="1098"/>
      <c r="AHN97" s="1098"/>
      <c r="AHO97" s="1098"/>
      <c r="AHP97" s="1098"/>
      <c r="AHQ97" s="1098"/>
      <c r="AHR97" s="1098"/>
      <c r="AHS97" s="1098"/>
      <c r="AHT97" s="1098"/>
      <c r="AHU97" s="1098"/>
      <c r="AHV97" s="1098"/>
      <c r="AHW97" s="1098"/>
      <c r="AHX97" s="1098"/>
      <c r="AHY97" s="1098"/>
      <c r="AHZ97" s="1098"/>
      <c r="AIA97" s="1098"/>
      <c r="AIB97" s="1098"/>
      <c r="AIC97" s="1098"/>
      <c r="AID97" s="1098"/>
      <c r="AIE97" s="1098"/>
      <c r="AIF97" s="1098"/>
      <c r="AIG97" s="1098"/>
      <c r="AIH97" s="1098"/>
      <c r="AII97" s="1098"/>
      <c r="AIJ97" s="1098"/>
      <c r="AIK97" s="1098"/>
      <c r="AIL97" s="1098"/>
      <c r="AIM97" s="1098"/>
      <c r="AIN97" s="1098"/>
      <c r="AIO97" s="1098"/>
      <c r="AIP97" s="1098"/>
      <c r="AIQ97" s="1098"/>
      <c r="AIR97" s="1098"/>
      <c r="AIS97" s="1098"/>
      <c r="AIT97" s="1098"/>
      <c r="AIU97" s="1098"/>
      <c r="AIV97" s="1098"/>
      <c r="AIW97" s="1098"/>
      <c r="AIX97" s="1098"/>
      <c r="AIY97" s="1098"/>
      <c r="AIZ97" s="1098"/>
      <c r="AJA97" s="1098"/>
      <c r="AJB97" s="1098"/>
      <c r="AJC97" s="1098"/>
      <c r="AJD97" s="1098"/>
      <c r="AJE97" s="1098"/>
      <c r="AJF97" s="1098"/>
      <c r="AJG97" s="1098"/>
      <c r="AJH97" s="1098"/>
      <c r="AJI97" s="1098"/>
      <c r="AJJ97" s="1098"/>
      <c r="AJK97" s="1098"/>
      <c r="AJL97" s="1098"/>
      <c r="AJM97" s="1098"/>
      <c r="AJN97" s="1098"/>
      <c r="AJO97" s="1098"/>
      <c r="AJP97" s="1098"/>
      <c r="AJQ97" s="1098"/>
      <c r="AJR97" s="1098"/>
      <c r="AJS97" s="1098"/>
      <c r="AJT97" s="1098"/>
      <c r="AJU97" s="1098"/>
      <c r="AJV97" s="1098"/>
      <c r="AJW97" s="1098"/>
      <c r="AJX97" s="1098"/>
      <c r="AJY97" s="1098"/>
      <c r="AJZ97" s="1098"/>
      <c r="AKA97" s="1098"/>
      <c r="AKB97" s="1098"/>
      <c r="AKC97" s="1098"/>
      <c r="AKD97" s="1098"/>
      <c r="AKE97" s="1098"/>
      <c r="AKF97" s="1098"/>
      <c r="AKG97" s="1098"/>
      <c r="AKH97" s="1098"/>
      <c r="AKI97" s="1098"/>
      <c r="AKJ97" s="1098"/>
      <c r="AKK97" s="1098"/>
      <c r="AKL97" s="1098"/>
      <c r="AKM97" s="1098"/>
      <c r="AKN97" s="1098"/>
      <c r="AKO97" s="1098"/>
      <c r="AKP97" s="1098"/>
      <c r="AKQ97" s="1098"/>
      <c r="AKR97" s="1098"/>
      <c r="AKS97" s="1098"/>
      <c r="AKT97" s="1098"/>
      <c r="AKU97" s="1098"/>
      <c r="AKV97" s="1098"/>
      <c r="AKW97" s="1098"/>
      <c r="AKX97" s="1098"/>
      <c r="AKY97" s="1098"/>
      <c r="AKZ97" s="1098"/>
      <c r="ALA97" s="1098"/>
      <c r="ALB97" s="1098"/>
      <c r="ALC97" s="1098"/>
      <c r="ALD97" s="1098"/>
      <c r="ALE97" s="1098"/>
      <c r="ALF97" s="1098"/>
      <c r="ALG97" s="1098"/>
      <c r="ALH97" s="1098"/>
      <c r="ALI97" s="1098"/>
      <c r="ALJ97" s="1098"/>
      <c r="ALK97" s="1098"/>
      <c r="ALL97" s="1098"/>
      <c r="ALM97" s="1098"/>
      <c r="ALN97" s="1098"/>
      <c r="ALO97" s="1098"/>
      <c r="ALP97" s="1098"/>
      <c r="ALQ97" s="1098"/>
      <c r="ALR97" s="1098"/>
      <c r="ALS97" s="1098"/>
      <c r="ALT97" s="1098"/>
      <c r="ALU97" s="1098"/>
      <c r="ALV97" s="1098"/>
      <c r="ALW97" s="1098"/>
      <c r="ALX97" s="1098"/>
      <c r="ALY97" s="1098"/>
      <c r="ALZ97" s="1098"/>
      <c r="AMA97" s="1098"/>
      <c r="AMB97" s="1098"/>
      <c r="AMC97" s="1098"/>
      <c r="AMD97" s="1098"/>
      <c r="AME97" s="1098"/>
      <c r="AMF97" s="1098"/>
      <c r="AMG97" s="1098"/>
      <c r="AMH97" s="1098"/>
      <c r="AMI97" s="1098"/>
      <c r="AMJ97" s="1098"/>
      <c r="AMK97" s="1098"/>
      <c r="AML97" s="1098"/>
      <c r="AMM97" s="1098"/>
      <c r="AMN97" s="1098"/>
      <c r="AMO97" s="1098"/>
      <c r="AMP97" s="1098"/>
      <c r="AMQ97" s="1098"/>
      <c r="AMR97" s="1098"/>
      <c r="AMS97" s="1098"/>
      <c r="AMT97" s="1098"/>
      <c r="AMU97" s="1098"/>
      <c r="AMV97" s="1098"/>
      <c r="AMW97" s="1098"/>
      <c r="AMX97" s="1098"/>
      <c r="AMY97" s="1098"/>
      <c r="AMZ97" s="1098"/>
      <c r="ANA97" s="1098"/>
      <c r="ANB97" s="1098"/>
      <c r="ANC97" s="1098"/>
      <c r="AND97" s="1098"/>
      <c r="ANE97" s="1098"/>
      <c r="ANF97" s="1098"/>
      <c r="ANG97" s="1098"/>
      <c r="ANH97" s="1098"/>
      <c r="ANI97" s="1098"/>
      <c r="ANJ97" s="1098"/>
      <c r="ANK97" s="1098"/>
      <c r="ANL97" s="1098"/>
      <c r="ANM97" s="1098"/>
      <c r="ANN97" s="1098"/>
      <c r="ANO97" s="1098"/>
      <c r="ANP97" s="1098"/>
      <c r="ANQ97" s="1098"/>
      <c r="ANR97" s="1098"/>
      <c r="ANS97" s="1098"/>
      <c r="ANT97" s="1098"/>
      <c r="ANU97" s="1098"/>
      <c r="ANV97" s="1098"/>
      <c r="ANW97" s="1098"/>
      <c r="ANX97" s="1098"/>
      <c r="ANY97" s="1098"/>
      <c r="ANZ97" s="1098"/>
      <c r="AOA97" s="1098"/>
      <c r="AOB97" s="1098"/>
      <c r="AOC97" s="1098"/>
      <c r="AOD97" s="1098"/>
      <c r="AOE97" s="1098"/>
      <c r="AOF97" s="1098"/>
      <c r="AOG97" s="1098"/>
      <c r="AOH97" s="1098"/>
      <c r="AOI97" s="1098"/>
      <c r="AOJ97" s="1098"/>
      <c r="AOK97" s="1098"/>
      <c r="AOL97" s="1098"/>
      <c r="AOM97" s="1098"/>
      <c r="AON97" s="1098"/>
      <c r="AOO97" s="1098"/>
      <c r="AOP97" s="1098"/>
      <c r="AOQ97" s="1098"/>
      <c r="AOR97" s="1098"/>
      <c r="AOS97" s="1098"/>
      <c r="AOT97" s="1098"/>
      <c r="AOU97" s="1098"/>
      <c r="AOV97" s="1098"/>
      <c r="AOW97" s="1098"/>
      <c r="AOX97" s="1098"/>
      <c r="AOY97" s="1098"/>
      <c r="AOZ97" s="1098"/>
      <c r="APA97" s="1098"/>
      <c r="APB97" s="1098"/>
      <c r="APC97" s="1098"/>
      <c r="APD97" s="1098"/>
      <c r="APE97" s="1098"/>
      <c r="APF97" s="1098"/>
      <c r="APG97" s="1098"/>
      <c r="APH97" s="1098"/>
      <c r="API97" s="1098"/>
      <c r="APJ97" s="1098"/>
      <c r="APK97" s="1098"/>
      <c r="APL97" s="1098"/>
      <c r="APM97" s="1098"/>
      <c r="APN97" s="1098"/>
      <c r="APO97" s="1098"/>
      <c r="APP97" s="1098"/>
      <c r="APQ97" s="1098"/>
      <c r="APR97" s="1098"/>
      <c r="APS97" s="1098"/>
      <c r="APT97" s="1098"/>
      <c r="APU97" s="1098"/>
      <c r="APV97" s="1098"/>
      <c r="APW97" s="1098"/>
      <c r="APX97" s="1098"/>
      <c r="APY97" s="1098"/>
      <c r="APZ97" s="1098"/>
      <c r="AQA97" s="1098"/>
      <c r="AQB97" s="1098"/>
      <c r="AQC97" s="1098"/>
      <c r="AQD97" s="1098"/>
      <c r="AQE97" s="1098"/>
      <c r="AQF97" s="1098"/>
      <c r="AQG97" s="1098"/>
      <c r="AQH97" s="1098"/>
      <c r="AQI97" s="1098"/>
      <c r="AQJ97" s="1098"/>
      <c r="AQK97" s="1098"/>
      <c r="AQL97" s="1098"/>
      <c r="AQM97" s="1098"/>
      <c r="AQN97" s="1098"/>
      <c r="AQO97" s="1098"/>
      <c r="AQP97" s="1098"/>
      <c r="AQQ97" s="1098"/>
      <c r="AQR97" s="1098"/>
      <c r="AQS97" s="1098"/>
      <c r="AQT97" s="1098"/>
      <c r="AQU97" s="1098"/>
      <c r="AQV97" s="1098"/>
      <c r="AQW97" s="1098"/>
      <c r="AQX97" s="1098"/>
      <c r="AQY97" s="1098"/>
      <c r="AQZ97" s="1098"/>
      <c r="ARA97" s="1098"/>
      <c r="ARB97" s="1098"/>
      <c r="ARC97" s="1098"/>
      <c r="ARD97" s="1098"/>
      <c r="ARE97" s="1098"/>
      <c r="ARF97" s="1098"/>
      <c r="ARG97" s="1098"/>
      <c r="ARH97" s="1098"/>
      <c r="ARI97" s="1098"/>
      <c r="ARJ97" s="1098"/>
      <c r="ARK97" s="1098"/>
      <c r="ARL97" s="1098"/>
      <c r="ARM97" s="1098"/>
      <c r="ARN97" s="1098"/>
      <c r="ARO97" s="1098"/>
      <c r="ARP97" s="1098"/>
      <c r="ARQ97" s="1098"/>
      <c r="ARR97" s="1098"/>
      <c r="ARS97" s="1098"/>
      <c r="ART97" s="1098"/>
      <c r="ARU97" s="1098"/>
      <c r="ARV97" s="1098"/>
      <c r="ARW97" s="1098"/>
      <c r="ARX97" s="1098"/>
      <c r="ARY97" s="1098"/>
      <c r="ARZ97" s="1098"/>
      <c r="ASA97" s="1098"/>
      <c r="ASB97" s="1098"/>
      <c r="ASC97" s="1098"/>
      <c r="ASD97" s="1098"/>
      <c r="ASE97" s="1098"/>
      <c r="ASF97" s="1098"/>
      <c r="ASG97" s="1098"/>
      <c r="ASH97" s="1098"/>
      <c r="ASI97" s="1098"/>
      <c r="ASJ97" s="1098"/>
      <c r="ASK97" s="1098"/>
      <c r="ASL97" s="1098"/>
      <c r="ASM97" s="1098"/>
      <c r="ASN97" s="1098"/>
      <c r="ASO97" s="1098"/>
      <c r="ASP97" s="1098"/>
      <c r="ASQ97" s="1098"/>
      <c r="ASR97" s="1098"/>
      <c r="ASS97" s="1098"/>
      <c r="AST97" s="1098"/>
      <c r="ASU97" s="1098"/>
      <c r="ASV97" s="1098"/>
      <c r="ASW97" s="1098"/>
      <c r="ASX97" s="1098"/>
      <c r="ASY97" s="1098"/>
      <c r="ASZ97" s="1098"/>
      <c r="ATA97" s="1098"/>
      <c r="ATB97" s="1098"/>
      <c r="ATC97" s="1098"/>
      <c r="ATD97" s="1098"/>
      <c r="ATE97" s="1098"/>
      <c r="ATF97" s="1098"/>
      <c r="ATG97" s="1098"/>
      <c r="ATH97" s="1098"/>
      <c r="ATI97" s="1098"/>
      <c r="ATJ97" s="1098"/>
      <c r="ATK97" s="1098"/>
      <c r="ATL97" s="1098"/>
      <c r="ATM97" s="1098"/>
      <c r="ATN97" s="1098"/>
      <c r="ATO97" s="1098"/>
      <c r="ATP97" s="1098"/>
      <c r="ATQ97" s="1098"/>
      <c r="ATR97" s="1098"/>
      <c r="ATS97" s="1098"/>
      <c r="ATT97" s="1098"/>
      <c r="ATU97" s="1098"/>
      <c r="ATV97" s="1098"/>
      <c r="ATW97" s="1098"/>
      <c r="ATX97" s="1098"/>
      <c r="ATY97" s="1098"/>
      <c r="ATZ97" s="1098"/>
      <c r="AUA97" s="1098"/>
      <c r="AUB97" s="1098"/>
      <c r="AUC97" s="1098"/>
      <c r="AUD97" s="1098"/>
      <c r="AUE97" s="1098"/>
      <c r="AUF97" s="1098"/>
      <c r="AUG97" s="1098"/>
      <c r="AUH97" s="1098"/>
      <c r="AUI97" s="1098"/>
      <c r="AUJ97" s="1098"/>
      <c r="AUK97" s="1098"/>
      <c r="AUL97" s="1098"/>
      <c r="AUM97" s="1098"/>
      <c r="AUN97" s="1098"/>
      <c r="AUO97" s="1098"/>
      <c r="AUP97" s="1098"/>
      <c r="AUQ97" s="1098"/>
      <c r="AUR97" s="1098"/>
      <c r="AUS97" s="1098"/>
      <c r="AUT97" s="1098"/>
      <c r="AUU97" s="1098"/>
      <c r="AUV97" s="1098"/>
      <c r="AUW97" s="1098"/>
      <c r="AUX97" s="1098"/>
      <c r="AUY97" s="1098"/>
      <c r="AUZ97" s="1098"/>
      <c r="AVA97" s="1098"/>
      <c r="AVB97" s="1098"/>
      <c r="AVC97" s="1098"/>
      <c r="AVD97" s="1098"/>
      <c r="AVE97" s="1098"/>
      <c r="AVF97" s="1098"/>
      <c r="AVG97" s="1098"/>
      <c r="AVH97" s="1098"/>
      <c r="AVI97" s="1098"/>
      <c r="AVJ97" s="1098"/>
      <c r="AVK97" s="1098"/>
      <c r="AVL97" s="1098"/>
      <c r="AVM97" s="1098"/>
      <c r="AVN97" s="1098"/>
      <c r="AVO97" s="1098"/>
      <c r="AVP97" s="1098"/>
      <c r="AVQ97" s="1098"/>
      <c r="AVR97" s="1098"/>
      <c r="AVS97" s="1098"/>
      <c r="AVT97" s="1098"/>
      <c r="AVU97" s="1098"/>
      <c r="AVV97" s="1098"/>
      <c r="AVW97" s="1098"/>
      <c r="AVX97" s="1098"/>
      <c r="AVY97" s="1098"/>
      <c r="AVZ97" s="1098"/>
      <c r="AWA97" s="1098"/>
      <c r="AWB97" s="1098"/>
      <c r="AWC97" s="1098"/>
      <c r="AWD97" s="1098"/>
      <c r="AWE97" s="1098"/>
      <c r="AWF97" s="1098"/>
      <c r="AWG97" s="1098"/>
      <c r="AWH97" s="1098"/>
      <c r="AWI97" s="1098"/>
      <c r="AWJ97" s="1098"/>
      <c r="AWK97" s="1098"/>
      <c r="AWL97" s="1098"/>
      <c r="AWM97" s="1098"/>
      <c r="AWN97" s="1098"/>
      <c r="AWO97" s="1098"/>
      <c r="AWP97" s="1098"/>
      <c r="AWQ97" s="1098"/>
      <c r="AWR97" s="1098"/>
      <c r="AWS97" s="1098"/>
      <c r="AWT97" s="1098"/>
      <c r="AWU97" s="1098"/>
      <c r="AWV97" s="1098"/>
      <c r="AWW97" s="1098"/>
      <c r="AWX97" s="1098"/>
      <c r="AWY97" s="1098"/>
      <c r="AWZ97" s="1098"/>
      <c r="AXA97" s="1098"/>
      <c r="AXB97" s="1098"/>
      <c r="AXC97" s="1098"/>
      <c r="AXD97" s="1098"/>
      <c r="AXE97" s="1098"/>
      <c r="AXF97" s="1098"/>
      <c r="AXG97" s="1098"/>
      <c r="AXH97" s="1098"/>
      <c r="AXI97" s="1098"/>
      <c r="AXJ97" s="1098"/>
      <c r="AXK97" s="1098"/>
      <c r="AXL97" s="1098"/>
      <c r="AXM97" s="1098"/>
      <c r="AXN97" s="1098"/>
      <c r="AXO97" s="1098"/>
      <c r="AXP97" s="1098"/>
      <c r="AXQ97" s="1098"/>
      <c r="AXR97" s="1098"/>
      <c r="AXS97" s="1098"/>
      <c r="AXT97" s="1098"/>
      <c r="AXU97" s="1098"/>
      <c r="AXV97" s="1098"/>
      <c r="AXW97" s="1098"/>
      <c r="AXX97" s="1098"/>
      <c r="AXY97" s="1098"/>
      <c r="AXZ97" s="1098"/>
      <c r="AYA97" s="1098"/>
      <c r="AYB97" s="1098"/>
      <c r="AYC97" s="1098"/>
      <c r="AYD97" s="1098"/>
      <c r="AYE97" s="1098"/>
      <c r="AYF97" s="1098"/>
      <c r="AYG97" s="1098"/>
      <c r="AYH97" s="1098"/>
      <c r="AYI97" s="1098"/>
      <c r="AYJ97" s="1098"/>
      <c r="AYK97" s="1098"/>
      <c r="AYL97" s="1098"/>
      <c r="AYM97" s="1098"/>
      <c r="AYN97" s="1098"/>
      <c r="AYO97" s="1098"/>
      <c r="AYP97" s="1098"/>
      <c r="AYQ97" s="1098"/>
      <c r="AYR97" s="1098"/>
      <c r="AYS97" s="1098"/>
      <c r="AYT97" s="1098"/>
      <c r="AYU97" s="1098"/>
      <c r="AYV97" s="1098"/>
      <c r="AYW97" s="1098"/>
      <c r="AYX97" s="1098"/>
      <c r="AYY97" s="1098"/>
      <c r="AYZ97" s="1098"/>
      <c r="AZA97" s="1098"/>
      <c r="AZB97" s="1098"/>
      <c r="AZC97" s="1098"/>
      <c r="AZD97" s="1098"/>
      <c r="AZE97" s="1098"/>
      <c r="AZF97" s="1098"/>
      <c r="AZG97" s="1098"/>
      <c r="AZH97" s="1098"/>
      <c r="AZI97" s="1098"/>
    </row>
    <row r="98" spans="1:1361" ht="13.5" thickBot="1" x14ac:dyDescent="0.25"/>
    <row r="99" spans="1:1361" ht="15" customHeight="1" x14ac:dyDescent="0.2">
      <c r="A99" s="538" t="s">
        <v>16</v>
      </c>
      <c r="B99" s="4034" t="s">
        <v>1151</v>
      </c>
      <c r="C99" s="4035"/>
      <c r="D99" s="4035"/>
      <c r="E99" s="4035"/>
      <c r="F99" s="4035"/>
      <c r="G99" s="4035"/>
      <c r="H99" s="4035"/>
      <c r="I99" s="4036"/>
      <c r="K99" s="4134" t="s">
        <v>1153</v>
      </c>
      <c r="L99" s="4135"/>
      <c r="M99" s="4135"/>
      <c r="N99" s="4135"/>
      <c r="O99" s="4135"/>
      <c r="P99" s="4135"/>
      <c r="Q99" s="4135"/>
      <c r="R99" s="4135"/>
      <c r="S99" s="4135"/>
      <c r="T99" s="4135"/>
      <c r="U99" s="4136"/>
    </row>
    <row r="100" spans="1:1361" ht="12.75" customHeight="1" x14ac:dyDescent="0.2">
      <c r="A100" s="4137" t="s">
        <v>1151</v>
      </c>
      <c r="B100" s="4037"/>
      <c r="C100" s="3747"/>
      <c r="D100" s="3747"/>
      <c r="E100" s="3747"/>
      <c r="F100" s="3747"/>
      <c r="G100" s="3747"/>
      <c r="H100" s="3747"/>
      <c r="I100" s="4038"/>
      <c r="K100" s="2014" t="s">
        <v>966</v>
      </c>
      <c r="L100" s="2015">
        <v>3</v>
      </c>
      <c r="M100" s="1132"/>
      <c r="N100" s="4138" t="s">
        <v>1189</v>
      </c>
      <c r="O100" s="4138"/>
      <c r="P100" s="4138"/>
      <c r="Q100" s="4138"/>
      <c r="R100" s="4138"/>
      <c r="S100" s="4138"/>
      <c r="T100" s="4138"/>
      <c r="U100" s="4139"/>
    </row>
    <row r="101" spans="1:1361" ht="12.75" customHeight="1" x14ac:dyDescent="0.2">
      <c r="A101" s="4137"/>
      <c r="B101" s="4037"/>
      <c r="C101" s="3747"/>
      <c r="D101" s="3747"/>
      <c r="E101" s="3747"/>
      <c r="F101" s="3747"/>
      <c r="G101" s="3747"/>
      <c r="H101" s="3747"/>
      <c r="I101" s="4038"/>
      <c r="K101" s="2014" t="s">
        <v>948</v>
      </c>
      <c r="L101" s="1132"/>
      <c r="M101" s="1132"/>
      <c r="N101" s="4138"/>
      <c r="O101" s="4138"/>
      <c r="P101" s="4138"/>
      <c r="Q101" s="4138"/>
      <c r="R101" s="4138"/>
      <c r="S101" s="4138"/>
      <c r="T101" s="4138"/>
      <c r="U101" s="4139"/>
    </row>
    <row r="102" spans="1:1361" ht="12.75" customHeight="1" x14ac:dyDescent="0.2">
      <c r="A102" s="4137"/>
      <c r="B102" s="2016"/>
      <c r="C102" s="1424"/>
      <c r="D102" s="2017"/>
      <c r="E102" s="1424"/>
      <c r="F102" s="2017"/>
      <c r="G102" s="2017"/>
      <c r="H102" s="1424"/>
      <c r="I102" s="2018"/>
      <c r="K102" s="2014" t="s">
        <v>947</v>
      </c>
      <c r="L102" s="1132"/>
      <c r="M102" s="1132"/>
      <c r="N102" s="4138"/>
      <c r="O102" s="4138"/>
      <c r="P102" s="4138"/>
      <c r="Q102" s="4138"/>
      <c r="R102" s="4138"/>
      <c r="S102" s="4138"/>
      <c r="T102" s="4138"/>
      <c r="U102" s="4139"/>
    </row>
    <row r="103" spans="1:1361" ht="18.75" customHeight="1" x14ac:dyDescent="0.2">
      <c r="A103" s="4137"/>
      <c r="B103" s="2019" t="s">
        <v>19</v>
      </c>
      <c r="C103" s="2020" t="s">
        <v>1190</v>
      </c>
      <c r="D103" s="1132"/>
      <c r="E103" s="1132"/>
      <c r="F103" s="1132"/>
      <c r="G103" s="1132"/>
      <c r="H103" s="1132"/>
      <c r="I103" s="1655"/>
      <c r="K103" s="2021"/>
      <c r="L103" s="1132"/>
      <c r="M103" s="1132"/>
      <c r="N103" s="2022"/>
      <c r="O103" s="2023" t="s">
        <v>1191</v>
      </c>
      <c r="P103" s="2024" t="s">
        <v>1192</v>
      </c>
      <c r="Q103" s="2024" t="s">
        <v>1193</v>
      </c>
      <c r="R103" s="2025" t="s">
        <v>1194</v>
      </c>
      <c r="S103" s="2025" t="s">
        <v>1195</v>
      </c>
      <c r="T103" s="2024" t="s">
        <v>1077</v>
      </c>
      <c r="U103" s="2026" t="s">
        <v>1078</v>
      </c>
    </row>
    <row r="104" spans="1:1361" ht="18.75" x14ac:dyDescent="0.2">
      <c r="A104" s="4137"/>
      <c r="B104" s="2027" t="s">
        <v>24</v>
      </c>
      <c r="C104" s="2020" t="s">
        <v>1196</v>
      </c>
      <c r="D104" s="1132"/>
      <c r="E104" s="1132"/>
      <c r="F104" s="1132"/>
      <c r="G104" s="1132"/>
      <c r="H104" s="1132"/>
      <c r="I104" s="1655"/>
      <c r="K104" s="2021" t="s">
        <v>946</v>
      </c>
      <c r="L104" s="1132"/>
      <c r="M104" s="1132"/>
      <c r="N104" s="1424"/>
      <c r="O104" s="2028" t="s">
        <v>19</v>
      </c>
      <c r="P104" s="2028" t="s">
        <v>24</v>
      </c>
      <c r="Q104" s="2028" t="s">
        <v>25</v>
      </c>
      <c r="R104" s="2028" t="s">
        <v>31</v>
      </c>
      <c r="S104" s="2028" t="s">
        <v>35</v>
      </c>
      <c r="T104" s="2029" t="s">
        <v>1197</v>
      </c>
      <c r="U104" s="1116" t="s">
        <v>625</v>
      </c>
    </row>
    <row r="105" spans="1:1361" ht="18.75" x14ac:dyDescent="0.2">
      <c r="A105" s="4137"/>
      <c r="B105" s="2030" t="s">
        <v>25</v>
      </c>
      <c r="C105" s="2020" t="s">
        <v>1198</v>
      </c>
      <c r="D105" s="1132"/>
      <c r="E105" s="1132"/>
      <c r="F105" s="1132"/>
      <c r="G105" s="1132"/>
      <c r="H105" s="1132"/>
      <c r="I105" s="1655"/>
      <c r="K105" s="2031" t="s">
        <v>40</v>
      </c>
      <c r="L105" s="2028" t="s">
        <v>43</v>
      </c>
      <c r="M105" s="2028" t="s">
        <v>45</v>
      </c>
      <c r="N105" s="2028" t="s">
        <v>159</v>
      </c>
      <c r="O105" s="2028" t="s">
        <v>160</v>
      </c>
      <c r="P105" s="2028" t="s">
        <v>479</v>
      </c>
      <c r="Q105" s="2028" t="s">
        <v>480</v>
      </c>
      <c r="R105" s="2028" t="s">
        <v>1199</v>
      </c>
      <c r="S105" s="2028" t="s">
        <v>1200</v>
      </c>
      <c r="T105" s="2029" t="s">
        <v>1201</v>
      </c>
      <c r="U105" s="1116" t="s">
        <v>76</v>
      </c>
    </row>
    <row r="106" spans="1:1361" ht="19.5" thickBot="1" x14ac:dyDescent="0.25">
      <c r="A106" s="4137"/>
      <c r="B106" s="1832"/>
      <c r="C106" s="1132"/>
      <c r="D106" s="1132"/>
      <c r="E106" s="1132"/>
      <c r="F106" s="1132"/>
      <c r="G106" s="1132"/>
      <c r="H106" s="1132"/>
      <c r="I106" s="1655"/>
      <c r="K106" s="1832"/>
      <c r="L106" s="1132"/>
      <c r="M106" s="2032" t="s">
        <v>1202</v>
      </c>
      <c r="N106" s="2033">
        <f>COLUMN()</f>
        <v>14</v>
      </c>
      <c r="O106" s="1132"/>
      <c r="P106" s="1132"/>
      <c r="Q106" s="1132"/>
      <c r="R106" s="1132"/>
      <c r="S106" s="1132"/>
      <c r="T106" s="2034" t="s">
        <v>63</v>
      </c>
      <c r="U106" s="1116" t="s">
        <v>1203</v>
      </c>
    </row>
    <row r="107" spans="1:1361" x14ac:dyDescent="0.2">
      <c r="A107" s="4137"/>
      <c r="B107" s="2035"/>
      <c r="C107" s="2036"/>
      <c r="D107" s="1657"/>
      <c r="E107" s="2036"/>
      <c r="F107" s="1657"/>
      <c r="G107" s="1657"/>
      <c r="H107" s="2036"/>
      <c r="I107" s="1659"/>
      <c r="K107" s="1832"/>
      <c r="L107" s="1132"/>
      <c r="M107" s="2032" t="s">
        <v>1204</v>
      </c>
      <c r="N107" s="2037" t="str">
        <f>LEFT(ADDRESS(1,COLUMN(),4),LEN(ADDRESS(1,COLUMN(),4))-1)</f>
        <v>N</v>
      </c>
      <c r="O107" s="1132"/>
      <c r="P107" s="2038" t="s">
        <v>1205</v>
      </c>
      <c r="Q107" s="2037">
        <f>ROW()</f>
        <v>107</v>
      </c>
      <c r="R107" s="1132"/>
      <c r="S107" s="1132"/>
      <c r="T107" s="1132"/>
      <c r="U107" s="1655"/>
    </row>
    <row r="108" spans="1:1361" ht="15.75" customHeight="1" thickBot="1" x14ac:dyDescent="0.25">
      <c r="A108" s="4137"/>
      <c r="B108" s="4140" t="s">
        <v>1152</v>
      </c>
      <c r="C108" s="4141"/>
      <c r="D108" s="4141"/>
      <c r="E108" s="4141"/>
      <c r="F108" s="4141"/>
      <c r="G108" s="4141"/>
      <c r="H108" s="4141"/>
      <c r="I108" s="4142"/>
      <c r="K108" s="2039"/>
      <c r="L108" s="1435"/>
      <c r="M108" s="1435"/>
      <c r="N108" s="1435"/>
      <c r="O108" s="1435"/>
      <c r="P108" s="1435"/>
      <c r="Q108" s="1435"/>
      <c r="R108" s="1435"/>
      <c r="S108" s="1435"/>
      <c r="T108" s="1435"/>
      <c r="U108" s="1701"/>
    </row>
    <row r="109" spans="1:1361" ht="15.75" customHeight="1" thickBot="1" x14ac:dyDescent="0.25">
      <c r="A109" s="4137"/>
      <c r="B109" s="2040"/>
      <c r="C109" s="1132"/>
      <c r="D109" s="2041"/>
      <c r="E109" s="1132"/>
      <c r="F109" s="2041"/>
      <c r="G109" s="2041"/>
      <c r="H109" s="1132"/>
      <c r="I109" s="2042"/>
    </row>
    <row r="110" spans="1:1361" ht="15.75" x14ac:dyDescent="0.25">
      <c r="A110" s="4137"/>
      <c r="B110" s="2019" t="s">
        <v>19</v>
      </c>
      <c r="C110" s="2020" t="s">
        <v>1206</v>
      </c>
      <c r="D110" s="1132"/>
      <c r="E110" s="1132"/>
      <c r="F110" s="1132"/>
      <c r="G110" s="1132"/>
      <c r="H110" s="1132"/>
      <c r="I110" s="1655"/>
      <c r="K110" s="4108" t="s">
        <v>1154</v>
      </c>
      <c r="L110" s="4109"/>
      <c r="M110" s="4109"/>
      <c r="N110" s="4109"/>
      <c r="O110" s="4109"/>
      <c r="P110" s="4109"/>
      <c r="Q110" s="4110"/>
      <c r="U110" s="2043"/>
      <c r="V110" s="2044" t="s">
        <v>1194</v>
      </c>
      <c r="W110" s="2045"/>
      <c r="X110" s="2046"/>
      <c r="Y110" s="2044" t="s">
        <v>1207</v>
      </c>
      <c r="Z110" s="2045"/>
      <c r="AA110" s="2046"/>
      <c r="AB110" s="2044" t="s">
        <v>1078</v>
      </c>
      <c r="AC110" s="2045"/>
    </row>
    <row r="111" spans="1:1361" ht="15.75" x14ac:dyDescent="0.25">
      <c r="A111" s="4137"/>
      <c r="B111" s="2027" t="s">
        <v>24</v>
      </c>
      <c r="C111" s="2020" t="s">
        <v>1208</v>
      </c>
      <c r="D111" s="1132"/>
      <c r="E111" s="1132"/>
      <c r="F111" s="1132"/>
      <c r="G111" s="1132"/>
      <c r="H111" s="1132"/>
      <c r="I111" s="1655"/>
      <c r="K111" s="2047" t="s">
        <v>1209</v>
      </c>
      <c r="L111" s="1132"/>
      <c r="M111" s="1132"/>
      <c r="N111" s="2048" t="s">
        <v>1210</v>
      </c>
      <c r="O111" s="1132"/>
      <c r="P111" s="1132"/>
      <c r="Q111" s="1655"/>
      <c r="U111" s="2049"/>
      <c r="V111" s="2050"/>
      <c r="W111" s="2051" t="s">
        <v>1211</v>
      </c>
      <c r="X111" s="2052" t="s">
        <v>1212</v>
      </c>
      <c r="Y111" s="2053" t="s">
        <v>1213</v>
      </c>
      <c r="Z111" s="2054" t="s">
        <v>1214</v>
      </c>
      <c r="AA111" s="2055" t="s">
        <v>176</v>
      </c>
      <c r="AB111" s="2056" t="s">
        <v>177</v>
      </c>
      <c r="AC111" s="2057" t="s">
        <v>1215</v>
      </c>
    </row>
    <row r="112" spans="1:1361" ht="15.75" x14ac:dyDescent="0.2">
      <c r="A112" s="4137"/>
      <c r="B112" s="2030" t="s">
        <v>25</v>
      </c>
      <c r="C112" s="2020" t="s">
        <v>1216</v>
      </c>
      <c r="D112" s="1132"/>
      <c r="E112" s="1132"/>
      <c r="F112" s="1132"/>
      <c r="G112" s="1132"/>
      <c r="H112" s="1132"/>
      <c r="I112" s="1655"/>
      <c r="K112" s="2047" t="s">
        <v>1217</v>
      </c>
      <c r="L112" s="1132"/>
      <c r="M112" s="1132"/>
      <c r="N112" s="2048" t="s">
        <v>1218</v>
      </c>
      <c r="O112" s="1132"/>
      <c r="P112" s="1132"/>
      <c r="Q112" s="1655"/>
      <c r="U112" s="4079"/>
      <c r="V112" s="4081"/>
      <c r="W112" s="4127">
        <v>2</v>
      </c>
      <c r="X112" s="4129">
        <v>5</v>
      </c>
      <c r="Y112" s="4129">
        <v>7</v>
      </c>
      <c r="Z112" s="4131">
        <v>0</v>
      </c>
      <c r="AA112" s="4084"/>
      <c r="AB112" s="4081"/>
      <c r="AC112" s="4078"/>
    </row>
    <row r="113" spans="1:29" ht="15" customHeight="1" x14ac:dyDescent="0.25">
      <c r="A113" s="4137"/>
      <c r="B113" s="1832"/>
      <c r="C113" s="1132"/>
      <c r="D113" s="1132"/>
      <c r="E113" s="1132"/>
      <c r="F113" s="1132"/>
      <c r="G113" s="1132"/>
      <c r="H113" s="1132"/>
      <c r="I113" s="1655"/>
      <c r="K113" s="2047" t="s">
        <v>1219</v>
      </c>
      <c r="L113" s="1132"/>
      <c r="M113" s="1132"/>
      <c r="N113" s="753"/>
      <c r="O113" s="1132"/>
      <c r="P113" s="1132"/>
      <c r="Q113" s="1655"/>
      <c r="U113" s="4088"/>
      <c r="V113" s="4081"/>
      <c r="W113" s="4128"/>
      <c r="X113" s="4130"/>
      <c r="Y113" s="4130"/>
      <c r="Z113" s="4132"/>
      <c r="AA113" s="4084"/>
      <c r="AB113" s="4081"/>
      <c r="AC113" s="4078"/>
    </row>
    <row r="114" spans="1:29" ht="15" customHeight="1" x14ac:dyDescent="0.2">
      <c r="A114" s="4137"/>
      <c r="B114" s="2058" t="s">
        <v>1220</v>
      </c>
      <c r="C114" s="1998"/>
      <c r="D114" s="2059"/>
      <c r="E114" s="1998"/>
      <c r="F114" s="2059"/>
      <c r="G114" s="2059"/>
      <c r="H114" s="4124">
        <f>3.14*(11*11)</f>
        <v>379.94</v>
      </c>
      <c r="I114" s="4125"/>
      <c r="K114" s="2047" t="s">
        <v>1221</v>
      </c>
      <c r="L114" s="1132"/>
      <c r="M114" s="1132"/>
      <c r="N114" s="2048" t="s">
        <v>1222</v>
      </c>
      <c r="O114" s="1132"/>
      <c r="P114" s="1132"/>
      <c r="Q114" s="1655"/>
      <c r="U114" s="4079"/>
      <c r="V114" s="4081"/>
      <c r="W114" s="4126" t="s">
        <v>1223</v>
      </c>
      <c r="X114" s="4077">
        <v>5</v>
      </c>
      <c r="Y114" s="4077">
        <v>7</v>
      </c>
      <c r="Z114" s="4123"/>
      <c r="AA114" s="4084"/>
      <c r="AB114" s="4081"/>
      <c r="AC114" s="4078"/>
    </row>
    <row r="115" spans="1:29" ht="15" customHeight="1" x14ac:dyDescent="0.2">
      <c r="A115" s="4137"/>
      <c r="B115" s="2060" t="s">
        <v>1224</v>
      </c>
      <c r="C115" s="2061"/>
      <c r="D115" s="2062"/>
      <c r="E115" s="2061"/>
      <c r="F115" s="2062"/>
      <c r="G115" s="2062"/>
      <c r="H115" s="4117" t="s">
        <v>1225</v>
      </c>
      <c r="I115" s="4118"/>
      <c r="K115" s="2047" t="s">
        <v>1226</v>
      </c>
      <c r="L115" s="1132"/>
      <c r="M115" s="1132"/>
      <c r="N115" s="2048" t="s">
        <v>1227</v>
      </c>
      <c r="O115" s="1132"/>
      <c r="P115" s="1132"/>
      <c r="Q115" s="1655"/>
      <c r="U115" s="4088"/>
      <c r="V115" s="4081"/>
      <c r="W115" s="4126"/>
      <c r="X115" s="4077"/>
      <c r="Y115" s="4077"/>
      <c r="Z115" s="4123"/>
      <c r="AA115" s="4084"/>
      <c r="AB115" s="4081"/>
      <c r="AC115" s="4078"/>
    </row>
    <row r="116" spans="1:29" ht="15" customHeight="1" x14ac:dyDescent="0.2">
      <c r="A116" s="4137"/>
      <c r="B116" s="4119" t="s">
        <v>850</v>
      </c>
      <c r="C116" s="4120"/>
      <c r="D116" s="2011" t="s">
        <v>849</v>
      </c>
      <c r="E116" s="2063"/>
      <c r="F116" s="2011" t="s">
        <v>1157</v>
      </c>
      <c r="G116" s="2064" t="s">
        <v>1228</v>
      </c>
      <c r="H116" s="2063"/>
      <c r="I116" s="1655"/>
      <c r="K116" s="2047"/>
      <c r="L116" s="1132"/>
      <c r="M116" s="1132"/>
      <c r="N116" s="2048" t="s">
        <v>1229</v>
      </c>
      <c r="O116" s="1132"/>
      <c r="P116" s="1132"/>
      <c r="Q116" s="1655"/>
      <c r="U116" s="4079"/>
      <c r="V116" s="4081"/>
      <c r="W116" s="4121">
        <v>2</v>
      </c>
      <c r="X116" s="4122">
        <v>5</v>
      </c>
      <c r="Y116" s="4122">
        <v>7</v>
      </c>
      <c r="Z116" s="4123"/>
      <c r="AA116" s="4084"/>
      <c r="AB116" s="4081"/>
      <c r="AC116" s="4078"/>
    </row>
    <row r="117" spans="1:29" ht="12.75" customHeight="1" x14ac:dyDescent="0.2">
      <c r="A117" s="4137"/>
      <c r="B117" s="3177">
        <v>1</v>
      </c>
      <c r="C117" s="3258"/>
      <c r="D117" s="4115">
        <v>22</v>
      </c>
      <c r="E117" s="4115"/>
      <c r="F117" s="4060">
        <f>D117/2</f>
        <v>11</v>
      </c>
      <c r="G117" s="4111">
        <f>PI()*(F117^2)</f>
        <v>380.13271108436498</v>
      </c>
      <c r="H117" s="4111"/>
      <c r="I117" s="1655"/>
      <c r="K117" s="1832"/>
      <c r="L117" s="1132"/>
      <c r="M117" s="1132"/>
      <c r="N117" s="1132"/>
      <c r="O117" s="1132"/>
      <c r="P117" s="1132"/>
      <c r="Q117" s="1655"/>
      <c r="U117" s="4088"/>
      <c r="V117" s="4081"/>
      <c r="W117" s="4121"/>
      <c r="X117" s="4122"/>
      <c r="Y117" s="4122"/>
      <c r="Z117" s="4123"/>
      <c r="AA117" s="4084"/>
      <c r="AB117" s="4081"/>
      <c r="AC117" s="4078"/>
    </row>
    <row r="118" spans="1:29" ht="12.75" customHeight="1" x14ac:dyDescent="0.2">
      <c r="A118" s="4137"/>
      <c r="B118" s="3177"/>
      <c r="C118" s="3258"/>
      <c r="D118" s="4115"/>
      <c r="E118" s="4115"/>
      <c r="F118" s="4060"/>
      <c r="G118" s="4111"/>
      <c r="H118" s="4111"/>
      <c r="I118" s="1655"/>
      <c r="K118" s="2047" t="s">
        <v>1230</v>
      </c>
      <c r="L118" s="1132"/>
      <c r="M118" s="1132"/>
      <c r="N118" s="1132"/>
      <c r="O118" s="1132"/>
      <c r="P118" s="1132"/>
      <c r="Q118" s="1655"/>
      <c r="U118" s="4079"/>
      <c r="V118" s="4081"/>
      <c r="W118" s="4116">
        <v>2</v>
      </c>
      <c r="X118" s="4113">
        <v>5</v>
      </c>
      <c r="Y118" s="4113">
        <v>7</v>
      </c>
      <c r="Z118" s="4114">
        <v>0</v>
      </c>
      <c r="AA118" s="4084"/>
      <c r="AB118" s="4081"/>
      <c r="AC118" s="4078"/>
    </row>
    <row r="119" spans="1:29" ht="15.75" x14ac:dyDescent="0.2">
      <c r="A119" s="4137"/>
      <c r="B119" s="2065"/>
      <c r="C119" s="1592"/>
      <c r="D119" s="1318"/>
      <c r="E119" s="1592"/>
      <c r="F119" s="2066"/>
      <c r="G119" s="2067"/>
      <c r="H119" s="1592"/>
      <c r="I119" s="1655"/>
      <c r="K119" s="2047" t="s">
        <v>1231</v>
      </c>
      <c r="L119" s="1132"/>
      <c r="M119" s="1132"/>
      <c r="N119" s="1132"/>
      <c r="O119" s="1132"/>
      <c r="P119" s="1132"/>
      <c r="Q119" s="1655"/>
      <c r="U119" s="4088"/>
      <c r="V119" s="4081"/>
      <c r="W119" s="4116"/>
      <c r="X119" s="4113"/>
      <c r="Y119" s="4113"/>
      <c r="Z119" s="4114"/>
      <c r="AA119" s="4084"/>
      <c r="AB119" s="4081"/>
      <c r="AC119" s="4078"/>
    </row>
    <row r="120" spans="1:29" ht="13.5" customHeight="1" thickBot="1" x14ac:dyDescent="0.25">
      <c r="A120" s="4137"/>
      <c r="B120" s="3177">
        <v>1</v>
      </c>
      <c r="C120" s="3258"/>
      <c r="D120" s="4115">
        <v>22</v>
      </c>
      <c r="E120" s="4115"/>
      <c r="F120" s="4060">
        <f>D120/2</f>
        <v>11</v>
      </c>
      <c r="G120" s="4111">
        <f>PI()*(F120^2)</f>
        <v>380.13271108436498</v>
      </c>
      <c r="H120" s="4111"/>
      <c r="I120" s="1655"/>
      <c r="K120" s="2039"/>
      <c r="L120" s="1435"/>
      <c r="M120" s="1435"/>
      <c r="N120" s="1435"/>
      <c r="O120" s="1435"/>
      <c r="P120" s="1435"/>
      <c r="Q120" s="1701"/>
      <c r="U120" s="4079"/>
      <c r="V120" s="4081"/>
      <c r="W120" s="4112">
        <v>2</v>
      </c>
      <c r="X120" s="4100">
        <v>5</v>
      </c>
      <c r="Y120" s="4100">
        <v>7</v>
      </c>
      <c r="Z120" s="4101">
        <v>0</v>
      </c>
      <c r="AA120" s="4084"/>
      <c r="AB120" s="4081"/>
      <c r="AC120" s="4078"/>
    </row>
    <row r="121" spans="1:29" ht="13.5" customHeight="1" thickBot="1" x14ac:dyDescent="0.25">
      <c r="A121" s="4137"/>
      <c r="B121" s="3177"/>
      <c r="C121" s="3258"/>
      <c r="D121" s="4115"/>
      <c r="E121" s="4115"/>
      <c r="F121" s="4060"/>
      <c r="G121" s="4111"/>
      <c r="H121" s="4111"/>
      <c r="I121" s="1655"/>
      <c r="U121" s="4088"/>
      <c r="V121" s="4081"/>
      <c r="W121" s="4112"/>
      <c r="X121" s="4100"/>
      <c r="Y121" s="4100"/>
      <c r="Z121" s="4101"/>
      <c r="AA121" s="4084"/>
      <c r="AB121" s="4081"/>
      <c r="AC121" s="4078"/>
    </row>
    <row r="122" spans="1:29" ht="12.75" customHeight="1" x14ac:dyDescent="0.25">
      <c r="A122" s="4137"/>
      <c r="B122" s="4102" t="s">
        <v>825</v>
      </c>
      <c r="C122" s="4103"/>
      <c r="D122" s="4103"/>
      <c r="E122" s="4103"/>
      <c r="F122" s="4103"/>
      <c r="G122" s="4103"/>
      <c r="H122" s="4103"/>
      <c r="I122" s="4104"/>
      <c r="K122" s="4105" t="s">
        <v>1232</v>
      </c>
      <c r="L122" s="4106"/>
      <c r="M122" s="4107"/>
      <c r="O122" s="4108" t="s">
        <v>1233</v>
      </c>
      <c r="P122" s="4109"/>
      <c r="Q122" s="4109"/>
      <c r="R122" s="4110"/>
      <c r="U122" s="4079"/>
      <c r="V122" s="4081"/>
      <c r="W122" s="4078"/>
      <c r="X122" s="4097"/>
      <c r="Y122" s="4098"/>
      <c r="Z122" s="4099" t="s">
        <v>1234</v>
      </c>
      <c r="AA122" s="4084"/>
      <c r="AB122" s="4081"/>
      <c r="AC122" s="4078"/>
    </row>
    <row r="123" spans="1:29" ht="12.75" customHeight="1" x14ac:dyDescent="0.2">
      <c r="A123" s="4137"/>
      <c r="B123" s="3465"/>
      <c r="C123" s="2763"/>
      <c r="D123" s="2763"/>
      <c r="E123" s="2763"/>
      <c r="F123" s="2763"/>
      <c r="G123" s="2763"/>
      <c r="H123" s="2763"/>
      <c r="I123" s="2764"/>
      <c r="K123" s="4091" t="s">
        <v>1235</v>
      </c>
      <c r="L123" s="4092"/>
      <c r="M123" s="4093"/>
      <c r="O123" s="4094" t="s">
        <v>1236</v>
      </c>
      <c r="P123" s="4095"/>
      <c r="Q123" s="4095"/>
      <c r="R123" s="4096"/>
      <c r="U123" s="4088"/>
      <c r="V123" s="4081"/>
      <c r="W123" s="4078"/>
      <c r="X123" s="4084"/>
      <c r="Y123" s="4081"/>
      <c r="Z123" s="4062"/>
      <c r="AA123" s="4084"/>
      <c r="AB123" s="4081"/>
      <c r="AC123" s="4078"/>
    </row>
    <row r="124" spans="1:29" ht="15.75" x14ac:dyDescent="0.2">
      <c r="A124" s="4137"/>
      <c r="B124" s="2068" t="s">
        <v>898</v>
      </c>
      <c r="C124" s="1424"/>
      <c r="D124" s="1645"/>
      <c r="E124" s="1424"/>
      <c r="F124" s="1646"/>
      <c r="G124" s="1646"/>
      <c r="H124" s="1424"/>
      <c r="I124" s="1647"/>
      <c r="K124" s="2069">
        <v>1.5</v>
      </c>
      <c r="L124" s="2070" t="s">
        <v>1237</v>
      </c>
      <c r="M124" s="2071" t="s">
        <v>162</v>
      </c>
      <c r="O124" s="2072" t="s">
        <v>162</v>
      </c>
      <c r="P124" s="2073" t="s">
        <v>1238</v>
      </c>
      <c r="Q124" s="2073" t="s">
        <v>1239</v>
      </c>
      <c r="R124" s="2074" t="s">
        <v>1240</v>
      </c>
      <c r="U124" s="4079"/>
      <c r="V124" s="4081"/>
      <c r="W124" s="4078"/>
      <c r="X124" s="4084"/>
      <c r="Y124" s="4081"/>
      <c r="Z124" s="4086">
        <v>1</v>
      </c>
      <c r="AA124" s="4086">
        <v>0</v>
      </c>
      <c r="AB124" s="4081"/>
      <c r="AC124" s="4078"/>
    </row>
    <row r="125" spans="1:29" ht="12.75" customHeight="1" x14ac:dyDescent="0.2">
      <c r="A125" s="4137"/>
      <c r="B125" s="3466" t="s">
        <v>50</v>
      </c>
      <c r="C125" s="2423"/>
      <c r="D125" s="2423"/>
      <c r="E125" s="2423"/>
      <c r="F125" s="2423"/>
      <c r="G125" s="2423"/>
      <c r="H125" s="2423"/>
      <c r="I125" s="2424"/>
      <c r="K125" s="2075">
        <f>K124*10</f>
        <v>15</v>
      </c>
      <c r="L125" s="2076" t="s">
        <v>176</v>
      </c>
      <c r="M125" s="2077" t="s">
        <v>1238</v>
      </c>
      <c r="O125" s="2072" t="s">
        <v>1237</v>
      </c>
      <c r="P125" s="2073" t="s">
        <v>176</v>
      </c>
      <c r="Q125" s="2073" t="s">
        <v>177</v>
      </c>
      <c r="R125" s="2074" t="s">
        <v>1215</v>
      </c>
      <c r="U125" s="4088"/>
      <c r="V125" s="4081"/>
      <c r="W125" s="4078"/>
      <c r="X125" s="4084"/>
      <c r="Y125" s="4081"/>
      <c r="Z125" s="4086"/>
      <c r="AA125" s="4086"/>
      <c r="AB125" s="4081"/>
      <c r="AC125" s="4078"/>
    </row>
    <row r="126" spans="1:29" ht="15.75" customHeight="1" thickBot="1" x14ac:dyDescent="0.25">
      <c r="A126" s="4137"/>
      <c r="B126" s="2237"/>
      <c r="C126" s="2238"/>
      <c r="D126" s="2238"/>
      <c r="E126" s="2238"/>
      <c r="F126" s="2238"/>
      <c r="G126" s="2238"/>
      <c r="H126" s="2238"/>
      <c r="I126" s="2239"/>
      <c r="K126" s="2075">
        <f>K125*10</f>
        <v>150</v>
      </c>
      <c r="L126" s="2076" t="s">
        <v>177</v>
      </c>
      <c r="M126" s="2077" t="s">
        <v>1239</v>
      </c>
      <c r="O126" s="2078">
        <v>0</v>
      </c>
      <c r="P126" s="2079">
        <v>3</v>
      </c>
      <c r="Q126" s="2079">
        <v>0</v>
      </c>
      <c r="R126" s="2080">
        <v>0</v>
      </c>
      <c r="U126" s="4079"/>
      <c r="V126" s="4081"/>
      <c r="W126" s="4078"/>
      <c r="X126" s="4084"/>
      <c r="Y126" s="4081"/>
      <c r="Z126" s="4077">
        <v>1</v>
      </c>
      <c r="AA126" s="4077">
        <v>0</v>
      </c>
      <c r="AB126" s="4077">
        <v>0</v>
      </c>
      <c r="AC126" s="4078"/>
    </row>
    <row r="127" spans="1:29" ht="13.5" customHeight="1" thickBot="1" x14ac:dyDescent="0.25">
      <c r="K127" s="2081">
        <f>K126*10</f>
        <v>1500</v>
      </c>
      <c r="L127" s="2082" t="s">
        <v>1215</v>
      </c>
      <c r="M127" s="2083" t="s">
        <v>1240</v>
      </c>
      <c r="U127" s="4088"/>
      <c r="V127" s="4089"/>
      <c r="W127" s="4090"/>
      <c r="X127" s="4084"/>
      <c r="Y127" s="4081"/>
      <c r="Z127" s="4077"/>
      <c r="AA127" s="4077"/>
      <c r="AB127" s="4077"/>
      <c r="AC127" s="4078"/>
    </row>
    <row r="128" spans="1:29" ht="12.75" customHeight="1" x14ac:dyDescent="0.2">
      <c r="K128" s="2084"/>
      <c r="U128" s="4079"/>
      <c r="V128" s="4081"/>
      <c r="W128" s="4078"/>
      <c r="X128" s="4084"/>
      <c r="Y128" s="4081"/>
      <c r="Z128" s="4086">
        <v>1</v>
      </c>
      <c r="AA128" s="4086">
        <v>0</v>
      </c>
      <c r="AB128" s="4086">
        <v>0</v>
      </c>
      <c r="AC128" s="4062">
        <v>0</v>
      </c>
    </row>
    <row r="129" spans="1:32" ht="13.5" customHeight="1" thickBot="1" x14ac:dyDescent="0.25">
      <c r="U129" s="4080"/>
      <c r="V129" s="4082"/>
      <c r="W129" s="4083"/>
      <c r="X129" s="4085"/>
      <c r="Y129" s="4082"/>
      <c r="Z129" s="4087"/>
      <c r="AA129" s="4087"/>
      <c r="AB129" s="4087"/>
      <c r="AC129" s="4063"/>
    </row>
    <row r="130" spans="1:32" ht="18.75" customHeight="1" x14ac:dyDescent="0.2">
      <c r="A130" s="538" t="s">
        <v>16</v>
      </c>
      <c r="B130" s="3712" t="s">
        <v>1156</v>
      </c>
      <c r="C130" s="3713"/>
      <c r="D130" s="3713"/>
      <c r="E130" s="3713"/>
      <c r="F130" s="3713"/>
      <c r="G130" s="3713"/>
      <c r="H130" s="3713"/>
      <c r="I130" s="3713"/>
      <c r="J130" s="3713"/>
      <c r="K130" s="3713"/>
      <c r="L130" s="3714"/>
      <c r="N130" s="538" t="s">
        <v>16</v>
      </c>
      <c r="O130" s="4067" t="s">
        <v>1155</v>
      </c>
      <c r="P130" s="4068"/>
      <c r="Q130" s="4068"/>
      <c r="R130" s="4068"/>
      <c r="S130" s="4069"/>
    </row>
    <row r="131" spans="1:32" ht="18.75" customHeight="1" x14ac:dyDescent="0.25">
      <c r="A131" s="1045"/>
      <c r="B131" s="4064"/>
      <c r="C131" s="4065"/>
      <c r="D131" s="4065"/>
      <c r="E131" s="4065"/>
      <c r="F131" s="4065"/>
      <c r="G131" s="4065"/>
      <c r="H131" s="4065"/>
      <c r="I131" s="4065"/>
      <c r="J131" s="4065"/>
      <c r="K131" s="4065"/>
      <c r="L131" s="4066"/>
      <c r="N131" s="3970" t="s">
        <v>1155</v>
      </c>
      <c r="O131" s="4070" t="s">
        <v>1241</v>
      </c>
      <c r="P131" s="4071"/>
      <c r="Q131" s="4071"/>
      <c r="R131" s="4071"/>
      <c r="S131" s="4072"/>
      <c r="U131" s="4073" t="s">
        <v>182</v>
      </c>
      <c r="V131" s="4073"/>
      <c r="W131" s="4073"/>
      <c r="X131" s="4073"/>
      <c r="Y131" s="4073"/>
      <c r="Z131" s="4073"/>
      <c r="AA131" s="4073"/>
      <c r="AB131" s="4073"/>
      <c r="AC131" s="4073"/>
      <c r="AD131" s="4073"/>
      <c r="AE131" s="4073"/>
      <c r="AF131" s="4073"/>
    </row>
    <row r="132" spans="1:32" ht="18.75" customHeight="1" x14ac:dyDescent="0.2">
      <c r="A132" s="1045"/>
      <c r="B132" s="4052" t="s">
        <v>1242</v>
      </c>
      <c r="C132" s="4053"/>
      <c r="D132" s="4053"/>
      <c r="E132" s="4053"/>
      <c r="F132" s="4053"/>
      <c r="G132" s="4053"/>
      <c r="H132" s="4053"/>
      <c r="I132" s="4053"/>
      <c r="J132" s="4053"/>
      <c r="K132" s="4053"/>
      <c r="L132" s="4054"/>
      <c r="N132" s="3970"/>
      <c r="O132" s="4070"/>
      <c r="P132" s="4071"/>
      <c r="Q132" s="4071"/>
      <c r="R132" s="4071"/>
      <c r="S132" s="4072"/>
      <c r="U132" s="2085" t="s">
        <v>180</v>
      </c>
      <c r="V132" s="2086" t="s">
        <v>176</v>
      </c>
      <c r="W132" s="2086" t="s">
        <v>181</v>
      </c>
      <c r="X132" s="2087" t="s">
        <v>178</v>
      </c>
      <c r="Y132" s="2088" t="s">
        <v>176</v>
      </c>
      <c r="Z132" s="2086" t="s">
        <v>180</v>
      </c>
      <c r="AA132" s="2086" t="s">
        <v>177</v>
      </c>
      <c r="AB132" s="2087" t="s">
        <v>178</v>
      </c>
      <c r="AC132" s="2088" t="s">
        <v>177</v>
      </c>
      <c r="AD132" s="2086" t="s">
        <v>180</v>
      </c>
      <c r="AE132" s="2086" t="s">
        <v>176</v>
      </c>
      <c r="AF132" s="2089" t="s">
        <v>178</v>
      </c>
    </row>
    <row r="133" spans="1:32" ht="18.75" customHeight="1" x14ac:dyDescent="0.25">
      <c r="A133" s="1045"/>
      <c r="B133" s="4052"/>
      <c r="C133" s="4053"/>
      <c r="D133" s="4053"/>
      <c r="E133" s="4053"/>
      <c r="F133" s="4053"/>
      <c r="G133" s="4053"/>
      <c r="H133" s="4053"/>
      <c r="I133" s="4053"/>
      <c r="J133" s="4053"/>
      <c r="K133" s="4053"/>
      <c r="L133" s="4054"/>
      <c r="N133" s="3970"/>
      <c r="O133" s="4070" t="s">
        <v>1243</v>
      </c>
      <c r="P133" s="4071"/>
      <c r="Q133" s="4071"/>
      <c r="R133" s="4071"/>
      <c r="S133" s="4072"/>
      <c r="U133" s="2090">
        <v>1</v>
      </c>
      <c r="V133" s="2091">
        <f>U133*10</f>
        <v>10</v>
      </c>
      <c r="W133" s="2091">
        <f>V133*10</f>
        <v>100</v>
      </c>
      <c r="X133" s="2092">
        <f>W133*10</f>
        <v>1000</v>
      </c>
      <c r="Y133" s="2093">
        <v>10</v>
      </c>
      <c r="Z133" s="2091">
        <f>Y133/10</f>
        <v>1</v>
      </c>
      <c r="AA133" s="2094">
        <f>Y133*10</f>
        <v>100</v>
      </c>
      <c r="AB133" s="2095">
        <f>Y133*100</f>
        <v>1000</v>
      </c>
      <c r="AC133" s="2093">
        <v>10</v>
      </c>
      <c r="AD133" s="2094">
        <f>AE133/10</f>
        <v>0.1</v>
      </c>
      <c r="AE133" s="2094">
        <f>AC133/10</f>
        <v>1</v>
      </c>
      <c r="AF133" s="2096">
        <f>AC133*10</f>
        <v>100</v>
      </c>
    </row>
    <row r="134" spans="1:32" ht="24" customHeight="1" x14ac:dyDescent="0.25">
      <c r="A134" s="2875" t="s">
        <v>1156</v>
      </c>
      <c r="B134" s="4056" t="s">
        <v>850</v>
      </c>
      <c r="C134" s="4057"/>
      <c r="D134" s="4057" t="s">
        <v>849</v>
      </c>
      <c r="E134" s="4057"/>
      <c r="F134" s="4057" t="s">
        <v>1157</v>
      </c>
      <c r="G134" s="4057"/>
      <c r="H134" s="4058" t="s">
        <v>1158</v>
      </c>
      <c r="I134" s="4058"/>
      <c r="J134" s="4059" t="s">
        <v>873</v>
      </c>
      <c r="K134" s="4059"/>
      <c r="L134" s="2097" t="s">
        <v>1159</v>
      </c>
      <c r="N134" s="3970"/>
      <c r="O134" s="4070"/>
      <c r="P134" s="4071"/>
      <c r="Q134" s="4071"/>
      <c r="R134" s="4071"/>
      <c r="S134" s="4072"/>
      <c r="U134" s="4074" t="s">
        <v>183</v>
      </c>
      <c r="V134" s="4075"/>
      <c r="W134" s="4075"/>
      <c r="X134" s="4075"/>
      <c r="Y134" s="4075"/>
      <c r="Z134" s="4075"/>
      <c r="AA134" s="4075"/>
      <c r="AB134" s="4075"/>
      <c r="AC134" s="4075"/>
      <c r="AD134" s="4075"/>
      <c r="AE134" s="4075"/>
      <c r="AF134" s="4076"/>
    </row>
    <row r="135" spans="1:32" ht="15" customHeight="1" x14ac:dyDescent="0.2">
      <c r="A135" s="2875"/>
      <c r="B135" s="4017">
        <v>1</v>
      </c>
      <c r="C135" s="3457"/>
      <c r="D135" s="3715">
        <v>22</v>
      </c>
      <c r="E135" s="3715"/>
      <c r="F135" s="4060">
        <f>D135/2</f>
        <v>11</v>
      </c>
      <c r="G135" s="4060"/>
      <c r="H135" s="4061">
        <v>0.15</v>
      </c>
      <c r="I135" s="4061"/>
      <c r="J135" s="4055">
        <f>(PI()*(F135^2)*B135)</f>
        <v>380.13271108436498</v>
      </c>
      <c r="K135" s="4055"/>
      <c r="L135" s="2098">
        <f>L139</f>
        <v>1.5783961298369786</v>
      </c>
      <c r="N135" s="3970"/>
      <c r="O135" s="4070"/>
      <c r="P135" s="4071"/>
      <c r="Q135" s="4071"/>
      <c r="R135" s="4071"/>
      <c r="S135" s="4072"/>
    </row>
    <row r="136" spans="1:32" ht="15" customHeight="1" x14ac:dyDescent="0.2">
      <c r="A136" s="2875"/>
      <c r="B136" s="4017"/>
      <c r="C136" s="3457"/>
      <c r="D136" s="3715"/>
      <c r="E136" s="3715"/>
      <c r="F136" s="4060"/>
      <c r="G136" s="4060"/>
      <c r="H136" s="4061"/>
      <c r="I136" s="4061"/>
      <c r="J136" s="4055"/>
      <c r="K136" s="4055"/>
      <c r="L136" s="2098"/>
      <c r="N136" s="3970"/>
      <c r="O136" s="4070"/>
      <c r="P136" s="4071"/>
      <c r="Q136" s="4071"/>
      <c r="R136" s="4071"/>
      <c r="S136" s="4072"/>
    </row>
    <row r="137" spans="1:32" ht="18.75" customHeight="1" x14ac:dyDescent="0.2">
      <c r="A137" s="2875"/>
      <c r="B137" s="4052" t="s">
        <v>1244</v>
      </c>
      <c r="C137" s="4053"/>
      <c r="D137" s="4053"/>
      <c r="E137" s="4053"/>
      <c r="F137" s="4053"/>
      <c r="G137" s="4053"/>
      <c r="H137" s="4053"/>
      <c r="I137" s="4053"/>
      <c r="J137" s="4053"/>
      <c r="K137" s="4053"/>
      <c r="L137" s="4054"/>
      <c r="N137" s="3970"/>
      <c r="O137" s="4070"/>
      <c r="P137" s="4071"/>
      <c r="Q137" s="4071"/>
      <c r="R137" s="4071"/>
      <c r="S137" s="4072"/>
    </row>
    <row r="138" spans="1:32" ht="18.75" customHeight="1" x14ac:dyDescent="0.2">
      <c r="A138" s="2875"/>
      <c r="B138" s="4052"/>
      <c r="C138" s="4053"/>
      <c r="D138" s="4053"/>
      <c r="E138" s="4053"/>
      <c r="F138" s="4053"/>
      <c r="G138" s="4053"/>
      <c r="H138" s="4053"/>
      <c r="I138" s="4053"/>
      <c r="J138" s="4053"/>
      <c r="K138" s="4053"/>
      <c r="L138" s="4054"/>
      <c r="N138" s="3970"/>
      <c r="O138" s="4070"/>
      <c r="P138" s="4071"/>
      <c r="Q138" s="4071"/>
      <c r="R138" s="4071"/>
      <c r="S138" s="4072"/>
    </row>
    <row r="139" spans="1:32" ht="15" customHeight="1" x14ac:dyDescent="0.2">
      <c r="A139" s="2875"/>
      <c r="B139" s="4017">
        <v>1</v>
      </c>
      <c r="C139" s="3457"/>
      <c r="D139" s="3715">
        <v>30</v>
      </c>
      <c r="E139" s="3715"/>
      <c r="F139" s="3715">
        <v>20</v>
      </c>
      <c r="G139" s="3715"/>
      <c r="H139" s="3724">
        <f>(H135*L135)*B135</f>
        <v>0.2367594194755468</v>
      </c>
      <c r="I139" s="3724"/>
      <c r="J139" s="4055">
        <f>(D139*F139)*B139</f>
        <v>600</v>
      </c>
      <c r="K139" s="4055"/>
      <c r="L139" s="2098">
        <f>J139/J135</f>
        <v>1.5783961298369786</v>
      </c>
      <c r="N139" s="3970"/>
      <c r="O139" s="4070"/>
      <c r="P139" s="4071"/>
      <c r="Q139" s="4071"/>
      <c r="R139" s="4071"/>
      <c r="S139" s="4072"/>
    </row>
    <row r="140" spans="1:32" ht="15" customHeight="1" x14ac:dyDescent="0.2">
      <c r="A140" s="2875"/>
      <c r="B140" s="4017"/>
      <c r="C140" s="3457"/>
      <c r="D140" s="3715"/>
      <c r="E140" s="3715"/>
      <c r="F140" s="3715"/>
      <c r="G140" s="3715"/>
      <c r="H140" s="3724"/>
      <c r="I140" s="3724"/>
      <c r="J140" s="4055"/>
      <c r="K140" s="4055"/>
      <c r="L140" s="2098"/>
      <c r="N140" s="3970"/>
      <c r="O140" s="4040" t="s">
        <v>1245</v>
      </c>
      <c r="P140" s="4041"/>
      <c r="Q140" s="4041"/>
      <c r="R140" s="4041"/>
      <c r="S140" s="4042"/>
    </row>
    <row r="141" spans="1:32" ht="22.5" customHeight="1" x14ac:dyDescent="0.2">
      <c r="A141" s="2875"/>
      <c r="B141" s="4046" t="s">
        <v>1162</v>
      </c>
      <c r="C141" s="4047"/>
      <c r="D141" s="4047" t="s">
        <v>781</v>
      </c>
      <c r="E141" s="4047"/>
      <c r="F141" s="4047" t="s">
        <v>779</v>
      </c>
      <c r="G141" s="4047"/>
      <c r="H141" s="3256" t="s">
        <v>1158</v>
      </c>
      <c r="I141" s="3256"/>
      <c r="J141" s="4048" t="s">
        <v>873</v>
      </c>
      <c r="K141" s="4048"/>
      <c r="L141" s="2099" t="s">
        <v>1159</v>
      </c>
      <c r="N141" s="3970"/>
      <c r="O141" s="4040"/>
      <c r="P141" s="4041"/>
      <c r="Q141" s="4041"/>
      <c r="R141" s="4041"/>
      <c r="S141" s="4042"/>
    </row>
    <row r="142" spans="1:32" ht="19.5" thickBot="1" x14ac:dyDescent="0.25">
      <c r="A142" s="2875"/>
      <c r="B142" s="4049" t="s">
        <v>1246</v>
      </c>
      <c r="C142" s="4050"/>
      <c r="D142" s="4050"/>
      <c r="E142" s="4050"/>
      <c r="F142" s="4050"/>
      <c r="G142" s="4050"/>
      <c r="H142" s="4050"/>
      <c r="I142" s="4050"/>
      <c r="J142" s="4050"/>
      <c r="K142" s="4050"/>
      <c r="L142" s="4051"/>
      <c r="N142" s="3970"/>
      <c r="O142" s="4043"/>
      <c r="P142" s="4044"/>
      <c r="Q142" s="4044"/>
      <c r="R142" s="4044"/>
      <c r="S142" s="4045"/>
    </row>
    <row r="143" spans="1:32" ht="12.75" customHeight="1" x14ac:dyDescent="0.2">
      <c r="A143" s="2875"/>
      <c r="B143" s="2100" t="s">
        <v>825</v>
      </c>
      <c r="C143" s="2101"/>
      <c r="D143" s="2101"/>
      <c r="E143" s="2101"/>
      <c r="F143" s="2101"/>
      <c r="G143" s="2101"/>
      <c r="H143" s="2101"/>
      <c r="I143" s="2101"/>
      <c r="J143" s="2101"/>
      <c r="K143" s="2101"/>
      <c r="L143" s="2102"/>
    </row>
    <row r="144" spans="1:32" x14ac:dyDescent="0.2">
      <c r="A144" s="2875"/>
      <c r="B144" s="2068" t="s">
        <v>898</v>
      </c>
      <c r="C144" s="1132"/>
      <c r="D144" s="1645"/>
      <c r="E144" s="1132"/>
      <c r="F144" s="1646"/>
      <c r="G144" s="1132"/>
      <c r="H144" s="1646"/>
      <c r="I144" s="1132"/>
      <c r="J144" s="1646"/>
      <c r="K144" s="1132"/>
      <c r="L144" s="1647"/>
    </row>
    <row r="145" spans="1:12" x14ac:dyDescent="0.2">
      <c r="A145" s="2875"/>
      <c r="B145" s="2103"/>
      <c r="C145" s="1132"/>
      <c r="D145" s="1645"/>
      <c r="E145" s="1132"/>
      <c r="F145" s="1646"/>
      <c r="G145" s="1132"/>
      <c r="H145" s="1646"/>
      <c r="I145" s="1132"/>
      <c r="J145" s="1646"/>
      <c r="K145" s="1132"/>
      <c r="L145" s="1647"/>
    </row>
    <row r="146" spans="1:12" ht="12.75" customHeight="1" x14ac:dyDescent="0.2">
      <c r="A146" s="2875"/>
      <c r="B146" s="2104" t="s">
        <v>1247</v>
      </c>
      <c r="C146" s="4032" t="s">
        <v>1248</v>
      </c>
      <c r="D146" s="4032"/>
      <c r="E146" s="4032"/>
      <c r="F146" s="4032"/>
      <c r="G146" s="4032"/>
      <c r="H146" s="4032"/>
      <c r="I146" s="4032"/>
      <c r="J146" s="4032"/>
      <c r="K146" s="4032"/>
      <c r="L146" s="4033"/>
    </row>
    <row r="147" spans="1:12" ht="12.75" customHeight="1" x14ac:dyDescent="0.2">
      <c r="A147" s="2875"/>
      <c r="B147" s="3466" t="s">
        <v>50</v>
      </c>
      <c r="C147" s="2423"/>
      <c r="D147" s="2423"/>
      <c r="E147" s="2423"/>
      <c r="F147" s="2423"/>
      <c r="G147" s="2423"/>
      <c r="H147" s="2423"/>
      <c r="I147" s="2423"/>
      <c r="J147" s="2423"/>
      <c r="K147" s="2423"/>
      <c r="L147" s="2424"/>
    </row>
    <row r="148" spans="1:12" ht="15" customHeight="1" thickBot="1" x14ac:dyDescent="0.25">
      <c r="A148" s="2875"/>
      <c r="B148" s="2237"/>
      <c r="C148" s="2238"/>
      <c r="D148" s="2238"/>
      <c r="E148" s="2238"/>
      <c r="F148" s="2238"/>
      <c r="G148" s="2238"/>
      <c r="H148" s="2238"/>
      <c r="I148" s="2238"/>
      <c r="J148" s="2238"/>
      <c r="K148" s="2238"/>
      <c r="L148" s="2239"/>
    </row>
    <row r="150" spans="1:12" ht="13.5" thickBot="1" x14ac:dyDescent="0.25"/>
    <row r="151" spans="1:12" ht="12.75" customHeight="1" x14ac:dyDescent="0.2">
      <c r="A151" s="538" t="s">
        <v>16</v>
      </c>
      <c r="B151" s="4034" t="s">
        <v>1160</v>
      </c>
      <c r="C151" s="4035"/>
      <c r="D151" s="4035"/>
      <c r="E151" s="4035"/>
      <c r="F151" s="4035"/>
      <c r="G151" s="4035"/>
      <c r="H151" s="4035"/>
      <c r="I151" s="4035"/>
      <c r="J151" s="4035"/>
      <c r="K151" s="4036"/>
    </row>
    <row r="152" spans="1:12" ht="12.75" customHeight="1" x14ac:dyDescent="0.2">
      <c r="A152" s="4039" t="s">
        <v>1160</v>
      </c>
      <c r="B152" s="4037"/>
      <c r="C152" s="3747"/>
      <c r="D152" s="3747"/>
      <c r="E152" s="3747"/>
      <c r="F152" s="3747"/>
      <c r="G152" s="3747"/>
      <c r="H152" s="3747"/>
      <c r="I152" s="3747"/>
      <c r="J152" s="3747"/>
      <c r="K152" s="4038"/>
    </row>
    <row r="153" spans="1:12" ht="12.75" customHeight="1" x14ac:dyDescent="0.2">
      <c r="A153" s="4039"/>
      <c r="B153" s="4037"/>
      <c r="C153" s="3747"/>
      <c r="D153" s="3747"/>
      <c r="E153" s="3747"/>
      <c r="F153" s="3747"/>
      <c r="G153" s="3747"/>
      <c r="H153" s="3747"/>
      <c r="I153" s="3747"/>
      <c r="J153" s="3747"/>
      <c r="K153" s="4038"/>
    </row>
    <row r="154" spans="1:12" ht="12.75" customHeight="1" x14ac:dyDescent="0.2">
      <c r="A154" s="4039"/>
      <c r="B154" s="4030" t="s">
        <v>850</v>
      </c>
      <c r="C154" s="2790"/>
      <c r="D154" s="2790" t="s">
        <v>849</v>
      </c>
      <c r="E154" s="2790"/>
      <c r="F154" s="2790" t="s">
        <v>1157</v>
      </c>
      <c r="G154" s="2790"/>
      <c r="H154" s="2790" t="s">
        <v>851</v>
      </c>
      <c r="I154" s="2790"/>
      <c r="J154" s="2790" t="s">
        <v>873</v>
      </c>
      <c r="K154" s="2791"/>
    </row>
    <row r="155" spans="1:12" ht="12.75" customHeight="1" x14ac:dyDescent="0.2">
      <c r="A155" s="4039"/>
      <c r="B155" s="4030"/>
      <c r="C155" s="2790"/>
      <c r="D155" s="2790"/>
      <c r="E155" s="2790"/>
      <c r="F155" s="2790"/>
      <c r="G155" s="2790"/>
      <c r="H155" s="2790"/>
      <c r="I155" s="2790"/>
      <c r="J155" s="2790"/>
      <c r="K155" s="2791"/>
    </row>
    <row r="156" spans="1:12" ht="15" customHeight="1" x14ac:dyDescent="0.2">
      <c r="A156" s="4039"/>
      <c r="B156" s="4017">
        <v>1</v>
      </c>
      <c r="C156" s="3457"/>
      <c r="D156" s="2997">
        <v>22</v>
      </c>
      <c r="E156" s="2997"/>
      <c r="F156" s="4031">
        <f>D156/2</f>
        <v>11</v>
      </c>
      <c r="G156" s="4031"/>
      <c r="H156" s="2997">
        <v>1</v>
      </c>
      <c r="I156" s="2997"/>
      <c r="J156" s="3268">
        <f>((PI()*(F156^2)*H156))*B156</f>
        <v>380.13271108436498</v>
      </c>
      <c r="K156" s="3990"/>
    </row>
    <row r="157" spans="1:12" ht="15" customHeight="1" x14ac:dyDescent="0.2">
      <c r="A157" s="4039"/>
      <c r="B157" s="4017"/>
      <c r="C157" s="3457"/>
      <c r="D157" s="2997"/>
      <c r="E157" s="2997"/>
      <c r="F157" s="4031"/>
      <c r="G157" s="4031"/>
      <c r="H157" s="2997"/>
      <c r="I157" s="2997"/>
      <c r="J157" s="3268"/>
      <c r="K157" s="3990"/>
    </row>
    <row r="158" spans="1:12" ht="15" customHeight="1" x14ac:dyDescent="0.25">
      <c r="A158" s="4039"/>
      <c r="B158" s="4030" t="s">
        <v>850</v>
      </c>
      <c r="C158" s="2790"/>
      <c r="D158" s="2790" t="s">
        <v>849</v>
      </c>
      <c r="E158" s="2790"/>
      <c r="F158" s="2790" t="s">
        <v>851</v>
      </c>
      <c r="G158" s="2790"/>
      <c r="H158" s="2105"/>
      <c r="I158" s="1592"/>
      <c r="J158" s="2790" t="s">
        <v>873</v>
      </c>
      <c r="K158" s="2791"/>
    </row>
    <row r="159" spans="1:12" ht="15.75" x14ac:dyDescent="0.25">
      <c r="A159" s="4039"/>
      <c r="B159" s="4030"/>
      <c r="C159" s="2790"/>
      <c r="D159" s="2790"/>
      <c r="E159" s="2790"/>
      <c r="F159" s="2790"/>
      <c r="G159" s="2790"/>
      <c r="H159" s="2105"/>
      <c r="I159" s="1592"/>
      <c r="J159" s="2790"/>
      <c r="K159" s="2791"/>
    </row>
    <row r="160" spans="1:12" ht="15" customHeight="1" x14ac:dyDescent="0.2">
      <c r="A160" s="4039"/>
      <c r="B160" s="4017">
        <v>1</v>
      </c>
      <c r="C160" s="3457"/>
      <c r="D160" s="3715">
        <v>22</v>
      </c>
      <c r="E160" s="3715"/>
      <c r="F160" s="3715">
        <v>1</v>
      </c>
      <c r="G160" s="3715"/>
      <c r="H160" s="4029"/>
      <c r="I160" s="4029"/>
      <c r="J160" s="3268">
        <f>(((D160/2)*(D160/2)*3.1416)*F160)*B160</f>
        <v>380.1336</v>
      </c>
      <c r="K160" s="3990"/>
    </row>
    <row r="161" spans="1:21" ht="15" customHeight="1" x14ac:dyDescent="0.2">
      <c r="A161" s="4039"/>
      <c r="B161" s="4017"/>
      <c r="C161" s="3457"/>
      <c r="D161" s="3715"/>
      <c r="E161" s="3715"/>
      <c r="F161" s="3715"/>
      <c r="G161" s="3715"/>
      <c r="H161" s="4029"/>
      <c r="I161" s="4029"/>
      <c r="J161" s="3268"/>
      <c r="K161" s="3990"/>
    </row>
    <row r="162" spans="1:21" ht="12.75" customHeight="1" x14ac:dyDescent="0.2">
      <c r="A162" s="4039"/>
      <c r="B162" s="4030" t="s">
        <v>850</v>
      </c>
      <c r="C162" s="2790"/>
      <c r="D162" s="2790" t="s">
        <v>849</v>
      </c>
      <c r="E162" s="2790"/>
      <c r="F162" s="2790" t="s">
        <v>851</v>
      </c>
      <c r="G162" s="2790"/>
      <c r="H162" s="2790" t="s">
        <v>911</v>
      </c>
      <c r="I162" s="2790"/>
      <c r="J162" s="2790" t="s">
        <v>873</v>
      </c>
      <c r="K162" s="2791"/>
    </row>
    <row r="163" spans="1:21" x14ac:dyDescent="0.2">
      <c r="A163" s="4039"/>
      <c r="B163" s="4030"/>
      <c r="C163" s="2790"/>
      <c r="D163" s="2790"/>
      <c r="E163" s="2790"/>
      <c r="F163" s="2790"/>
      <c r="G163" s="2790"/>
      <c r="H163" s="2790"/>
      <c r="I163" s="2790"/>
      <c r="J163" s="2790"/>
      <c r="K163" s="2791"/>
    </row>
    <row r="164" spans="1:21" ht="15" customHeight="1" x14ac:dyDescent="0.2">
      <c r="A164" s="4039"/>
      <c r="B164" s="4017">
        <v>1</v>
      </c>
      <c r="C164" s="3457"/>
      <c r="D164" s="3715">
        <v>22</v>
      </c>
      <c r="E164" s="3715"/>
      <c r="F164" s="3715">
        <v>1</v>
      </c>
      <c r="G164" s="3715"/>
      <c r="H164" s="4028">
        <v>3</v>
      </c>
      <c r="I164" s="4028"/>
      <c r="J164" s="3268">
        <f>(((D164/2)*(D164/2)*PI()*F164)*B164)/H164</f>
        <v>126.71090369478833</v>
      </c>
      <c r="K164" s="3990"/>
    </row>
    <row r="165" spans="1:21" ht="15" customHeight="1" x14ac:dyDescent="0.2">
      <c r="A165" s="4039"/>
      <c r="B165" s="4017"/>
      <c r="C165" s="3457"/>
      <c r="D165" s="3715"/>
      <c r="E165" s="3715"/>
      <c r="F165" s="3715"/>
      <c r="G165" s="3715"/>
      <c r="H165" s="4028"/>
      <c r="I165" s="4028"/>
      <c r="J165" s="3268"/>
      <c r="K165" s="3990"/>
    </row>
    <row r="166" spans="1:21" x14ac:dyDescent="0.2">
      <c r="A166" s="4039"/>
      <c r="B166" s="1832"/>
      <c r="C166" s="1424"/>
      <c r="D166" s="1132"/>
      <c r="E166" s="1424"/>
      <c r="F166" s="1132"/>
      <c r="G166" s="1424"/>
      <c r="H166" s="1132"/>
      <c r="I166" s="1424"/>
      <c r="J166" s="1132"/>
      <c r="K166" s="1689"/>
    </row>
    <row r="167" spans="1:21" x14ac:dyDescent="0.2">
      <c r="A167" s="4039"/>
      <c r="B167" s="4012" t="s">
        <v>1246</v>
      </c>
      <c r="C167" s="4013"/>
      <c r="D167" s="4013"/>
      <c r="E167" s="4013"/>
      <c r="F167" s="4013"/>
      <c r="G167" s="4013"/>
      <c r="H167" s="4013"/>
      <c r="I167" s="4013"/>
      <c r="J167" s="4013"/>
      <c r="K167" s="4014"/>
    </row>
    <row r="168" spans="1:21" ht="12.75" customHeight="1" x14ac:dyDescent="0.2">
      <c r="A168" s="4039"/>
      <c r="B168" s="2106" t="s">
        <v>825</v>
      </c>
      <c r="C168" s="2107"/>
      <c r="D168" s="2107"/>
      <c r="E168" s="2107"/>
      <c r="F168" s="2107"/>
      <c r="G168" s="2107"/>
      <c r="H168" s="2107"/>
      <c r="I168" s="2107"/>
      <c r="J168" s="2107"/>
      <c r="K168" s="2108"/>
    </row>
    <row r="169" spans="1:21" ht="12.75" customHeight="1" x14ac:dyDescent="0.2">
      <c r="A169" s="4039"/>
      <c r="B169" s="2068" t="s">
        <v>898</v>
      </c>
      <c r="C169" s="2107"/>
      <c r="D169" s="2107"/>
      <c r="E169" s="2107"/>
      <c r="F169" s="2107"/>
      <c r="G169" s="2107"/>
      <c r="H169" s="2107"/>
      <c r="I169" s="2107"/>
      <c r="J169" s="2107"/>
      <c r="K169" s="2108"/>
    </row>
    <row r="170" spans="1:21" ht="13.5" thickBot="1" x14ac:dyDescent="0.25">
      <c r="A170" s="4039"/>
      <c r="B170" s="2109"/>
      <c r="C170" s="2110"/>
      <c r="D170" s="2110"/>
      <c r="E170" s="2110"/>
      <c r="F170" s="2110"/>
      <c r="G170" s="2110"/>
      <c r="H170" s="2110"/>
      <c r="I170" s="2110"/>
      <c r="J170" s="2110"/>
      <c r="K170" s="2111"/>
    </row>
    <row r="172" spans="1:21" ht="13.5" thickBot="1" x14ac:dyDescent="0.25"/>
    <row r="173" spans="1:21" ht="12.75" customHeight="1" x14ac:dyDescent="0.2">
      <c r="A173" s="538" t="s">
        <v>16</v>
      </c>
      <c r="B173" s="4020" t="s">
        <v>1161</v>
      </c>
      <c r="C173" s="3746"/>
      <c r="D173" s="3746"/>
      <c r="E173" s="3746"/>
      <c r="F173" s="3746"/>
      <c r="G173" s="3746"/>
      <c r="H173" s="3746"/>
      <c r="I173" s="3746"/>
      <c r="J173" s="3746"/>
      <c r="K173" s="4021"/>
      <c r="M173" s="4022" t="s">
        <v>124</v>
      </c>
      <c r="N173" s="4023"/>
      <c r="O173" s="4023"/>
      <c r="P173" s="4023"/>
      <c r="Q173" s="4023"/>
      <c r="R173" s="4023"/>
      <c r="S173" s="4023"/>
      <c r="T173" s="4023"/>
      <c r="U173" s="4024"/>
    </row>
    <row r="174" spans="1:21" ht="12.75" customHeight="1" x14ac:dyDescent="0.25">
      <c r="A174" s="2112"/>
      <c r="B174" s="4020"/>
      <c r="C174" s="3746"/>
      <c r="D174" s="3746"/>
      <c r="E174" s="3746"/>
      <c r="F174" s="3746"/>
      <c r="G174" s="3746"/>
      <c r="H174" s="3746"/>
      <c r="I174" s="3746"/>
      <c r="J174" s="3746"/>
      <c r="K174" s="4021"/>
      <c r="M174" s="708" t="s">
        <v>116</v>
      </c>
      <c r="N174" s="2242" t="s">
        <v>113</v>
      </c>
      <c r="O174" s="2242" t="s">
        <v>115</v>
      </c>
      <c r="P174" s="2242" t="s">
        <v>114</v>
      </c>
      <c r="Q174" s="753"/>
      <c r="R174" s="753"/>
      <c r="S174" s="719" t="s">
        <v>123</v>
      </c>
      <c r="T174" s="715" t="s">
        <v>63</v>
      </c>
      <c r="U174" s="716">
        <v>12</v>
      </c>
    </row>
    <row r="175" spans="1:21" ht="15" x14ac:dyDescent="0.25">
      <c r="A175" s="2112"/>
      <c r="B175" s="4025" t="s">
        <v>1162</v>
      </c>
      <c r="C175" s="4026"/>
      <c r="D175" s="4026" t="s">
        <v>781</v>
      </c>
      <c r="E175" s="4026"/>
      <c r="F175" s="4026" t="s">
        <v>779</v>
      </c>
      <c r="G175" s="4026"/>
      <c r="H175" s="4026" t="s">
        <v>851</v>
      </c>
      <c r="I175" s="4026"/>
      <c r="J175" s="4026" t="s">
        <v>873</v>
      </c>
      <c r="K175" s="4027"/>
      <c r="M175" s="709" t="s">
        <v>76</v>
      </c>
      <c r="N175" s="2242"/>
      <c r="O175" s="2242"/>
      <c r="P175" s="2242"/>
      <c r="Q175" s="753"/>
      <c r="R175" s="753"/>
      <c r="S175" s="710" t="s">
        <v>109</v>
      </c>
      <c r="T175" s="1009">
        <f>SUM(T177:T179)</f>
        <v>5.7000000000000002E-2</v>
      </c>
      <c r="U175" s="717">
        <f>T175*U174</f>
        <v>0.68400000000000005</v>
      </c>
    </row>
    <row r="176" spans="1:21" ht="15" x14ac:dyDescent="0.25">
      <c r="A176" s="2112"/>
      <c r="B176" s="4025"/>
      <c r="C176" s="4026"/>
      <c r="D176" s="4026"/>
      <c r="E176" s="4026"/>
      <c r="F176" s="4026"/>
      <c r="G176" s="4026"/>
      <c r="H176" s="4026"/>
      <c r="I176" s="4026"/>
      <c r="J176" s="4026"/>
      <c r="K176" s="4027"/>
      <c r="M176" s="2243">
        <v>2.5</v>
      </c>
      <c r="N176" s="711">
        <f>(N178/M178)*M176</f>
        <v>50</v>
      </c>
      <c r="O176" s="711">
        <f>(O178/M178)*M176</f>
        <v>80</v>
      </c>
      <c r="P176" s="711">
        <f>(P178/M178)*M176</f>
        <v>125</v>
      </c>
      <c r="Q176" s="753"/>
      <c r="R176" s="753"/>
      <c r="S176" s="710" t="s">
        <v>108</v>
      </c>
      <c r="T176" s="1009">
        <f>T175-T179</f>
        <v>0.05</v>
      </c>
      <c r="U176" s="717">
        <f>T176*U174</f>
        <v>0.60000000000000009</v>
      </c>
    </row>
    <row r="177" spans="1:21" ht="15" customHeight="1" x14ac:dyDescent="0.25">
      <c r="A177" s="2112"/>
      <c r="B177" s="4017">
        <v>1</v>
      </c>
      <c r="C177" s="3457"/>
      <c r="D177" s="3715">
        <v>30</v>
      </c>
      <c r="E177" s="3715"/>
      <c r="F177" s="3715">
        <v>20</v>
      </c>
      <c r="G177" s="3715"/>
      <c r="H177" s="2997">
        <v>1</v>
      </c>
      <c r="I177" s="2997"/>
      <c r="J177" s="4018">
        <f>((D177*F177)*H177)*B177</f>
        <v>600</v>
      </c>
      <c r="K177" s="4019"/>
      <c r="M177" s="2243"/>
      <c r="N177" s="712">
        <f>N179*N176</f>
        <v>2.5</v>
      </c>
      <c r="O177" s="712">
        <f>O179*O176</f>
        <v>2.4</v>
      </c>
      <c r="P177" s="712">
        <f>P179*P176</f>
        <v>2.5</v>
      </c>
      <c r="Q177" s="753"/>
      <c r="R177" s="753"/>
      <c r="S177" s="710" t="s">
        <v>110</v>
      </c>
      <c r="T177" s="757">
        <v>0.03</v>
      </c>
      <c r="U177" s="718">
        <f>T177*U174</f>
        <v>0.36</v>
      </c>
    </row>
    <row r="178" spans="1:21" ht="15.75" customHeight="1" x14ac:dyDescent="0.25">
      <c r="A178" s="2112"/>
      <c r="B178" s="4017"/>
      <c r="C178" s="3457"/>
      <c r="D178" s="3715"/>
      <c r="E178" s="3715"/>
      <c r="F178" s="3715"/>
      <c r="G178" s="3715"/>
      <c r="H178" s="2997"/>
      <c r="I178" s="2997"/>
      <c r="J178" s="4018"/>
      <c r="K178" s="4019"/>
      <c r="M178" s="713">
        <v>1</v>
      </c>
      <c r="N178" s="714">
        <v>20</v>
      </c>
      <c r="O178" s="714">
        <v>32</v>
      </c>
      <c r="P178" s="714">
        <v>50</v>
      </c>
      <c r="Q178" s="753"/>
      <c r="R178" s="753"/>
      <c r="S178" s="710" t="s">
        <v>111</v>
      </c>
      <c r="T178" s="757">
        <v>0.02</v>
      </c>
      <c r="U178" s="718">
        <f>T178*U174</f>
        <v>0.24</v>
      </c>
    </row>
    <row r="179" spans="1:21" ht="15.75" thickBot="1" x14ac:dyDescent="0.3">
      <c r="A179" s="2113"/>
      <c r="B179" s="1832"/>
      <c r="C179" s="1424"/>
      <c r="D179" s="1132"/>
      <c r="E179" s="1424"/>
      <c r="F179" s="1132"/>
      <c r="G179" s="1424"/>
      <c r="H179" s="1132"/>
      <c r="I179" s="1424"/>
      <c r="J179" s="1132"/>
      <c r="K179" s="1689"/>
      <c r="M179" s="706"/>
      <c r="N179" s="720">
        <f>T176</f>
        <v>0.05</v>
      </c>
      <c r="O179" s="720">
        <f>T177</f>
        <v>0.03</v>
      </c>
      <c r="P179" s="720">
        <f>T178</f>
        <v>0.02</v>
      </c>
      <c r="Q179" s="753"/>
      <c r="R179" s="753"/>
      <c r="S179" s="710" t="s">
        <v>112</v>
      </c>
      <c r="T179" s="757">
        <v>7.0000000000000001E-3</v>
      </c>
      <c r="U179" s="718">
        <f>T179*U174</f>
        <v>8.4000000000000005E-2</v>
      </c>
    </row>
    <row r="180" spans="1:21" x14ac:dyDescent="0.2">
      <c r="A180" s="2113"/>
      <c r="B180" s="4012" t="s">
        <v>1246</v>
      </c>
      <c r="C180" s="4013"/>
      <c r="D180" s="4013"/>
      <c r="E180" s="4013"/>
      <c r="F180" s="4013"/>
      <c r="G180" s="4013"/>
      <c r="H180" s="4013"/>
      <c r="I180" s="4013"/>
      <c r="J180" s="4013"/>
      <c r="K180" s="4014"/>
      <c r="M180" s="2271" t="s">
        <v>173</v>
      </c>
      <c r="N180" s="2272"/>
      <c r="O180" s="2272"/>
      <c r="P180" s="2272"/>
      <c r="Q180" s="2272"/>
      <c r="R180" s="2272"/>
      <c r="S180" s="2272"/>
      <c r="T180" s="2272"/>
      <c r="U180" s="2273"/>
    </row>
    <row r="181" spans="1:21" ht="12.75" customHeight="1" thickBot="1" x14ac:dyDescent="0.25">
      <c r="A181" s="2113"/>
      <c r="B181" s="2106" t="s">
        <v>825</v>
      </c>
      <c r="C181" s="2107"/>
      <c r="D181" s="2107"/>
      <c r="E181" s="2107"/>
      <c r="F181" s="2107"/>
      <c r="G181" s="2107"/>
      <c r="H181" s="2107"/>
      <c r="I181" s="2107"/>
      <c r="J181" s="2107"/>
      <c r="K181" s="2108"/>
      <c r="M181" s="2274" t="s">
        <v>174</v>
      </c>
      <c r="N181" s="2275"/>
      <c r="O181" s="2275"/>
      <c r="P181" s="2275"/>
      <c r="Q181" s="2275"/>
      <c r="R181" s="2275"/>
      <c r="S181" s="2275"/>
      <c r="T181" s="2275"/>
      <c r="U181" s="2276"/>
    </row>
    <row r="182" spans="1:21" ht="12.75" customHeight="1" x14ac:dyDescent="0.2">
      <c r="A182" s="2113"/>
      <c r="B182" s="2068" t="s">
        <v>898</v>
      </c>
      <c r="C182" s="2107"/>
      <c r="D182" s="2107"/>
      <c r="E182" s="2107"/>
      <c r="F182" s="2107"/>
      <c r="G182" s="2107"/>
      <c r="H182" s="2107"/>
      <c r="I182" s="2107"/>
      <c r="J182" s="2107"/>
      <c r="K182" s="2108"/>
    </row>
    <row r="183" spans="1:21" ht="13.5" thickBot="1" x14ac:dyDescent="0.25">
      <c r="A183" s="2113"/>
      <c r="B183" s="2109"/>
      <c r="C183" s="2110"/>
      <c r="D183" s="2110"/>
      <c r="E183" s="2110"/>
      <c r="F183" s="2110"/>
      <c r="G183" s="2110"/>
      <c r="H183" s="2110"/>
      <c r="I183" s="2110"/>
      <c r="J183" s="2110"/>
      <c r="K183" s="2111"/>
    </row>
    <row r="186" spans="1:21" ht="12.75" customHeight="1" x14ac:dyDescent="0.2">
      <c r="A186" s="538" t="s">
        <v>16</v>
      </c>
      <c r="B186" s="4015" t="s">
        <v>1163</v>
      </c>
      <c r="C186" s="3730"/>
      <c r="D186" s="3730"/>
      <c r="E186" s="3730"/>
      <c r="F186" s="3730"/>
      <c r="G186" s="3730"/>
      <c r="H186" s="3730"/>
      <c r="I186" s="3730"/>
      <c r="J186" s="3730"/>
      <c r="K186" s="3730"/>
    </row>
    <row r="187" spans="1:21" ht="12.75" customHeight="1" x14ac:dyDescent="0.2">
      <c r="A187" s="2875" t="s">
        <v>1163</v>
      </c>
      <c r="B187" s="4015"/>
      <c r="C187" s="3730"/>
      <c r="D187" s="3730"/>
      <c r="E187" s="3730"/>
      <c r="F187" s="3730"/>
      <c r="G187" s="3730"/>
      <c r="H187" s="3730"/>
      <c r="I187" s="3730"/>
      <c r="J187" s="3730"/>
      <c r="K187" s="3730"/>
    </row>
    <row r="188" spans="1:21" ht="21" customHeight="1" x14ac:dyDescent="0.2">
      <c r="A188" s="2875"/>
      <c r="B188" s="4015"/>
      <c r="C188" s="3730"/>
      <c r="D188" s="3730"/>
      <c r="E188" s="3730"/>
      <c r="F188" s="3730"/>
      <c r="G188" s="3730"/>
      <c r="H188" s="3730"/>
      <c r="I188" s="3730"/>
      <c r="J188" s="3730"/>
      <c r="K188" s="3730"/>
    </row>
    <row r="189" spans="1:21" ht="21" customHeight="1" x14ac:dyDescent="0.2">
      <c r="A189" s="2875"/>
      <c r="B189" s="3456" t="s">
        <v>78</v>
      </c>
      <c r="C189" s="2391"/>
      <c r="D189" s="2391"/>
      <c r="E189" s="2391"/>
      <c r="F189" s="2391"/>
      <c r="G189" s="2391"/>
      <c r="H189" s="2391"/>
      <c r="I189" s="2391"/>
      <c r="J189" s="2391"/>
      <c r="K189" s="2877"/>
    </row>
    <row r="190" spans="1:21" ht="33.75" customHeight="1" x14ac:dyDescent="0.25">
      <c r="A190" s="2875"/>
      <c r="B190" s="2114"/>
      <c r="C190" s="3652" t="s">
        <v>850</v>
      </c>
      <c r="D190" s="3652"/>
      <c r="E190" s="3652" t="s">
        <v>849</v>
      </c>
      <c r="F190" s="3652"/>
      <c r="G190" s="3652" t="s">
        <v>851</v>
      </c>
      <c r="H190" s="3652"/>
      <c r="I190" s="4016" t="s">
        <v>1164</v>
      </c>
      <c r="J190" s="4016"/>
      <c r="K190" s="2115" t="s">
        <v>873</v>
      </c>
    </row>
    <row r="191" spans="1:21" ht="12.75" customHeight="1" x14ac:dyDescent="0.2">
      <c r="A191" s="2875"/>
      <c r="B191" s="3435" t="s">
        <v>19</v>
      </c>
      <c r="C191" s="2718">
        <v>1</v>
      </c>
      <c r="D191" s="2718"/>
      <c r="E191" s="3715">
        <v>26</v>
      </c>
      <c r="F191" s="3715"/>
      <c r="G191" s="3715">
        <v>4</v>
      </c>
      <c r="H191" s="3715"/>
      <c r="I191" s="4011">
        <f>(I195/K195)*K191</f>
        <v>0.47499999999999998</v>
      </c>
      <c r="J191" s="4011"/>
      <c r="K191" s="3990">
        <f>(((E191/2)*(E191/2)*PI())*G191)*C191</f>
        <v>2123.7166338267002</v>
      </c>
    </row>
    <row r="192" spans="1:21" ht="12.75" customHeight="1" x14ac:dyDescent="0.2">
      <c r="A192" s="2875"/>
      <c r="B192" s="3435"/>
      <c r="C192" s="2718"/>
      <c r="D192" s="2718"/>
      <c r="E192" s="3715"/>
      <c r="F192" s="3715"/>
      <c r="G192" s="3715"/>
      <c r="H192" s="3715"/>
      <c r="I192" s="4011"/>
      <c r="J192" s="4011"/>
      <c r="K192" s="3990"/>
    </row>
    <row r="193" spans="1:14" ht="15.75" thickBot="1" x14ac:dyDescent="0.3">
      <c r="A193" s="2875"/>
      <c r="B193" s="2114"/>
      <c r="C193" s="2116"/>
      <c r="D193" s="1424"/>
      <c r="E193" s="1404"/>
      <c r="F193" s="1424"/>
      <c r="G193" s="1404"/>
      <c r="H193" s="1424"/>
      <c r="I193" s="2117"/>
      <c r="J193" s="1424"/>
      <c r="K193" s="2115"/>
    </row>
    <row r="194" spans="1:14" ht="15.75" x14ac:dyDescent="0.2">
      <c r="A194" s="2875"/>
      <c r="B194" s="3412" t="s">
        <v>77</v>
      </c>
      <c r="C194" s="2411"/>
      <c r="D194" s="2411"/>
      <c r="E194" s="2411"/>
      <c r="F194" s="2411"/>
      <c r="G194" s="2411"/>
      <c r="H194" s="2411"/>
      <c r="I194" s="2411"/>
      <c r="J194" s="2411"/>
      <c r="K194" s="2412"/>
    </row>
    <row r="195" spans="1:14" ht="12.75" customHeight="1" x14ac:dyDescent="0.2">
      <c r="A195" s="2875"/>
      <c r="B195" s="4010" t="s">
        <v>24</v>
      </c>
      <c r="C195" s="3985">
        <v>1</v>
      </c>
      <c r="D195" s="3985"/>
      <c r="E195" s="3987">
        <v>26</v>
      </c>
      <c r="F195" s="3987"/>
      <c r="G195" s="3987">
        <v>4</v>
      </c>
      <c r="H195" s="3987"/>
      <c r="I195" s="3989">
        <v>0.47499999999999998</v>
      </c>
      <c r="J195" s="3989"/>
      <c r="K195" s="3990">
        <f>(((E195/2)*(E195/2)*PI())*G195)*C195</f>
        <v>2123.7166338267002</v>
      </c>
    </row>
    <row r="196" spans="1:14" ht="12.75" customHeight="1" x14ac:dyDescent="0.2">
      <c r="A196" s="2875"/>
      <c r="B196" s="4010"/>
      <c r="C196" s="3985"/>
      <c r="D196" s="3985"/>
      <c r="E196" s="3987"/>
      <c r="F196" s="3987"/>
      <c r="G196" s="3987"/>
      <c r="H196" s="3987"/>
      <c r="I196" s="3989"/>
      <c r="J196" s="3989"/>
      <c r="K196" s="3990"/>
    </row>
    <row r="197" spans="1:14" ht="15" x14ac:dyDescent="0.2">
      <c r="A197" s="2875"/>
      <c r="B197" s="3972" t="s">
        <v>1019</v>
      </c>
      <c r="C197" s="3973"/>
      <c r="D197" s="3973"/>
      <c r="E197" s="3973"/>
      <c r="F197" s="3973"/>
      <c r="G197" s="3973"/>
      <c r="H197" s="3973"/>
      <c r="I197" s="3973"/>
      <c r="J197" s="3973"/>
      <c r="K197" s="3974"/>
    </row>
    <row r="198" spans="1:14" ht="15" customHeight="1" x14ac:dyDescent="0.2">
      <c r="A198" s="2875"/>
      <c r="B198" s="1917" t="s">
        <v>19</v>
      </c>
      <c r="C198" s="3999" t="s">
        <v>1020</v>
      </c>
      <c r="D198" s="3999"/>
      <c r="E198" s="3999"/>
      <c r="F198" s="3999"/>
      <c r="G198" s="3999"/>
      <c r="H198" s="3999"/>
      <c r="I198" s="3999"/>
      <c r="J198" s="3999"/>
      <c r="K198" s="4000"/>
    </row>
    <row r="199" spans="1:14" x14ac:dyDescent="0.2">
      <c r="A199" s="2875"/>
      <c r="B199" s="1832"/>
      <c r="C199" s="3999"/>
      <c r="D199" s="3999"/>
      <c r="E199" s="3999"/>
      <c r="F199" s="3999"/>
      <c r="G199" s="3999"/>
      <c r="H199" s="3999"/>
      <c r="I199" s="3999"/>
      <c r="J199" s="3999"/>
      <c r="K199" s="4000"/>
    </row>
    <row r="200" spans="1:14" ht="12.75" customHeight="1" x14ac:dyDescent="0.2">
      <c r="A200" s="2875"/>
      <c r="B200" s="4001" t="s">
        <v>24</v>
      </c>
      <c r="C200" s="4002" t="s">
        <v>1021</v>
      </c>
      <c r="D200" s="4002"/>
      <c r="E200" s="4002"/>
      <c r="F200" s="4002"/>
      <c r="G200" s="4002"/>
      <c r="H200" s="4002"/>
      <c r="I200" s="4002"/>
      <c r="J200" s="4002"/>
      <c r="K200" s="4003"/>
    </row>
    <row r="201" spans="1:14" x14ac:dyDescent="0.2">
      <c r="A201" s="2875"/>
      <c r="B201" s="4001"/>
      <c r="C201" s="4002"/>
      <c r="D201" s="4002"/>
      <c r="E201" s="4002"/>
      <c r="F201" s="4002"/>
      <c r="G201" s="4002"/>
      <c r="H201" s="4002"/>
      <c r="I201" s="4002"/>
      <c r="J201" s="4002"/>
      <c r="K201" s="4003"/>
    </row>
    <row r="202" spans="1:14" x14ac:dyDescent="0.2">
      <c r="A202" s="2875"/>
      <c r="B202" s="4001"/>
      <c r="C202" s="4002"/>
      <c r="D202" s="4002"/>
      <c r="E202" s="4002"/>
      <c r="F202" s="4002"/>
      <c r="G202" s="4002"/>
      <c r="H202" s="4002"/>
      <c r="I202" s="4002"/>
      <c r="J202" s="4002"/>
      <c r="K202" s="4003"/>
    </row>
    <row r="203" spans="1:14" ht="15" x14ac:dyDescent="0.2">
      <c r="A203" s="2875"/>
      <c r="B203" s="2118"/>
      <c r="C203" s="4002"/>
      <c r="D203" s="4002"/>
      <c r="E203" s="4002"/>
      <c r="F203" s="4002"/>
      <c r="G203" s="4002"/>
      <c r="H203" s="4002"/>
      <c r="I203" s="4002"/>
      <c r="J203" s="4002"/>
      <c r="K203" s="4003"/>
    </row>
    <row r="204" spans="1:14" ht="12.75" customHeight="1" x14ac:dyDescent="0.2">
      <c r="A204" s="2875"/>
      <c r="B204" s="4004" t="s">
        <v>899</v>
      </c>
      <c r="C204" s="4005"/>
      <c r="D204" s="4005"/>
      <c r="E204" s="4005"/>
      <c r="F204" s="4005"/>
      <c r="G204" s="4005"/>
      <c r="H204" s="4005"/>
      <c r="I204" s="4005"/>
      <c r="J204" s="4005"/>
      <c r="K204" s="4006"/>
    </row>
    <row r="205" spans="1:14" ht="15" customHeight="1" x14ac:dyDescent="0.2">
      <c r="A205" s="2875"/>
      <c r="B205" s="4007"/>
      <c r="C205" s="2819"/>
      <c r="D205" s="2819"/>
      <c r="E205" s="2819"/>
      <c r="F205" s="2819"/>
      <c r="G205" s="2819"/>
      <c r="H205" s="2819"/>
      <c r="I205" s="2819"/>
      <c r="J205" s="2819"/>
      <c r="K205" s="2820"/>
    </row>
    <row r="206" spans="1:14" ht="15" x14ac:dyDescent="0.25">
      <c r="A206" s="2875"/>
      <c r="B206" s="4008" t="s">
        <v>885</v>
      </c>
      <c r="C206" s="4009"/>
      <c r="D206" s="4009"/>
      <c r="E206" s="4009"/>
      <c r="F206" s="1132"/>
      <c r="G206" s="1132"/>
      <c r="H206" s="1132"/>
      <c r="I206" s="2119" t="s">
        <v>886</v>
      </c>
      <c r="J206" s="2120">
        <f>SUM(D207:D208,G207:G208,J207:J208)</f>
        <v>0.47500000000000003</v>
      </c>
      <c r="K206" s="1655"/>
      <c r="M206" s="1666"/>
      <c r="N206" s="1666"/>
    </row>
    <row r="207" spans="1:14" x14ac:dyDescent="0.2">
      <c r="A207" s="2875"/>
      <c r="B207" s="3994" t="s">
        <v>834</v>
      </c>
      <c r="C207" s="3995"/>
      <c r="D207" s="1670">
        <v>0.25</v>
      </c>
      <c r="E207" s="3995" t="s">
        <v>272</v>
      </c>
      <c r="F207" s="3995"/>
      <c r="G207" s="1670">
        <v>5.0000000000000001E-3</v>
      </c>
      <c r="H207" s="3996" t="s">
        <v>354</v>
      </c>
      <c r="I207" s="3996"/>
      <c r="J207" s="1670">
        <v>2.5000000000000001E-2</v>
      </c>
      <c r="K207" s="1655"/>
    </row>
    <row r="208" spans="1:14" x14ac:dyDescent="0.2">
      <c r="A208" s="2875"/>
      <c r="B208" s="3997" t="s">
        <v>65</v>
      </c>
      <c r="C208" s="3998"/>
      <c r="D208" s="2121">
        <v>0.125</v>
      </c>
      <c r="E208" s="3998" t="s">
        <v>887</v>
      </c>
      <c r="F208" s="3998"/>
      <c r="G208" s="2121">
        <v>0.02</v>
      </c>
      <c r="H208" s="3998" t="s">
        <v>888</v>
      </c>
      <c r="I208" s="3998"/>
      <c r="J208" s="2121">
        <v>0.05</v>
      </c>
      <c r="K208" s="2122"/>
    </row>
    <row r="209" spans="1:11" ht="15" customHeight="1" x14ac:dyDescent="0.2">
      <c r="A209" s="2875"/>
      <c r="B209" s="3465" t="s">
        <v>825</v>
      </c>
      <c r="C209" s="2763"/>
      <c r="D209" s="2763"/>
      <c r="E209" s="2763"/>
      <c r="F209" s="2763"/>
      <c r="G209" s="2763"/>
      <c r="H209" s="2763"/>
      <c r="I209" s="2763"/>
      <c r="J209" s="2763"/>
      <c r="K209" s="2764"/>
    </row>
    <row r="210" spans="1:11" ht="15" customHeight="1" x14ac:dyDescent="0.2">
      <c r="A210" s="2875"/>
      <c r="B210" s="3465"/>
      <c r="C210" s="2763"/>
      <c r="D210" s="2763"/>
      <c r="E210" s="2763"/>
      <c r="F210" s="2763"/>
      <c r="G210" s="2763"/>
      <c r="H210" s="2763"/>
      <c r="I210" s="2763"/>
      <c r="J210" s="2763"/>
      <c r="K210" s="2764"/>
    </row>
    <row r="211" spans="1:11" x14ac:dyDescent="0.2">
      <c r="A211" s="2875"/>
      <c r="B211" s="3981" t="s">
        <v>898</v>
      </c>
      <c r="C211" s="3982"/>
      <c r="D211" s="3982"/>
      <c r="E211" s="3982"/>
      <c r="F211" s="3982"/>
      <c r="G211" s="3982"/>
      <c r="H211" s="3982"/>
      <c r="I211" s="3982"/>
      <c r="J211" s="3982"/>
      <c r="K211" s="3983"/>
    </row>
    <row r="212" spans="1:11" ht="12.75" customHeight="1" x14ac:dyDescent="0.2">
      <c r="A212" s="2875"/>
      <c r="B212" s="3466" t="s">
        <v>50</v>
      </c>
      <c r="C212" s="2423"/>
      <c r="D212" s="2423"/>
      <c r="E212" s="2423"/>
      <c r="F212" s="2423"/>
      <c r="G212" s="2423"/>
      <c r="H212" s="2423"/>
      <c r="I212" s="2423"/>
      <c r="J212" s="2423"/>
      <c r="K212" s="2424"/>
    </row>
    <row r="213" spans="1:11" ht="15.75" customHeight="1" thickBot="1" x14ac:dyDescent="0.25">
      <c r="A213" s="2875"/>
      <c r="B213" s="2237"/>
      <c r="C213" s="2238"/>
      <c r="D213" s="2238"/>
      <c r="E213" s="2238"/>
      <c r="F213" s="2238"/>
      <c r="G213" s="2238"/>
      <c r="H213" s="2238"/>
      <c r="I213" s="2238"/>
      <c r="J213" s="2238"/>
      <c r="K213" s="2239"/>
    </row>
    <row r="216" spans="1:11" ht="18.75" customHeight="1" x14ac:dyDescent="0.2">
      <c r="A216" s="538" t="s">
        <v>16</v>
      </c>
      <c r="B216" s="3991" t="s">
        <v>1165</v>
      </c>
      <c r="C216" s="3992"/>
      <c r="D216" s="3992"/>
      <c r="E216" s="3992"/>
      <c r="F216" s="3992"/>
      <c r="G216" s="3992"/>
      <c r="H216" s="3992"/>
      <c r="I216" s="3992"/>
      <c r="J216" s="3992"/>
      <c r="K216" s="3992"/>
    </row>
    <row r="217" spans="1:11" ht="18.75" customHeight="1" x14ac:dyDescent="0.2">
      <c r="A217" s="1045"/>
      <c r="B217" s="3991"/>
      <c r="C217" s="3992"/>
      <c r="D217" s="3992"/>
      <c r="E217" s="3992"/>
      <c r="F217" s="3992"/>
      <c r="G217" s="3992"/>
      <c r="H217" s="3992"/>
      <c r="I217" s="3992"/>
      <c r="J217" s="3992"/>
      <c r="K217" s="3992"/>
    </row>
    <row r="218" spans="1:11" ht="15.75" x14ac:dyDescent="0.2">
      <c r="A218" s="1045"/>
      <c r="B218" s="3456" t="s">
        <v>78</v>
      </c>
      <c r="C218" s="2391"/>
      <c r="D218" s="2391"/>
      <c r="E218" s="2391"/>
      <c r="F218" s="2391"/>
      <c r="G218" s="2391"/>
      <c r="H218" s="2391"/>
      <c r="I218" s="2391"/>
      <c r="J218" s="2391"/>
      <c r="K218" s="2877"/>
    </row>
    <row r="219" spans="1:11" ht="33.75" customHeight="1" x14ac:dyDescent="0.25">
      <c r="A219" s="2875" t="s">
        <v>1165</v>
      </c>
      <c r="B219" s="2114"/>
      <c r="C219" s="3652" t="s">
        <v>850</v>
      </c>
      <c r="D219" s="3652"/>
      <c r="E219" s="3652" t="s">
        <v>849</v>
      </c>
      <c r="F219" s="3652"/>
      <c r="G219" s="3652" t="s">
        <v>851</v>
      </c>
      <c r="H219" s="3652"/>
      <c r="I219" s="3993" t="s">
        <v>1164</v>
      </c>
      <c r="J219" s="3993"/>
      <c r="K219" s="2123" t="s">
        <v>873</v>
      </c>
    </row>
    <row r="220" spans="1:11" ht="15" customHeight="1" x14ac:dyDescent="0.2">
      <c r="A220" s="2875"/>
      <c r="B220" s="1917" t="s">
        <v>19</v>
      </c>
      <c r="C220" s="3457">
        <v>1</v>
      </c>
      <c r="D220" s="3457"/>
      <c r="E220" s="3715">
        <v>26</v>
      </c>
      <c r="F220" s="3715"/>
      <c r="G220" s="3715">
        <v>4</v>
      </c>
      <c r="H220" s="3715"/>
      <c r="I220" s="3984">
        <f>(I224/K224)*K220</f>
        <v>0.47499999999999998</v>
      </c>
      <c r="J220" s="3984"/>
      <c r="K220" s="2124">
        <f>(((E220/2)*(E220/2)*PI())*G220)*C220</f>
        <v>2123.7166338267002</v>
      </c>
    </row>
    <row r="221" spans="1:11" ht="15" customHeight="1" x14ac:dyDescent="0.2">
      <c r="A221" s="2875"/>
      <c r="B221" s="1917"/>
      <c r="C221" s="3457"/>
      <c r="D221" s="3457"/>
      <c r="E221" s="3715"/>
      <c r="F221" s="3715"/>
      <c r="G221" s="3715"/>
      <c r="H221" s="3715"/>
      <c r="I221" s="3984"/>
      <c r="J221" s="3984"/>
      <c r="K221" s="2124"/>
    </row>
    <row r="222" spans="1:11" ht="15.75" thickBot="1" x14ac:dyDescent="0.25">
      <c r="A222" s="2875"/>
      <c r="B222" s="1917"/>
      <c r="C222" s="2125"/>
      <c r="D222" s="2125"/>
      <c r="E222" s="2126"/>
      <c r="F222" s="2126"/>
      <c r="G222" s="2126"/>
      <c r="H222" s="2126"/>
      <c r="I222" s="1008"/>
      <c r="J222" s="1008"/>
      <c r="K222" s="1425"/>
    </row>
    <row r="223" spans="1:11" ht="15.75" x14ac:dyDescent="0.2">
      <c r="A223" s="2875"/>
      <c r="B223" s="3412" t="s">
        <v>77</v>
      </c>
      <c r="C223" s="2411"/>
      <c r="D223" s="2411"/>
      <c r="E223" s="2411"/>
      <c r="F223" s="2411"/>
      <c r="G223" s="2411"/>
      <c r="H223" s="2411"/>
      <c r="I223" s="2411"/>
      <c r="J223" s="2411"/>
      <c r="K223" s="2412"/>
    </row>
    <row r="224" spans="1:11" ht="15" x14ac:dyDescent="0.2">
      <c r="A224" s="2875"/>
      <c r="B224" s="2127" t="s">
        <v>24</v>
      </c>
      <c r="C224" s="3985">
        <v>1</v>
      </c>
      <c r="D224" s="3985"/>
      <c r="E224" s="3987">
        <v>26</v>
      </c>
      <c r="F224" s="3987"/>
      <c r="G224" s="3987">
        <v>4</v>
      </c>
      <c r="H224" s="3987"/>
      <c r="I224" s="3989">
        <v>0.47499999999999998</v>
      </c>
      <c r="J224" s="3989"/>
      <c r="K224" s="3990">
        <f>(((E224/2)*(E224/2)*PI())*G224)*C224</f>
        <v>2123.7166338267002</v>
      </c>
    </row>
    <row r="225" spans="1:14" ht="15" x14ac:dyDescent="0.2">
      <c r="A225" s="2875"/>
      <c r="B225" s="2127"/>
      <c r="C225" s="3986"/>
      <c r="D225" s="3986"/>
      <c r="E225" s="3988"/>
      <c r="F225" s="3988"/>
      <c r="G225" s="3987"/>
      <c r="H225" s="3987"/>
      <c r="I225" s="3989"/>
      <c r="J225" s="3989"/>
      <c r="K225" s="3990"/>
    </row>
    <row r="226" spans="1:14" ht="15" x14ac:dyDescent="0.2">
      <c r="A226" s="2875"/>
      <c r="B226" s="3972" t="s">
        <v>1019</v>
      </c>
      <c r="C226" s="3973"/>
      <c r="D226" s="3973"/>
      <c r="E226" s="3973"/>
      <c r="F226" s="3973"/>
      <c r="G226" s="3973"/>
      <c r="H226" s="3973"/>
      <c r="I226" s="3973"/>
      <c r="J226" s="3973"/>
      <c r="K226" s="3974"/>
    </row>
    <row r="227" spans="1:14" ht="12.75" customHeight="1" x14ac:dyDescent="0.2">
      <c r="A227" s="2875"/>
      <c r="B227" s="3975" t="s">
        <v>19</v>
      </c>
      <c r="C227" s="3976" t="s">
        <v>1020</v>
      </c>
      <c r="D227" s="3976"/>
      <c r="E227" s="3976"/>
      <c r="F227" s="3976"/>
      <c r="G227" s="3976"/>
      <c r="H227" s="3976"/>
      <c r="I227" s="3976"/>
      <c r="J227" s="3976"/>
      <c r="K227" s="3977"/>
    </row>
    <row r="228" spans="1:14" x14ac:dyDescent="0.2">
      <c r="A228" s="2875"/>
      <c r="B228" s="3975"/>
      <c r="C228" s="3976"/>
      <c r="D228" s="3976"/>
      <c r="E228" s="3976"/>
      <c r="F228" s="3976"/>
      <c r="G228" s="3976"/>
      <c r="H228" s="3976"/>
      <c r="I228" s="3976"/>
      <c r="J228" s="3976"/>
      <c r="K228" s="3977"/>
    </row>
    <row r="229" spans="1:14" ht="15.75" x14ac:dyDescent="0.2">
      <c r="A229" s="2875"/>
      <c r="B229" s="2127" t="s">
        <v>24</v>
      </c>
      <c r="C229" s="2128" t="s">
        <v>1023</v>
      </c>
      <c r="D229" s="2128"/>
      <c r="E229" s="2128"/>
      <c r="F229" s="2128"/>
      <c r="G229" s="2128"/>
      <c r="H229" s="2128"/>
      <c r="I229" s="2128"/>
      <c r="J229" s="2128"/>
      <c r="K229" s="2129"/>
    </row>
    <row r="230" spans="1:14" ht="15" x14ac:dyDescent="0.25">
      <c r="A230" s="2875"/>
      <c r="B230" s="2127"/>
      <c r="C230" s="2130"/>
      <c r="D230" s="753"/>
      <c r="E230" s="753"/>
      <c r="F230" s="753"/>
      <c r="G230" s="753"/>
      <c r="H230" s="1132"/>
      <c r="I230" s="1132"/>
      <c r="J230" s="1132"/>
      <c r="K230" s="1655"/>
    </row>
    <row r="231" spans="1:14" ht="12.75" customHeight="1" x14ac:dyDescent="0.2">
      <c r="A231" s="2875"/>
      <c r="B231" s="3978" t="s">
        <v>825</v>
      </c>
      <c r="C231" s="3979"/>
      <c r="D231" s="3979"/>
      <c r="E231" s="3979"/>
      <c r="F231" s="3979"/>
      <c r="G231" s="3979"/>
      <c r="H231" s="3979"/>
      <c r="I231" s="3979"/>
      <c r="J231" s="3979"/>
      <c r="K231" s="3980"/>
    </row>
    <row r="232" spans="1:14" ht="12.75" customHeight="1" x14ac:dyDescent="0.2">
      <c r="A232" s="2875"/>
      <c r="B232" s="3978"/>
      <c r="C232" s="3979"/>
      <c r="D232" s="3979"/>
      <c r="E232" s="3979"/>
      <c r="F232" s="3979"/>
      <c r="G232" s="3979"/>
      <c r="H232" s="3979"/>
      <c r="I232" s="3979"/>
      <c r="J232" s="3979"/>
      <c r="K232" s="3980"/>
    </row>
    <row r="233" spans="1:14" x14ac:dyDescent="0.2">
      <c r="A233" s="2875"/>
      <c r="B233" s="3981" t="s">
        <v>898</v>
      </c>
      <c r="C233" s="3982"/>
      <c r="D233" s="3982"/>
      <c r="E233" s="3982"/>
      <c r="F233" s="3982"/>
      <c r="G233" s="3982"/>
      <c r="H233" s="3982"/>
      <c r="I233" s="3982"/>
      <c r="J233" s="3982"/>
      <c r="K233" s="3983"/>
    </row>
    <row r="234" spans="1:14" ht="12.75" customHeight="1" x14ac:dyDescent="0.2">
      <c r="A234" s="2875"/>
      <c r="B234" s="3466" t="s">
        <v>50</v>
      </c>
      <c r="C234" s="2423"/>
      <c r="D234" s="2423"/>
      <c r="E234" s="2423"/>
      <c r="F234" s="2423"/>
      <c r="G234" s="2423"/>
      <c r="H234" s="2423"/>
      <c r="I234" s="2423"/>
      <c r="J234" s="2423"/>
      <c r="K234" s="2424"/>
    </row>
    <row r="235" spans="1:14" ht="15" customHeight="1" thickBot="1" x14ac:dyDescent="0.25">
      <c r="A235" s="2875"/>
      <c r="B235" s="2237"/>
      <c r="C235" s="2238"/>
      <c r="D235" s="2238"/>
      <c r="E235" s="2238"/>
      <c r="F235" s="2238"/>
      <c r="G235" s="2238"/>
      <c r="H235" s="2238"/>
      <c r="I235" s="2238"/>
      <c r="J235" s="2238"/>
      <c r="K235" s="2239"/>
    </row>
    <row r="237" spans="1:14" ht="13.5" thickBot="1" x14ac:dyDescent="0.25"/>
    <row r="238" spans="1:14" ht="21" x14ac:dyDescent="0.2">
      <c r="A238" s="538" t="s">
        <v>16</v>
      </c>
      <c r="B238" s="3733" t="s">
        <v>994</v>
      </c>
      <c r="C238" s="3734"/>
      <c r="D238" s="3734"/>
      <c r="E238" s="3734"/>
      <c r="F238" s="3734"/>
      <c r="G238" s="3734"/>
      <c r="H238" s="3735"/>
      <c r="J238" s="538" t="s">
        <v>16</v>
      </c>
      <c r="K238" s="3887" t="s">
        <v>1166</v>
      </c>
      <c r="L238" s="3887"/>
      <c r="M238" s="3887"/>
      <c r="N238" s="3887"/>
    </row>
    <row r="239" spans="1:14" ht="12.75" customHeight="1" x14ac:dyDescent="0.2">
      <c r="A239" s="3970" t="s">
        <v>994</v>
      </c>
      <c r="B239" s="3971" t="s">
        <v>995</v>
      </c>
      <c r="C239" s="3737">
        <v>8.35</v>
      </c>
      <c r="D239" s="3738" t="s">
        <v>996</v>
      </c>
      <c r="E239" s="3738"/>
      <c r="F239" s="3737">
        <v>0.25</v>
      </c>
      <c r="G239" s="3739">
        <f>IF(ISBLANK(F240),B243,F240)</f>
        <v>33.4</v>
      </c>
      <c r="H239" s="3725" t="s">
        <v>997</v>
      </c>
      <c r="J239" s="2875" t="s">
        <v>1249</v>
      </c>
      <c r="K239" s="3887"/>
      <c r="L239" s="3887"/>
      <c r="M239" s="3887"/>
      <c r="N239" s="3887"/>
    </row>
    <row r="240" spans="1:14" ht="12.75" customHeight="1" x14ac:dyDescent="0.2">
      <c r="A240" s="3970"/>
      <c r="B240" s="3971"/>
      <c r="C240" s="3737"/>
      <c r="D240" s="3738"/>
      <c r="E240" s="3738"/>
      <c r="F240" s="3737"/>
      <c r="G240" s="3739"/>
      <c r="H240" s="3725"/>
      <c r="J240" s="2875"/>
      <c r="K240" s="3963" t="s">
        <v>1167</v>
      </c>
      <c r="L240" s="3964"/>
      <c r="M240" s="3964"/>
      <c r="N240" s="3964"/>
    </row>
    <row r="241" spans="1:14" ht="12.75" customHeight="1" x14ac:dyDescent="0.2">
      <c r="A241" s="3970"/>
      <c r="B241" s="3971"/>
      <c r="C241" s="3737"/>
      <c r="D241" s="3722" t="s">
        <v>911</v>
      </c>
      <c r="E241" s="3722"/>
      <c r="F241" s="3723">
        <v>70</v>
      </c>
      <c r="G241" s="3724">
        <f>C239/F241</f>
        <v>0.11928571428571429</v>
      </c>
      <c r="H241" s="3725" t="s">
        <v>998</v>
      </c>
      <c r="J241" s="2875"/>
      <c r="K241" s="3963"/>
      <c r="L241" s="3964"/>
      <c r="M241" s="3964"/>
      <c r="N241" s="3964"/>
    </row>
    <row r="242" spans="1:14" ht="12.75" customHeight="1" x14ac:dyDescent="0.2">
      <c r="A242" s="3970"/>
      <c r="B242" s="3971"/>
      <c r="C242" s="3737"/>
      <c r="D242" s="3722"/>
      <c r="E242" s="3722"/>
      <c r="F242" s="3723"/>
      <c r="G242" s="3724"/>
      <c r="H242" s="3725"/>
      <c r="J242" s="2875"/>
      <c r="K242" s="1832"/>
      <c r="L242" s="1132"/>
      <c r="M242" s="1132"/>
      <c r="N242" s="1655"/>
    </row>
    <row r="243" spans="1:14" ht="15" customHeight="1" x14ac:dyDescent="0.25">
      <c r="A243" s="3970"/>
      <c r="B243" s="2131">
        <f>IF(ISBLANK(F239),0,C239/F239)</f>
        <v>33.4</v>
      </c>
      <c r="C243" s="13"/>
      <c r="D243" s="13"/>
      <c r="E243" s="13"/>
      <c r="F243" s="13"/>
      <c r="G243" s="13"/>
      <c r="H243" s="1639"/>
      <c r="J243" s="2875"/>
      <c r="K243" s="3965" t="s">
        <v>1168</v>
      </c>
      <c r="L243" s="3941"/>
      <c r="M243" s="3965" t="s">
        <v>1169</v>
      </c>
      <c r="N243" s="3966"/>
    </row>
    <row r="244" spans="1:14" ht="15.75" customHeight="1" thickBot="1" x14ac:dyDescent="0.25">
      <c r="A244" s="3970"/>
      <c r="B244" s="3967" t="s">
        <v>1250</v>
      </c>
      <c r="C244" s="3968"/>
      <c r="D244" s="3968"/>
      <c r="E244" s="3968"/>
      <c r="F244" s="3968"/>
      <c r="G244" s="3968"/>
      <c r="H244" s="3969"/>
      <c r="J244" s="2875"/>
      <c r="K244" s="3965"/>
      <c r="L244" s="3941"/>
      <c r="M244" s="3965"/>
      <c r="N244" s="3966"/>
    </row>
    <row r="245" spans="1:14" ht="15.75" customHeight="1" x14ac:dyDescent="0.2">
      <c r="A245" s="3970"/>
      <c r="B245" s="1640" t="s">
        <v>825</v>
      </c>
      <c r="C245" s="1641"/>
      <c r="D245" s="1642"/>
      <c r="E245" s="1642"/>
      <c r="F245" s="1642"/>
      <c r="G245" s="1642"/>
      <c r="H245" s="1643"/>
      <c r="J245" s="2875"/>
      <c r="K245" s="3947">
        <v>8</v>
      </c>
      <c r="L245" s="3948"/>
      <c r="M245" s="3949">
        <v>10</v>
      </c>
      <c r="N245" s="3950"/>
    </row>
    <row r="246" spans="1:14" ht="12.75" customHeight="1" x14ac:dyDescent="0.2">
      <c r="A246" s="3970"/>
      <c r="B246" s="2132" t="s">
        <v>1018</v>
      </c>
      <c r="C246" s="1645"/>
      <c r="D246" s="1646"/>
      <c r="E246" s="1646"/>
      <c r="F246" s="1646"/>
      <c r="G246" s="1646"/>
      <c r="H246" s="1647"/>
      <c r="J246" s="2875"/>
      <c r="K246" s="3947">
        <v>10</v>
      </c>
      <c r="L246" s="3948"/>
      <c r="M246" s="3959">
        <v>12.5</v>
      </c>
      <c r="N246" s="3960"/>
    </row>
    <row r="247" spans="1:14" ht="15" customHeight="1" x14ac:dyDescent="0.2">
      <c r="A247" s="3970"/>
      <c r="B247" s="3466" t="s">
        <v>50</v>
      </c>
      <c r="C247" s="2423"/>
      <c r="D247" s="2423"/>
      <c r="E247" s="2423"/>
      <c r="F247" s="2423"/>
      <c r="G247" s="2423"/>
      <c r="H247" s="2424"/>
      <c r="J247" s="2875"/>
      <c r="K247" s="3947">
        <v>20</v>
      </c>
      <c r="L247" s="3948"/>
      <c r="M247" s="3949">
        <v>25</v>
      </c>
      <c r="N247" s="3950"/>
    </row>
    <row r="248" spans="1:14" ht="15" customHeight="1" thickBot="1" x14ac:dyDescent="0.25">
      <c r="A248" s="3970"/>
      <c r="B248" s="2237"/>
      <c r="C248" s="2238"/>
      <c r="D248" s="2238"/>
      <c r="E248" s="2238"/>
      <c r="F248" s="2238"/>
      <c r="G248" s="2238"/>
      <c r="H248" s="2239"/>
      <c r="J248" s="2875"/>
      <c r="K248" s="3947">
        <v>30</v>
      </c>
      <c r="L248" s="3948"/>
      <c r="M248" s="3959">
        <v>37.5</v>
      </c>
      <c r="N248" s="3960"/>
    </row>
    <row r="249" spans="1:14" ht="13.5" customHeight="1" thickBot="1" x14ac:dyDescent="0.25">
      <c r="J249" s="2875"/>
      <c r="K249" s="3947">
        <v>40</v>
      </c>
      <c r="L249" s="3948"/>
      <c r="M249" s="3949">
        <v>50</v>
      </c>
      <c r="N249" s="3950"/>
    </row>
    <row r="250" spans="1:14" ht="12.75" customHeight="1" x14ac:dyDescent="0.2">
      <c r="A250" s="538" t="s">
        <v>16</v>
      </c>
      <c r="B250" s="2627" t="s">
        <v>1170</v>
      </c>
      <c r="C250" s="2628"/>
      <c r="D250" s="2628"/>
      <c r="E250" s="2628"/>
      <c r="F250" s="2629"/>
      <c r="J250" s="2875"/>
      <c r="K250" s="3947">
        <v>50</v>
      </c>
      <c r="L250" s="3948"/>
      <c r="M250" s="3959">
        <v>62.5</v>
      </c>
      <c r="N250" s="3960"/>
    </row>
    <row r="251" spans="1:14" ht="12.75" customHeight="1" x14ac:dyDescent="0.2">
      <c r="A251" s="2875" t="s">
        <v>1170</v>
      </c>
      <c r="B251" s="3488"/>
      <c r="C251" s="2631"/>
      <c r="D251" s="2631"/>
      <c r="E251" s="2631"/>
      <c r="F251" s="2632"/>
      <c r="J251" s="2875"/>
      <c r="K251" s="3947">
        <v>60</v>
      </c>
      <c r="L251" s="3948"/>
      <c r="M251" s="3949">
        <v>75</v>
      </c>
      <c r="N251" s="3950"/>
    </row>
    <row r="252" spans="1:14" ht="15" customHeight="1" x14ac:dyDescent="0.2">
      <c r="A252" s="2875"/>
      <c r="B252" s="3961">
        <v>1.5</v>
      </c>
      <c r="C252" s="3962"/>
      <c r="D252" s="3944" t="s">
        <v>63</v>
      </c>
      <c r="E252" s="3957">
        <f>B252*1000</f>
        <v>1500</v>
      </c>
      <c r="F252" s="3958"/>
      <c r="J252" s="2875"/>
      <c r="K252" s="3947">
        <v>70</v>
      </c>
      <c r="L252" s="3948"/>
      <c r="M252" s="3959">
        <v>87.5</v>
      </c>
      <c r="N252" s="3960"/>
    </row>
    <row r="253" spans="1:14" ht="15" customHeight="1" x14ac:dyDescent="0.2">
      <c r="A253" s="2875"/>
      <c r="B253" s="3961"/>
      <c r="C253" s="3962"/>
      <c r="D253" s="3944"/>
      <c r="E253" s="3957"/>
      <c r="F253" s="3958"/>
      <c r="J253" s="2875"/>
      <c r="K253" s="3947">
        <v>80</v>
      </c>
      <c r="L253" s="3948"/>
      <c r="M253" s="3949">
        <v>100</v>
      </c>
      <c r="N253" s="3950"/>
    </row>
    <row r="254" spans="1:14" ht="15" customHeight="1" x14ac:dyDescent="0.25">
      <c r="A254" s="2875"/>
      <c r="B254" s="3418" t="s">
        <v>1251</v>
      </c>
      <c r="C254" s="3419"/>
      <c r="D254" s="2133"/>
      <c r="E254" s="3419" t="s">
        <v>1252</v>
      </c>
      <c r="F254" s="3420"/>
      <c r="J254" s="2875"/>
      <c r="K254" s="3947">
        <v>90</v>
      </c>
      <c r="L254" s="3948"/>
      <c r="M254" s="3959">
        <v>112.5</v>
      </c>
      <c r="N254" s="3960"/>
    </row>
    <row r="255" spans="1:14" ht="15" customHeight="1" x14ac:dyDescent="0.2">
      <c r="A255" s="2875"/>
      <c r="B255" s="3942">
        <f>E255/1000</f>
        <v>2.5000000000000001E-2</v>
      </c>
      <c r="C255" s="3943"/>
      <c r="D255" s="3944" t="s">
        <v>625</v>
      </c>
      <c r="E255" s="3945">
        <v>25</v>
      </c>
      <c r="F255" s="3946"/>
      <c r="J255" s="2875"/>
      <c r="K255" s="3947">
        <v>100</v>
      </c>
      <c r="L255" s="3948"/>
      <c r="M255" s="3949">
        <v>125</v>
      </c>
      <c r="N255" s="3950"/>
    </row>
    <row r="256" spans="1:14" ht="15" customHeight="1" x14ac:dyDescent="0.2">
      <c r="A256" s="2875"/>
      <c r="B256" s="3942"/>
      <c r="C256" s="3943"/>
      <c r="D256" s="3944"/>
      <c r="E256" s="3945"/>
      <c r="F256" s="3946"/>
      <c r="J256" s="2875"/>
      <c r="K256" s="3951" t="s">
        <v>1253</v>
      </c>
      <c r="L256" s="3952"/>
      <c r="M256" s="3952"/>
      <c r="N256" s="3953"/>
    </row>
    <row r="257" spans="1:14" ht="15" customHeight="1" x14ac:dyDescent="0.2">
      <c r="A257" s="2875"/>
      <c r="B257" s="3954" t="s">
        <v>1246</v>
      </c>
      <c r="C257" s="3955"/>
      <c r="D257" s="3955"/>
      <c r="E257" s="3955"/>
      <c r="F257" s="3956"/>
      <c r="J257" s="2875"/>
      <c r="K257" s="3951"/>
      <c r="L257" s="3952"/>
      <c r="M257" s="3952"/>
      <c r="N257" s="3953"/>
    </row>
    <row r="258" spans="1:14" ht="15" customHeight="1" x14ac:dyDescent="0.2">
      <c r="A258" s="2875"/>
      <c r="B258" s="3954"/>
      <c r="C258" s="3955"/>
      <c r="D258" s="3955"/>
      <c r="E258" s="3955"/>
      <c r="F258" s="3956"/>
      <c r="J258" s="2875"/>
      <c r="K258" s="3856" t="s">
        <v>50</v>
      </c>
      <c r="L258" s="3857"/>
      <c r="M258" s="3857"/>
      <c r="N258" s="3858"/>
    </row>
    <row r="259" spans="1:14" ht="18" thickBot="1" x14ac:dyDescent="0.3">
      <c r="A259" s="2875"/>
      <c r="B259" s="3932" t="s">
        <v>1254</v>
      </c>
      <c r="C259" s="3933"/>
      <c r="D259" s="3933"/>
      <c r="E259" s="3933"/>
      <c r="F259" s="3934"/>
      <c r="J259" s="2875"/>
      <c r="K259" s="3859"/>
      <c r="L259" s="3860"/>
      <c r="M259" s="3860"/>
      <c r="N259" s="3861"/>
    </row>
    <row r="260" spans="1:14" ht="17.25" x14ac:dyDescent="0.25">
      <c r="A260" s="2875"/>
      <c r="B260" s="3932" t="s">
        <v>1255</v>
      </c>
      <c r="C260" s="3933"/>
      <c r="D260" s="3933"/>
      <c r="E260" s="3933"/>
      <c r="F260" s="3934"/>
    </row>
    <row r="261" spans="1:14" ht="15" customHeight="1" x14ac:dyDescent="0.25">
      <c r="A261" s="2875"/>
      <c r="B261" s="3935" t="s">
        <v>1256</v>
      </c>
      <c r="C261" s="3936"/>
      <c r="D261" s="3936"/>
      <c r="E261" s="3936"/>
      <c r="F261" s="3937"/>
    </row>
    <row r="262" spans="1:14" ht="15.75" customHeight="1" thickBot="1" x14ac:dyDescent="0.3">
      <c r="A262" s="2875"/>
      <c r="B262" s="3938" t="s">
        <v>1257</v>
      </c>
      <c r="C262" s="3939"/>
      <c r="D262" s="3939"/>
      <c r="E262" s="3939"/>
      <c r="F262" s="3940"/>
    </row>
    <row r="265" spans="1:14" ht="18" x14ac:dyDescent="0.25">
      <c r="A265" s="538" t="s">
        <v>16</v>
      </c>
      <c r="B265" s="3887" t="s">
        <v>1171</v>
      </c>
      <c r="C265" s="3887"/>
      <c r="D265" s="3887"/>
      <c r="E265" s="3887"/>
      <c r="F265" s="3887"/>
      <c r="G265" s="3887"/>
      <c r="H265" s="3887"/>
      <c r="I265" s="3887"/>
      <c r="J265" s="3887"/>
      <c r="K265" s="3887"/>
      <c r="L265" s="752"/>
    </row>
    <row r="266" spans="1:14" ht="18" x14ac:dyDescent="0.25">
      <c r="A266" s="2875" t="s">
        <v>1258</v>
      </c>
      <c r="B266" s="3887" t="s">
        <v>1172</v>
      </c>
      <c r="C266" s="3887"/>
      <c r="D266" s="3887"/>
      <c r="E266" s="3887"/>
      <c r="F266" s="3887"/>
      <c r="G266" s="3887"/>
      <c r="H266" s="3887"/>
      <c r="I266" s="3887"/>
      <c r="J266" s="3887"/>
      <c r="K266" s="3887"/>
      <c r="L266" s="752"/>
    </row>
    <row r="267" spans="1:14" ht="18" customHeight="1" x14ac:dyDescent="0.25">
      <c r="A267" s="2875"/>
      <c r="B267" s="3916" t="s">
        <v>846</v>
      </c>
      <c r="C267" s="3917"/>
      <c r="D267" s="2134" t="s">
        <v>1259</v>
      </c>
      <c r="E267" s="1132"/>
      <c r="F267" s="1132"/>
      <c r="G267" s="1132"/>
      <c r="H267" s="1132"/>
      <c r="I267" s="1132"/>
      <c r="J267" s="1132"/>
      <c r="K267" s="1655"/>
      <c r="L267" s="752"/>
    </row>
    <row r="268" spans="1:14" ht="15" customHeight="1" x14ac:dyDescent="0.25">
      <c r="A268" s="2875"/>
      <c r="B268" s="1832"/>
      <c r="C268" s="1132"/>
      <c r="D268" s="1132"/>
      <c r="E268" s="1132"/>
      <c r="F268" s="1132"/>
      <c r="G268" s="1132"/>
      <c r="H268" s="1132"/>
      <c r="I268" s="1132"/>
      <c r="J268" s="1132"/>
      <c r="K268" s="1655"/>
      <c r="L268" s="752"/>
    </row>
    <row r="269" spans="1:14" ht="15" x14ac:dyDescent="0.25">
      <c r="A269" s="2875"/>
      <c r="B269" s="2251" t="s">
        <v>850</v>
      </c>
      <c r="C269" s="2252"/>
      <c r="D269" s="2252" t="s">
        <v>849</v>
      </c>
      <c r="E269" s="2252"/>
      <c r="F269" s="3941" t="s">
        <v>851</v>
      </c>
      <c r="G269" s="3912" t="s">
        <v>1002</v>
      </c>
      <c r="H269" s="3912"/>
      <c r="I269" s="3912"/>
      <c r="J269" s="2790" t="s">
        <v>986</v>
      </c>
      <c r="K269" s="2791"/>
      <c r="L269" s="752"/>
    </row>
    <row r="270" spans="1:14" ht="15" customHeight="1" x14ac:dyDescent="0.25">
      <c r="A270" s="2875"/>
      <c r="B270" s="2251"/>
      <c r="C270" s="2252"/>
      <c r="D270" s="2252"/>
      <c r="E270" s="2252"/>
      <c r="F270" s="3941"/>
      <c r="G270" s="3912"/>
      <c r="H270" s="3912"/>
      <c r="I270" s="3912"/>
      <c r="J270" s="2790"/>
      <c r="K270" s="2791"/>
      <c r="L270" s="752"/>
    </row>
    <row r="271" spans="1:14" ht="18.75" x14ac:dyDescent="0.25">
      <c r="A271" s="2875"/>
      <c r="B271" s="1004"/>
      <c r="C271" s="1005"/>
      <c r="D271" s="1005"/>
      <c r="E271" s="1005"/>
      <c r="F271" s="1005"/>
      <c r="G271" s="2135"/>
      <c r="H271" s="2135"/>
      <c r="I271" s="2135"/>
      <c r="J271" s="2136"/>
      <c r="K271" s="2137"/>
      <c r="L271" s="752"/>
    </row>
    <row r="272" spans="1:14" ht="15" x14ac:dyDescent="0.25">
      <c r="A272" s="2875"/>
      <c r="B272" s="3205">
        <v>1</v>
      </c>
      <c r="C272" s="3405"/>
      <c r="D272" s="3719">
        <v>24</v>
      </c>
      <c r="E272" s="3719"/>
      <c r="F272" s="3719">
        <v>4</v>
      </c>
      <c r="G272" s="3924">
        <v>6</v>
      </c>
      <c r="H272" s="3925">
        <f>G272*B272</f>
        <v>6</v>
      </c>
      <c r="I272" s="3925"/>
      <c r="J272" s="3897">
        <f>(D272*PI())*B272</f>
        <v>75.398223686155035</v>
      </c>
      <c r="K272" s="3898"/>
      <c r="L272" s="752"/>
    </row>
    <row r="273" spans="1:12" ht="15" x14ac:dyDescent="0.25">
      <c r="A273" s="2875"/>
      <c r="B273" s="3205"/>
      <c r="C273" s="3405"/>
      <c r="D273" s="3719"/>
      <c r="E273" s="3719"/>
      <c r="F273" s="3719"/>
      <c r="G273" s="3924"/>
      <c r="H273" s="3925"/>
      <c r="I273" s="3925"/>
      <c r="J273" s="3897"/>
      <c r="K273" s="3898"/>
      <c r="L273" s="752"/>
    </row>
    <row r="274" spans="1:12" ht="15" x14ac:dyDescent="0.25">
      <c r="A274" s="2875"/>
      <c r="B274" s="3205">
        <v>1</v>
      </c>
      <c r="C274" s="3405"/>
      <c r="D274" s="3719">
        <v>26</v>
      </c>
      <c r="E274" s="3719"/>
      <c r="F274" s="3719">
        <v>4</v>
      </c>
      <c r="G274" s="3924">
        <v>8</v>
      </c>
      <c r="H274" s="3925">
        <f>G274*B274</f>
        <v>8</v>
      </c>
      <c r="I274" s="3925"/>
      <c r="J274" s="3897">
        <f>(D274*PI())*B274</f>
        <v>81.681408993334628</v>
      </c>
      <c r="K274" s="3898"/>
      <c r="L274" s="752"/>
    </row>
    <row r="275" spans="1:12" ht="15" x14ac:dyDescent="0.25">
      <c r="A275" s="2875"/>
      <c r="B275" s="3205"/>
      <c r="C275" s="3405"/>
      <c r="D275" s="3719"/>
      <c r="E275" s="3719"/>
      <c r="F275" s="3719"/>
      <c r="G275" s="3924"/>
      <c r="H275" s="3925"/>
      <c r="I275" s="3925"/>
      <c r="J275" s="3897"/>
      <c r="K275" s="3898"/>
      <c r="L275" s="752"/>
    </row>
    <row r="276" spans="1:12" ht="15" x14ac:dyDescent="0.25">
      <c r="A276" s="2875"/>
      <c r="B276" s="3205">
        <v>1</v>
      </c>
      <c r="C276" s="3405"/>
      <c r="D276" s="3719">
        <v>28</v>
      </c>
      <c r="E276" s="3719"/>
      <c r="F276" s="3719">
        <v>4</v>
      </c>
      <c r="G276" s="3924">
        <v>12</v>
      </c>
      <c r="H276" s="3925">
        <f>G276*B276</f>
        <v>12</v>
      </c>
      <c r="I276" s="3925"/>
      <c r="J276" s="3897">
        <f>(D276*PI())*B276</f>
        <v>87.964594300514207</v>
      </c>
      <c r="K276" s="3898"/>
      <c r="L276" s="752"/>
    </row>
    <row r="277" spans="1:12" ht="15" x14ac:dyDescent="0.25">
      <c r="A277" s="2875"/>
      <c r="B277" s="3205"/>
      <c r="C277" s="3405"/>
      <c r="D277" s="3719"/>
      <c r="E277" s="3719"/>
      <c r="F277" s="3719"/>
      <c r="G277" s="3924"/>
      <c r="H277" s="3925"/>
      <c r="I277" s="3925"/>
      <c r="J277" s="3897"/>
      <c r="K277" s="3898"/>
      <c r="L277" s="752"/>
    </row>
    <row r="278" spans="1:12" ht="15.75" x14ac:dyDescent="0.25">
      <c r="A278" s="2875"/>
      <c r="B278" s="2138"/>
      <c r="C278" s="1652"/>
      <c r="D278" s="1652"/>
      <c r="E278" s="1652"/>
      <c r="F278" s="1652"/>
      <c r="G278" s="1652"/>
      <c r="H278" s="1652"/>
      <c r="I278" s="1652"/>
      <c r="J278" s="1132"/>
      <c r="K278" s="1655"/>
      <c r="L278" s="752"/>
    </row>
    <row r="279" spans="1:12" ht="15.75" thickBot="1" x14ac:dyDescent="0.3">
      <c r="A279" s="2875"/>
      <c r="B279" s="1832"/>
      <c r="C279" s="1132"/>
      <c r="D279" s="1132"/>
      <c r="E279" s="1132"/>
      <c r="F279" s="1132"/>
      <c r="G279" s="1132"/>
      <c r="H279" s="1132"/>
      <c r="I279" s="1132"/>
      <c r="J279" s="1132"/>
      <c r="K279" s="1655"/>
      <c r="L279" s="752"/>
    </row>
    <row r="280" spans="1:12" ht="15" x14ac:dyDescent="0.25">
      <c r="A280" s="2875"/>
      <c r="B280" s="3926" t="s">
        <v>1173</v>
      </c>
      <c r="C280" s="3927"/>
      <c r="D280" s="3928" t="s">
        <v>779</v>
      </c>
      <c r="E280" s="3928" t="s">
        <v>781</v>
      </c>
      <c r="F280" s="3928" t="s">
        <v>851</v>
      </c>
      <c r="G280" s="3929" t="s">
        <v>1002</v>
      </c>
      <c r="H280" s="3929"/>
      <c r="I280" s="3929"/>
      <c r="J280" s="3930" t="s">
        <v>1174</v>
      </c>
      <c r="K280" s="3931"/>
      <c r="L280" s="752"/>
    </row>
    <row r="281" spans="1:12" ht="15" x14ac:dyDescent="0.25">
      <c r="A281" s="2875"/>
      <c r="B281" s="2251"/>
      <c r="C281" s="2252"/>
      <c r="D281" s="2998"/>
      <c r="E281" s="2998"/>
      <c r="F281" s="2998"/>
      <c r="G281" s="3912"/>
      <c r="H281" s="3912"/>
      <c r="I281" s="3912"/>
      <c r="J281" s="2790"/>
      <c r="K281" s="2791"/>
      <c r="L281" s="752"/>
    </row>
    <row r="282" spans="1:12" ht="18.75" x14ac:dyDescent="0.25">
      <c r="A282" s="2875"/>
      <c r="B282" s="1004"/>
      <c r="C282" s="1005"/>
      <c r="D282" s="1444"/>
      <c r="E282" s="1444"/>
      <c r="F282" s="1444"/>
      <c r="G282" s="2135"/>
      <c r="H282" s="2135"/>
      <c r="I282" s="2135"/>
      <c r="J282" s="2136"/>
      <c r="K282" s="2137"/>
      <c r="L282" s="752"/>
    </row>
    <row r="283" spans="1:12" ht="15" x14ac:dyDescent="0.25">
      <c r="A283" s="2875"/>
      <c r="B283" s="3205">
        <v>1</v>
      </c>
      <c r="C283" s="3405"/>
      <c r="D283" s="3249">
        <v>18</v>
      </c>
      <c r="E283" s="3249">
        <v>18</v>
      </c>
      <c r="F283" s="3249">
        <v>4</v>
      </c>
      <c r="G283" s="3924">
        <v>12</v>
      </c>
      <c r="H283" s="3925">
        <f>G283*B283</f>
        <v>12</v>
      </c>
      <c r="I283" s="3925"/>
      <c r="J283" s="3897">
        <f>D283*E283</f>
        <v>324</v>
      </c>
      <c r="K283" s="3898"/>
      <c r="L283" s="752"/>
    </row>
    <row r="284" spans="1:12" ht="15" x14ac:dyDescent="0.25">
      <c r="A284" s="2875"/>
      <c r="B284" s="3205"/>
      <c r="C284" s="3405"/>
      <c r="D284" s="3249"/>
      <c r="E284" s="3249"/>
      <c r="F284" s="3249"/>
      <c r="G284" s="3924"/>
      <c r="H284" s="3925"/>
      <c r="I284" s="3925"/>
      <c r="J284" s="3897"/>
      <c r="K284" s="3898"/>
      <c r="L284" s="752"/>
    </row>
    <row r="285" spans="1:12" ht="15" x14ac:dyDescent="0.25">
      <c r="A285" s="2875"/>
      <c r="B285" s="3205">
        <v>1</v>
      </c>
      <c r="C285" s="3405"/>
      <c r="D285" s="3249">
        <v>36</v>
      </c>
      <c r="E285" s="3249">
        <v>36</v>
      </c>
      <c r="F285" s="3249">
        <v>4</v>
      </c>
      <c r="G285" s="3924">
        <v>48</v>
      </c>
      <c r="H285" s="3925">
        <f>G285*B285</f>
        <v>48</v>
      </c>
      <c r="I285" s="3925"/>
      <c r="J285" s="3897">
        <f>D285*E285</f>
        <v>1296</v>
      </c>
      <c r="K285" s="3898"/>
      <c r="L285" s="752"/>
    </row>
    <row r="286" spans="1:12" ht="15" x14ac:dyDescent="0.25">
      <c r="A286" s="2875"/>
      <c r="B286" s="3205"/>
      <c r="C286" s="3405"/>
      <c r="D286" s="3249"/>
      <c r="E286" s="3249"/>
      <c r="F286" s="3249"/>
      <c r="G286" s="3924"/>
      <c r="H286" s="3925"/>
      <c r="I286" s="3925"/>
      <c r="J286" s="3897"/>
      <c r="K286" s="3898"/>
      <c r="L286" s="752"/>
    </row>
    <row r="287" spans="1:12" ht="15.75" thickBot="1" x14ac:dyDescent="0.3">
      <c r="A287" s="2875"/>
      <c r="B287" s="1832"/>
      <c r="C287" s="1132"/>
      <c r="D287" s="1132"/>
      <c r="E287" s="1132"/>
      <c r="F287" s="1132"/>
      <c r="G287" s="1132"/>
      <c r="H287" s="1132"/>
      <c r="I287" s="1132"/>
      <c r="J287" s="1132"/>
      <c r="K287" s="1655"/>
      <c r="L287" s="752"/>
    </row>
    <row r="288" spans="1:12" ht="15" x14ac:dyDescent="0.25">
      <c r="A288" s="2875"/>
      <c r="B288" s="3926" t="s">
        <v>1175</v>
      </c>
      <c r="C288" s="3927"/>
      <c r="D288" s="3928" t="s">
        <v>779</v>
      </c>
      <c r="E288" s="3928" t="s">
        <v>781</v>
      </c>
      <c r="F288" s="3928" t="s">
        <v>851</v>
      </c>
      <c r="G288" s="3929" t="s">
        <v>1002</v>
      </c>
      <c r="H288" s="3929"/>
      <c r="I288" s="3929"/>
      <c r="J288" s="3930" t="s">
        <v>1176</v>
      </c>
      <c r="K288" s="3931"/>
      <c r="L288" s="752"/>
    </row>
    <row r="289" spans="1:12" ht="15" x14ac:dyDescent="0.25">
      <c r="A289" s="2875"/>
      <c r="B289" s="2251"/>
      <c r="C289" s="2252"/>
      <c r="D289" s="2998"/>
      <c r="E289" s="2998"/>
      <c r="F289" s="2998"/>
      <c r="G289" s="3912"/>
      <c r="H289" s="3912"/>
      <c r="I289" s="3912"/>
      <c r="J289" s="2790"/>
      <c r="K289" s="2791"/>
      <c r="L289" s="752"/>
    </row>
    <row r="290" spans="1:12" ht="18.75" x14ac:dyDescent="0.25">
      <c r="A290" s="2875"/>
      <c r="B290" s="1004"/>
      <c r="C290" s="1005"/>
      <c r="D290" s="1444"/>
      <c r="E290" s="1444"/>
      <c r="F290" s="1444"/>
      <c r="G290" s="2135"/>
      <c r="H290" s="2135"/>
      <c r="I290" s="2135"/>
      <c r="J290" s="2136"/>
      <c r="K290" s="2137"/>
      <c r="L290" s="752"/>
    </row>
    <row r="291" spans="1:12" ht="15" x14ac:dyDescent="0.25">
      <c r="A291" s="2875"/>
      <c r="B291" s="3205">
        <v>1</v>
      </c>
      <c r="C291" s="3405"/>
      <c r="D291" s="3249">
        <v>12</v>
      </c>
      <c r="E291" s="3249">
        <v>18</v>
      </c>
      <c r="F291" s="3249">
        <v>4</v>
      </c>
      <c r="G291" s="3924">
        <v>8</v>
      </c>
      <c r="H291" s="3925">
        <f>G291*B291</f>
        <v>8</v>
      </c>
      <c r="I291" s="3925"/>
      <c r="J291" s="3897">
        <f>D291*E291</f>
        <v>216</v>
      </c>
      <c r="K291" s="3898"/>
      <c r="L291" s="752"/>
    </row>
    <row r="292" spans="1:12" ht="15" x14ac:dyDescent="0.25">
      <c r="A292" s="2875"/>
      <c r="B292" s="3205"/>
      <c r="C292" s="3405"/>
      <c r="D292" s="3249"/>
      <c r="E292" s="3249"/>
      <c r="F292" s="3249"/>
      <c r="G292" s="3924"/>
      <c r="H292" s="3925"/>
      <c r="I292" s="3925"/>
      <c r="J292" s="3897"/>
      <c r="K292" s="3898"/>
      <c r="L292" s="752"/>
    </row>
    <row r="293" spans="1:12" ht="15" x14ac:dyDescent="0.25">
      <c r="A293" s="2875"/>
      <c r="B293" s="3205">
        <v>1</v>
      </c>
      <c r="C293" s="3405"/>
      <c r="D293" s="3249">
        <v>18</v>
      </c>
      <c r="E293" s="3249">
        <v>24</v>
      </c>
      <c r="F293" s="3249">
        <v>4</v>
      </c>
      <c r="G293" s="3924">
        <v>16</v>
      </c>
      <c r="H293" s="3925">
        <f>G293*B293</f>
        <v>16</v>
      </c>
      <c r="I293" s="3925"/>
      <c r="J293" s="3897">
        <f>D293*E293</f>
        <v>432</v>
      </c>
      <c r="K293" s="3898"/>
      <c r="L293" s="752"/>
    </row>
    <row r="294" spans="1:12" ht="15" x14ac:dyDescent="0.25">
      <c r="A294" s="2875"/>
      <c r="B294" s="3205"/>
      <c r="C294" s="3405"/>
      <c r="D294" s="3249"/>
      <c r="E294" s="3249"/>
      <c r="F294" s="3249"/>
      <c r="G294" s="3924"/>
      <c r="H294" s="3925"/>
      <c r="I294" s="3925"/>
      <c r="J294" s="3897"/>
      <c r="K294" s="3898"/>
      <c r="L294" s="752"/>
    </row>
    <row r="295" spans="1:12" ht="15" x14ac:dyDescent="0.25">
      <c r="A295" s="2875"/>
      <c r="B295" s="3205">
        <v>1</v>
      </c>
      <c r="C295" s="3405"/>
      <c r="D295" s="3249">
        <v>22</v>
      </c>
      <c r="E295" s="3249">
        <v>24</v>
      </c>
      <c r="F295" s="3249">
        <v>4</v>
      </c>
      <c r="G295" s="3924">
        <v>20</v>
      </c>
      <c r="H295" s="3925">
        <f>G295*B295</f>
        <v>20</v>
      </c>
      <c r="I295" s="3925"/>
      <c r="J295" s="3897">
        <f>D295*E295</f>
        <v>528</v>
      </c>
      <c r="K295" s="3898"/>
      <c r="L295" s="752"/>
    </row>
    <row r="296" spans="1:12" ht="15" x14ac:dyDescent="0.25">
      <c r="A296" s="2875"/>
      <c r="B296" s="3205"/>
      <c r="C296" s="3405"/>
      <c r="D296" s="3249"/>
      <c r="E296" s="3249"/>
      <c r="F296" s="3249"/>
      <c r="G296" s="3924"/>
      <c r="H296" s="3925"/>
      <c r="I296" s="3925"/>
      <c r="J296" s="3897"/>
      <c r="K296" s="3898"/>
      <c r="L296" s="752"/>
    </row>
    <row r="297" spans="1:12" ht="15" x14ac:dyDescent="0.25">
      <c r="A297" s="2875"/>
      <c r="B297" s="3205">
        <v>1</v>
      </c>
      <c r="C297" s="3405"/>
      <c r="D297" s="3249">
        <v>24</v>
      </c>
      <c r="E297" s="3249">
        <v>27</v>
      </c>
      <c r="F297" s="3249">
        <v>4</v>
      </c>
      <c r="G297" s="3924">
        <v>24</v>
      </c>
      <c r="H297" s="3925">
        <f>G297*B297</f>
        <v>24</v>
      </c>
      <c r="I297" s="3925"/>
      <c r="J297" s="3897">
        <f>D297*E297</f>
        <v>648</v>
      </c>
      <c r="K297" s="3898"/>
      <c r="L297" s="752"/>
    </row>
    <row r="298" spans="1:12" ht="15" x14ac:dyDescent="0.25">
      <c r="A298" s="2875"/>
      <c r="B298" s="3205"/>
      <c r="C298" s="3405"/>
      <c r="D298" s="3249"/>
      <c r="E298" s="3249"/>
      <c r="F298" s="3249"/>
      <c r="G298" s="3924"/>
      <c r="H298" s="3925"/>
      <c r="I298" s="3925"/>
      <c r="J298" s="3897"/>
      <c r="K298" s="3898"/>
      <c r="L298" s="752"/>
    </row>
    <row r="299" spans="1:12" ht="15" x14ac:dyDescent="0.25">
      <c r="A299" s="2875"/>
      <c r="B299" s="3205">
        <v>1</v>
      </c>
      <c r="C299" s="3405"/>
      <c r="D299" s="3249">
        <v>24</v>
      </c>
      <c r="E299" s="3249">
        <v>31</v>
      </c>
      <c r="F299" s="3249">
        <v>4</v>
      </c>
      <c r="G299" s="3924">
        <v>28</v>
      </c>
      <c r="H299" s="3925">
        <f>G299*B299</f>
        <v>28</v>
      </c>
      <c r="I299" s="3925"/>
      <c r="J299" s="3897">
        <f>D299*E299</f>
        <v>744</v>
      </c>
      <c r="K299" s="3898"/>
      <c r="L299" s="752"/>
    </row>
    <row r="300" spans="1:12" ht="15" x14ac:dyDescent="0.25">
      <c r="A300" s="2875"/>
      <c r="B300" s="3205"/>
      <c r="C300" s="3405"/>
      <c r="D300" s="3249"/>
      <c r="E300" s="3249"/>
      <c r="F300" s="3249"/>
      <c r="G300" s="3924"/>
      <c r="H300" s="3925"/>
      <c r="I300" s="3925"/>
      <c r="J300" s="3897"/>
      <c r="K300" s="3898"/>
      <c r="L300" s="752"/>
    </row>
    <row r="301" spans="1:12" ht="15" x14ac:dyDescent="0.25">
      <c r="A301" s="2875"/>
      <c r="B301" s="3205">
        <v>1</v>
      </c>
      <c r="C301" s="3405"/>
      <c r="D301" s="3249">
        <v>24</v>
      </c>
      <c r="E301" s="3249">
        <v>36</v>
      </c>
      <c r="F301" s="3249">
        <v>4</v>
      </c>
      <c r="G301" s="3924">
        <v>32</v>
      </c>
      <c r="H301" s="3925">
        <f>G301*B301</f>
        <v>32</v>
      </c>
      <c r="I301" s="3925"/>
      <c r="J301" s="3897">
        <f>D301*E301</f>
        <v>864</v>
      </c>
      <c r="K301" s="3898"/>
      <c r="L301" s="752"/>
    </row>
    <row r="302" spans="1:12" ht="15" x14ac:dyDescent="0.25">
      <c r="A302" s="2875"/>
      <c r="B302" s="3205"/>
      <c r="C302" s="3405"/>
      <c r="D302" s="3249"/>
      <c r="E302" s="3249"/>
      <c r="F302" s="3249"/>
      <c r="G302" s="3924"/>
      <c r="H302" s="3925"/>
      <c r="I302" s="3925"/>
      <c r="J302" s="3897"/>
      <c r="K302" s="3898"/>
      <c r="L302" s="752"/>
    </row>
    <row r="303" spans="1:12" ht="15" x14ac:dyDescent="0.25">
      <c r="A303" s="2875"/>
      <c r="B303" s="3205">
        <v>1</v>
      </c>
      <c r="C303" s="3405"/>
      <c r="D303" s="3249">
        <v>27</v>
      </c>
      <c r="E303" s="3249">
        <v>36</v>
      </c>
      <c r="F303" s="3249">
        <v>4</v>
      </c>
      <c r="G303" s="3924">
        <v>36</v>
      </c>
      <c r="H303" s="3925">
        <f>G303*B303</f>
        <v>36</v>
      </c>
      <c r="I303" s="3925"/>
      <c r="J303" s="3897">
        <f>D303*E303</f>
        <v>972</v>
      </c>
      <c r="K303" s="3898"/>
      <c r="L303" s="752"/>
    </row>
    <row r="304" spans="1:12" ht="15" x14ac:dyDescent="0.25">
      <c r="A304" s="2875"/>
      <c r="B304" s="3205"/>
      <c r="C304" s="3405"/>
      <c r="D304" s="3249"/>
      <c r="E304" s="3249"/>
      <c r="F304" s="3249"/>
      <c r="G304" s="3924"/>
      <c r="H304" s="3925"/>
      <c r="I304" s="3925"/>
      <c r="J304" s="3897"/>
      <c r="K304" s="3898"/>
      <c r="L304" s="752"/>
    </row>
    <row r="305" spans="1:12" ht="15" x14ac:dyDescent="0.25">
      <c r="A305" s="2875"/>
      <c r="B305" s="3205">
        <v>1</v>
      </c>
      <c r="C305" s="3405"/>
      <c r="D305" s="3249">
        <v>30</v>
      </c>
      <c r="E305" s="3249">
        <v>36</v>
      </c>
      <c r="F305" s="3249">
        <v>4</v>
      </c>
      <c r="G305" s="3924">
        <v>40</v>
      </c>
      <c r="H305" s="3925">
        <f>G305*B305</f>
        <v>40</v>
      </c>
      <c r="I305" s="3925"/>
      <c r="J305" s="3897">
        <f>D305*E305</f>
        <v>1080</v>
      </c>
      <c r="K305" s="3898"/>
      <c r="L305" s="752"/>
    </row>
    <row r="306" spans="1:12" ht="15" x14ac:dyDescent="0.25">
      <c r="A306" s="2875"/>
      <c r="B306" s="3205"/>
      <c r="C306" s="3405"/>
      <c r="D306" s="3249"/>
      <c r="E306" s="3249"/>
      <c r="F306" s="3249"/>
      <c r="G306" s="3924"/>
      <c r="H306" s="3925"/>
      <c r="I306" s="3925"/>
      <c r="J306" s="3897"/>
      <c r="K306" s="3898"/>
      <c r="L306" s="752"/>
    </row>
    <row r="307" spans="1:12" ht="18.75" x14ac:dyDescent="0.25">
      <c r="A307" s="2875"/>
      <c r="B307" s="2139" t="s">
        <v>1260</v>
      </c>
      <c r="C307" s="1954"/>
      <c r="D307" s="2140"/>
      <c r="E307" s="2140"/>
      <c r="F307" s="2140"/>
      <c r="G307" s="2025"/>
      <c r="H307" s="2141"/>
      <c r="I307" s="2141"/>
      <c r="J307" s="2142"/>
      <c r="K307" s="2143"/>
      <c r="L307" s="752"/>
    </row>
    <row r="308" spans="1:12" ht="18.75" x14ac:dyDescent="0.25">
      <c r="A308" s="2875"/>
      <c r="B308" s="2144" t="s">
        <v>1261</v>
      </c>
      <c r="C308" s="1954"/>
      <c r="D308" s="2140"/>
      <c r="E308" s="2140"/>
      <c r="F308" s="2140"/>
      <c r="G308" s="2025"/>
      <c r="H308" s="2141"/>
      <c r="I308" s="2141"/>
      <c r="J308" s="2142"/>
      <c r="K308" s="2143"/>
      <c r="L308" s="752"/>
    </row>
    <row r="309" spans="1:12" ht="18.75" x14ac:dyDescent="0.25">
      <c r="A309" s="2875"/>
      <c r="B309" s="2144" t="s">
        <v>1262</v>
      </c>
      <c r="C309" s="1954"/>
      <c r="D309" s="2140"/>
      <c r="E309" s="2140"/>
      <c r="F309" s="2140"/>
      <c r="G309" s="2025"/>
      <c r="H309" s="2141"/>
      <c r="I309" s="2141"/>
      <c r="J309" s="2142"/>
      <c r="K309" s="2143"/>
      <c r="L309" s="752"/>
    </row>
    <row r="310" spans="1:12" ht="18.75" x14ac:dyDescent="0.25">
      <c r="A310" s="2875"/>
      <c r="B310" s="2144" t="s">
        <v>1263</v>
      </c>
      <c r="C310" s="1954"/>
      <c r="D310" s="2140"/>
      <c r="E310" s="2140"/>
      <c r="F310" s="2140"/>
      <c r="G310" s="2025"/>
      <c r="H310" s="2141"/>
      <c r="I310" s="2141"/>
      <c r="J310" s="2142"/>
      <c r="K310" s="2143"/>
      <c r="L310" s="752"/>
    </row>
    <row r="311" spans="1:12" ht="18.75" x14ac:dyDescent="0.25">
      <c r="A311" s="2875"/>
      <c r="B311" s="2144" t="s">
        <v>1264</v>
      </c>
      <c r="C311" s="1954"/>
      <c r="D311" s="2140"/>
      <c r="E311" s="2140"/>
      <c r="F311" s="2140"/>
      <c r="G311" s="2025"/>
      <c r="H311" s="2141"/>
      <c r="I311" s="2141"/>
      <c r="J311" s="2142"/>
      <c r="K311" s="2143"/>
      <c r="L311" s="752"/>
    </row>
    <row r="312" spans="1:12" ht="15" x14ac:dyDescent="0.25">
      <c r="A312" s="2875"/>
      <c r="B312" s="3921" t="s">
        <v>1265</v>
      </c>
      <c r="C312" s="3922"/>
      <c r="D312" s="3922"/>
      <c r="E312" s="3922"/>
      <c r="F312" s="3922"/>
      <c r="G312" s="3922"/>
      <c r="H312" s="3922"/>
      <c r="I312" s="3922"/>
      <c r="J312" s="3922"/>
      <c r="K312" s="3923"/>
      <c r="L312" s="752"/>
    </row>
    <row r="313" spans="1:12" ht="15" x14ac:dyDescent="0.25">
      <c r="A313" s="2875"/>
      <c r="B313" s="3921"/>
      <c r="C313" s="3922"/>
      <c r="D313" s="3922"/>
      <c r="E313" s="3922"/>
      <c r="F313" s="3922"/>
      <c r="G313" s="3922"/>
      <c r="H313" s="3922"/>
      <c r="I313" s="3922"/>
      <c r="J313" s="3922"/>
      <c r="K313" s="3923"/>
      <c r="L313" s="752"/>
    </row>
    <row r="314" spans="1:12" ht="15" x14ac:dyDescent="0.25">
      <c r="A314" s="2875"/>
      <c r="B314" s="3921" t="s">
        <v>1266</v>
      </c>
      <c r="C314" s="3922"/>
      <c r="D314" s="3922"/>
      <c r="E314" s="3922"/>
      <c r="F314" s="3922"/>
      <c r="G314" s="3922"/>
      <c r="H314" s="3922"/>
      <c r="I314" s="3922"/>
      <c r="J314" s="3922"/>
      <c r="K314" s="3923"/>
      <c r="L314" s="752"/>
    </row>
    <row r="315" spans="1:12" ht="15" x14ac:dyDescent="0.25">
      <c r="A315" s="2875"/>
      <c r="B315" s="3921"/>
      <c r="C315" s="3922"/>
      <c r="D315" s="3922"/>
      <c r="E315" s="3922"/>
      <c r="F315" s="3922"/>
      <c r="G315" s="3922"/>
      <c r="H315" s="3922"/>
      <c r="I315" s="3922"/>
      <c r="J315" s="3922"/>
      <c r="K315" s="3923"/>
      <c r="L315" s="752"/>
    </row>
    <row r="316" spans="1:12" ht="15.75" x14ac:dyDescent="0.25">
      <c r="A316" s="2875"/>
      <c r="B316" s="2144" t="s">
        <v>1267</v>
      </c>
      <c r="C316" s="2145"/>
      <c r="D316" s="2145"/>
      <c r="E316" s="2145"/>
      <c r="F316" s="2145"/>
      <c r="G316" s="2145"/>
      <c r="H316" s="2145"/>
      <c r="I316" s="2145"/>
      <c r="J316" s="2145"/>
      <c r="K316" s="2146"/>
      <c r="L316" s="752"/>
    </row>
    <row r="317" spans="1:12" ht="15.75" customHeight="1" x14ac:dyDescent="0.25">
      <c r="A317" s="2875"/>
      <c r="B317" s="3921" t="s">
        <v>1268</v>
      </c>
      <c r="C317" s="3922"/>
      <c r="D317" s="3922"/>
      <c r="E317" s="3922"/>
      <c r="F317" s="3922"/>
      <c r="G317" s="3922"/>
      <c r="H317" s="3922"/>
      <c r="I317" s="3922"/>
      <c r="J317" s="3922"/>
      <c r="K317" s="3923"/>
      <c r="L317" s="752"/>
    </row>
    <row r="318" spans="1:12" ht="15.75" customHeight="1" x14ac:dyDescent="0.25">
      <c r="A318" s="2875"/>
      <c r="B318" s="3921"/>
      <c r="C318" s="3922"/>
      <c r="D318" s="3922"/>
      <c r="E318" s="3922"/>
      <c r="F318" s="3922"/>
      <c r="G318" s="3922"/>
      <c r="H318" s="3922"/>
      <c r="I318" s="3922"/>
      <c r="J318" s="3922"/>
      <c r="K318" s="3923"/>
      <c r="L318" s="752"/>
    </row>
    <row r="319" spans="1:12" ht="15.75" x14ac:dyDescent="0.25">
      <c r="A319" s="2875"/>
      <c r="B319" s="2147"/>
      <c r="C319" s="2148"/>
      <c r="D319" s="2148"/>
      <c r="E319" s="2148"/>
      <c r="F319" s="2148"/>
      <c r="G319" s="2148"/>
      <c r="H319" s="2148"/>
      <c r="I319" s="2148"/>
      <c r="J319" s="2148"/>
      <c r="K319" s="2149"/>
      <c r="L319" s="752"/>
    </row>
    <row r="320" spans="1:12" ht="15" x14ac:dyDescent="0.25">
      <c r="A320" s="2875"/>
      <c r="B320" s="3856" t="s">
        <v>50</v>
      </c>
      <c r="C320" s="3857"/>
      <c r="D320" s="3857"/>
      <c r="E320" s="3857"/>
      <c r="F320" s="3857"/>
      <c r="G320" s="3857"/>
      <c r="H320" s="3857"/>
      <c r="I320" s="3857"/>
      <c r="J320" s="3857"/>
      <c r="K320" s="3858"/>
      <c r="L320" s="752"/>
    </row>
    <row r="321" spans="1:12" ht="15.75" thickBot="1" x14ac:dyDescent="0.3">
      <c r="A321" s="2875"/>
      <c r="B321" s="3859"/>
      <c r="C321" s="3860"/>
      <c r="D321" s="3860"/>
      <c r="E321" s="3860"/>
      <c r="F321" s="3860"/>
      <c r="G321" s="3860"/>
      <c r="H321" s="3860"/>
      <c r="I321" s="3860"/>
      <c r="J321" s="3860"/>
      <c r="K321" s="3861"/>
      <c r="L321" s="752"/>
    </row>
    <row r="322" spans="1:12" ht="15" x14ac:dyDescent="0.25">
      <c r="L322" s="752"/>
    </row>
    <row r="323" spans="1:12" ht="15" x14ac:dyDescent="0.25">
      <c r="L323" s="752"/>
    </row>
    <row r="324" spans="1:12" ht="15" x14ac:dyDescent="0.25">
      <c r="L324" s="752"/>
    </row>
    <row r="325" spans="1:12" ht="15" x14ac:dyDescent="0.25">
      <c r="L325" s="752"/>
    </row>
    <row r="326" spans="1:12" ht="15" x14ac:dyDescent="0.25">
      <c r="L326" s="752"/>
    </row>
    <row r="327" spans="1:12" ht="12.75" customHeight="1" x14ac:dyDescent="0.2">
      <c r="A327" s="538" t="s">
        <v>16</v>
      </c>
      <c r="B327" s="3918" t="s">
        <v>1181</v>
      </c>
      <c r="C327" s="3919"/>
      <c r="D327" s="3919"/>
      <c r="E327" s="3919"/>
      <c r="F327" s="3919"/>
      <c r="G327" s="3919"/>
      <c r="H327" s="3919"/>
      <c r="I327" s="3919"/>
      <c r="J327" s="3919"/>
      <c r="K327" s="3919"/>
      <c r="L327" s="3920"/>
    </row>
    <row r="328" spans="1:12" ht="12.75" customHeight="1" x14ac:dyDescent="0.2">
      <c r="A328" s="2875" t="s">
        <v>1181</v>
      </c>
      <c r="B328" s="3918"/>
      <c r="C328" s="3919"/>
      <c r="D328" s="3919"/>
      <c r="E328" s="3919"/>
      <c r="F328" s="3919"/>
      <c r="G328" s="3919"/>
      <c r="H328" s="3919"/>
      <c r="I328" s="3919"/>
      <c r="J328" s="3919"/>
      <c r="K328" s="3919"/>
      <c r="L328" s="3920"/>
    </row>
    <row r="329" spans="1:12" ht="15.75" customHeight="1" x14ac:dyDescent="0.2">
      <c r="A329" s="2875"/>
      <c r="B329" s="3913" t="s">
        <v>1269</v>
      </c>
      <c r="C329" s="3914"/>
      <c r="D329" s="3914"/>
      <c r="E329" s="3914"/>
      <c r="F329" s="3914"/>
      <c r="G329" s="3914"/>
      <c r="H329" s="3914"/>
      <c r="I329" s="3914"/>
      <c r="J329" s="3914"/>
      <c r="K329" s="3914"/>
      <c r="L329" s="3915"/>
    </row>
    <row r="330" spans="1:12" ht="18" x14ac:dyDescent="0.2">
      <c r="A330" s="2875"/>
      <c r="B330" s="3916" t="s">
        <v>846</v>
      </c>
      <c r="C330" s="3917"/>
      <c r="D330" s="2134" t="s">
        <v>1259</v>
      </c>
      <c r="E330" s="1132"/>
      <c r="F330" s="1132"/>
      <c r="G330" s="1132"/>
      <c r="H330" s="1132"/>
      <c r="I330" s="1132"/>
      <c r="J330" s="1132"/>
      <c r="K330" s="1132"/>
      <c r="L330" s="1655"/>
    </row>
    <row r="331" spans="1:12" ht="13.5" thickBot="1" x14ac:dyDescent="0.25">
      <c r="A331" s="2875"/>
      <c r="B331" s="1832"/>
      <c r="C331" s="1132"/>
      <c r="D331" s="1132"/>
      <c r="E331" s="1132"/>
      <c r="F331" s="1132"/>
      <c r="G331" s="1132"/>
      <c r="H331" s="1132"/>
      <c r="I331" s="1132"/>
      <c r="J331" s="1132"/>
      <c r="K331" s="1132"/>
      <c r="L331" s="1655"/>
    </row>
    <row r="332" spans="1:12" ht="12.75" customHeight="1" x14ac:dyDescent="0.2">
      <c r="A332" s="2875"/>
      <c r="B332" s="3901" t="s">
        <v>1270</v>
      </c>
      <c r="C332" s="3902"/>
      <c r="D332" s="3902"/>
      <c r="E332" s="3902"/>
      <c r="F332" s="3902"/>
      <c r="G332" s="3902"/>
      <c r="H332" s="3902"/>
      <c r="I332" s="3902"/>
      <c r="J332" s="3902"/>
      <c r="K332" s="3902"/>
      <c r="L332" s="3903"/>
    </row>
    <row r="333" spans="1:12" ht="12.75" customHeight="1" x14ac:dyDescent="0.2">
      <c r="A333" s="2875"/>
      <c r="B333" s="3904"/>
      <c r="C333" s="3905"/>
      <c r="D333" s="3905"/>
      <c r="E333" s="3905"/>
      <c r="F333" s="3905"/>
      <c r="G333" s="3905"/>
      <c r="H333" s="3905"/>
      <c r="I333" s="3905"/>
      <c r="J333" s="3905"/>
      <c r="K333" s="3905"/>
      <c r="L333" s="3906"/>
    </row>
    <row r="334" spans="1:12" ht="12.75" customHeight="1" x14ac:dyDescent="0.2">
      <c r="A334" s="2875"/>
      <c r="B334" s="3904"/>
      <c r="C334" s="3905"/>
      <c r="D334" s="3905"/>
      <c r="E334" s="3905"/>
      <c r="F334" s="3905"/>
      <c r="G334" s="3905"/>
      <c r="H334" s="3905"/>
      <c r="I334" s="3905"/>
      <c r="J334" s="3905"/>
      <c r="K334" s="3905"/>
      <c r="L334" s="3906"/>
    </row>
    <row r="335" spans="1:12" ht="12.75" customHeight="1" x14ac:dyDescent="0.2">
      <c r="A335" s="2875"/>
      <c r="B335" s="2251" t="s">
        <v>1177</v>
      </c>
      <c r="C335" s="2252"/>
      <c r="D335" s="2252" t="s">
        <v>849</v>
      </c>
      <c r="E335" s="2252"/>
      <c r="F335" s="3910" t="s">
        <v>1178</v>
      </c>
      <c r="G335" s="3911" t="s">
        <v>1182</v>
      </c>
      <c r="H335" s="3912" t="s">
        <v>1183</v>
      </c>
      <c r="I335" s="3912"/>
      <c r="J335" s="3912"/>
      <c r="K335" s="2790" t="s">
        <v>1179</v>
      </c>
      <c r="L335" s="2791"/>
    </row>
    <row r="336" spans="1:12" ht="12.75" customHeight="1" x14ac:dyDescent="0.2">
      <c r="A336" s="2875"/>
      <c r="B336" s="2251"/>
      <c r="C336" s="2252"/>
      <c r="D336" s="2252"/>
      <c r="E336" s="2252"/>
      <c r="F336" s="3910"/>
      <c r="G336" s="3911"/>
      <c r="H336" s="3912"/>
      <c r="I336" s="3912"/>
      <c r="J336" s="3912"/>
      <c r="K336" s="2790"/>
      <c r="L336" s="2791"/>
    </row>
    <row r="337" spans="1:12" ht="12.75" customHeight="1" x14ac:dyDescent="0.2">
      <c r="A337" s="2875"/>
      <c r="B337" s="2251"/>
      <c r="C337" s="2252"/>
      <c r="D337" s="2252"/>
      <c r="E337" s="2252"/>
      <c r="F337" s="3910"/>
      <c r="G337" s="3911"/>
      <c r="H337" s="3912"/>
      <c r="I337" s="3912"/>
      <c r="J337" s="3912"/>
      <c r="K337" s="2790"/>
      <c r="L337" s="2791"/>
    </row>
    <row r="338" spans="1:12" ht="18.75" customHeight="1" x14ac:dyDescent="0.2">
      <c r="A338" s="2875"/>
      <c r="B338" s="2251"/>
      <c r="C338" s="2252"/>
      <c r="D338" s="2252"/>
      <c r="E338" s="2252"/>
      <c r="F338" s="3910"/>
      <c r="G338" s="3911"/>
      <c r="H338" s="3912"/>
      <c r="I338" s="3912"/>
      <c r="J338" s="3912"/>
      <c r="K338" s="2790"/>
      <c r="L338" s="2791"/>
    </row>
    <row r="339" spans="1:12" ht="12.75" customHeight="1" x14ac:dyDescent="0.2">
      <c r="A339" s="2875"/>
      <c r="B339" s="1832"/>
      <c r="C339" s="1132"/>
      <c r="D339" s="1132"/>
      <c r="E339" s="1132"/>
      <c r="F339" s="1132"/>
      <c r="G339" s="1132"/>
      <c r="H339" s="1132"/>
      <c r="I339" s="1132"/>
      <c r="J339" s="1132"/>
      <c r="K339" s="1132"/>
      <c r="L339" s="1655"/>
    </row>
    <row r="340" spans="1:12" ht="12.75" customHeight="1" x14ac:dyDescent="0.2">
      <c r="A340" s="2875"/>
      <c r="B340" s="3205">
        <v>1</v>
      </c>
      <c r="C340" s="3405"/>
      <c r="D340" s="3719">
        <v>13</v>
      </c>
      <c r="E340" s="3719"/>
      <c r="F340" s="3719">
        <v>4</v>
      </c>
      <c r="G340" s="2744">
        <v>5</v>
      </c>
      <c r="H340" s="3724">
        <v>0.27500000000000002</v>
      </c>
      <c r="I340" s="3900">
        <f>H340*B340</f>
        <v>0.27500000000000002</v>
      </c>
      <c r="J340" s="3900"/>
      <c r="K340" s="3897">
        <f>(D340*PI())*B340</f>
        <v>40.840704496667314</v>
      </c>
      <c r="L340" s="3898"/>
    </row>
    <row r="341" spans="1:12" ht="12.75" customHeight="1" x14ac:dyDescent="0.2">
      <c r="A341" s="2875"/>
      <c r="B341" s="3205"/>
      <c r="C341" s="3405"/>
      <c r="D341" s="3719"/>
      <c r="E341" s="3719"/>
      <c r="F341" s="3719"/>
      <c r="G341" s="2744"/>
      <c r="H341" s="3724"/>
      <c r="I341" s="3900"/>
      <c r="J341" s="3900"/>
      <c r="K341" s="3897"/>
      <c r="L341" s="3898"/>
    </row>
    <row r="342" spans="1:12" ht="12.75" customHeight="1" x14ac:dyDescent="0.2">
      <c r="A342" s="2875"/>
      <c r="B342" s="3205">
        <v>1</v>
      </c>
      <c r="C342" s="3405"/>
      <c r="D342" s="3719">
        <v>15</v>
      </c>
      <c r="E342" s="3719"/>
      <c r="F342" s="3719">
        <v>4</v>
      </c>
      <c r="G342" s="2744">
        <v>5</v>
      </c>
      <c r="H342" s="3724">
        <v>0.33750000000000002</v>
      </c>
      <c r="I342" s="3900">
        <f>H342*B342</f>
        <v>0.33750000000000002</v>
      </c>
      <c r="J342" s="3900"/>
      <c r="K342" s="3897">
        <f>(D342*PI())*B342</f>
        <v>47.123889803846893</v>
      </c>
      <c r="L342" s="3898"/>
    </row>
    <row r="343" spans="1:12" ht="12.75" customHeight="1" x14ac:dyDescent="0.2">
      <c r="A343" s="2875"/>
      <c r="B343" s="3205"/>
      <c r="C343" s="3405"/>
      <c r="D343" s="3719"/>
      <c r="E343" s="3719"/>
      <c r="F343" s="3719"/>
      <c r="G343" s="2744"/>
      <c r="H343" s="3724"/>
      <c r="I343" s="3900"/>
      <c r="J343" s="3900"/>
      <c r="K343" s="3897"/>
      <c r="L343" s="3898"/>
    </row>
    <row r="344" spans="1:12" ht="12.75" customHeight="1" x14ac:dyDescent="0.2">
      <c r="A344" s="2875"/>
      <c r="B344" s="3205">
        <v>1</v>
      </c>
      <c r="C344" s="3405"/>
      <c r="D344" s="3719">
        <v>18</v>
      </c>
      <c r="E344" s="3719"/>
      <c r="F344" s="3719">
        <v>4</v>
      </c>
      <c r="G344" s="2744">
        <v>5</v>
      </c>
      <c r="H344" s="3724">
        <v>0.75</v>
      </c>
      <c r="I344" s="3900">
        <f>H344*B344</f>
        <v>0.75</v>
      </c>
      <c r="J344" s="3900"/>
      <c r="K344" s="3897">
        <f>(D344*PI())*B344</f>
        <v>56.548667764616276</v>
      </c>
      <c r="L344" s="3898"/>
    </row>
    <row r="345" spans="1:12" ht="12.75" customHeight="1" x14ac:dyDescent="0.2">
      <c r="A345" s="2875"/>
      <c r="B345" s="3205"/>
      <c r="C345" s="3405"/>
      <c r="D345" s="3719"/>
      <c r="E345" s="3719"/>
      <c r="F345" s="3719"/>
      <c r="G345" s="2744"/>
      <c r="H345" s="3724"/>
      <c r="I345" s="3900"/>
      <c r="J345" s="3900"/>
      <c r="K345" s="3897"/>
      <c r="L345" s="3898"/>
    </row>
    <row r="346" spans="1:12" ht="12.75" customHeight="1" x14ac:dyDescent="0.2">
      <c r="A346" s="2875"/>
      <c r="B346" s="3205">
        <v>1</v>
      </c>
      <c r="C346" s="3405"/>
      <c r="D346" s="3719">
        <v>20</v>
      </c>
      <c r="E346" s="3719"/>
      <c r="F346" s="3719">
        <v>4</v>
      </c>
      <c r="G346" s="2744">
        <v>5</v>
      </c>
      <c r="H346" s="3724">
        <v>0.875</v>
      </c>
      <c r="I346" s="3900">
        <f>H346*B346</f>
        <v>0.875</v>
      </c>
      <c r="J346" s="3900"/>
      <c r="K346" s="3897">
        <f>(D346*PI())*B346</f>
        <v>62.831853071795862</v>
      </c>
      <c r="L346" s="3898"/>
    </row>
    <row r="347" spans="1:12" ht="12.75" customHeight="1" x14ac:dyDescent="0.2">
      <c r="A347" s="2875"/>
      <c r="B347" s="3205"/>
      <c r="C347" s="3405"/>
      <c r="D347" s="3719"/>
      <c r="E347" s="3719"/>
      <c r="F347" s="3719"/>
      <c r="G347" s="2744"/>
      <c r="H347" s="3724"/>
      <c r="I347" s="3900"/>
      <c r="J347" s="3900"/>
      <c r="K347" s="3897"/>
      <c r="L347" s="3898"/>
    </row>
    <row r="348" spans="1:12" ht="12.75" customHeight="1" x14ac:dyDescent="0.2">
      <c r="A348" s="2875"/>
      <c r="B348" s="3205">
        <v>1</v>
      </c>
      <c r="C348" s="3405"/>
      <c r="D348" s="3719">
        <v>23</v>
      </c>
      <c r="E348" s="3719"/>
      <c r="F348" s="3719">
        <v>4</v>
      </c>
      <c r="G348" s="2744">
        <v>5</v>
      </c>
      <c r="H348" s="3724">
        <v>1</v>
      </c>
      <c r="I348" s="3900">
        <f>H348*B348</f>
        <v>1</v>
      </c>
      <c r="J348" s="3900"/>
      <c r="K348" s="3897">
        <f>(D348*PI())*B348</f>
        <v>72.256631032565238</v>
      </c>
      <c r="L348" s="3898"/>
    </row>
    <row r="349" spans="1:12" ht="12.75" customHeight="1" x14ac:dyDescent="0.2">
      <c r="A349" s="2875"/>
      <c r="B349" s="3205"/>
      <c r="C349" s="3405"/>
      <c r="D349" s="3719"/>
      <c r="E349" s="3719"/>
      <c r="F349" s="3719"/>
      <c r="G349" s="2744"/>
      <c r="H349" s="3724"/>
      <c r="I349" s="3900"/>
      <c r="J349" s="3900"/>
      <c r="K349" s="3897"/>
      <c r="L349" s="3898"/>
    </row>
    <row r="350" spans="1:12" ht="12.75" customHeight="1" x14ac:dyDescent="0.2">
      <c r="A350" s="2875"/>
      <c r="B350" s="3205">
        <v>1</v>
      </c>
      <c r="C350" s="3405"/>
      <c r="D350" s="3719">
        <v>25</v>
      </c>
      <c r="E350" s="3719"/>
      <c r="F350" s="3719">
        <v>4</v>
      </c>
      <c r="G350" s="2744">
        <v>5</v>
      </c>
      <c r="H350" s="3724">
        <v>1.25</v>
      </c>
      <c r="I350" s="3900">
        <f>H350*B350</f>
        <v>1.25</v>
      </c>
      <c r="J350" s="3900"/>
      <c r="K350" s="3897">
        <f>(D350*PI())*B350</f>
        <v>78.539816339744831</v>
      </c>
      <c r="L350" s="3898"/>
    </row>
    <row r="351" spans="1:12" ht="12.75" customHeight="1" x14ac:dyDescent="0.2">
      <c r="A351" s="2875"/>
      <c r="B351" s="3205"/>
      <c r="C351" s="3405"/>
      <c r="D351" s="3719"/>
      <c r="E351" s="3719"/>
      <c r="F351" s="3719"/>
      <c r="G351" s="2744"/>
      <c r="H351" s="3724"/>
      <c r="I351" s="3900"/>
      <c r="J351" s="3900"/>
      <c r="K351" s="3897"/>
      <c r="L351" s="3898"/>
    </row>
    <row r="352" spans="1:12" ht="12.75" customHeight="1" x14ac:dyDescent="0.2">
      <c r="A352" s="2875"/>
      <c r="B352" s="3205">
        <v>1</v>
      </c>
      <c r="C352" s="3405"/>
      <c r="D352" s="3719">
        <v>28</v>
      </c>
      <c r="E352" s="3719"/>
      <c r="F352" s="3719">
        <v>4</v>
      </c>
      <c r="G352" s="2744">
        <v>5</v>
      </c>
      <c r="H352" s="3724">
        <v>1.5</v>
      </c>
      <c r="I352" s="3900">
        <f>H352*B352</f>
        <v>1.5</v>
      </c>
      <c r="J352" s="3900"/>
      <c r="K352" s="3897">
        <f>(D352*PI())*B352</f>
        <v>87.964594300514207</v>
      </c>
      <c r="L352" s="3898"/>
    </row>
    <row r="353" spans="1:12" ht="12.75" customHeight="1" x14ac:dyDescent="0.2">
      <c r="A353" s="2875"/>
      <c r="B353" s="3205"/>
      <c r="C353" s="3405"/>
      <c r="D353" s="3719"/>
      <c r="E353" s="3719"/>
      <c r="F353" s="3719"/>
      <c r="G353" s="2744"/>
      <c r="H353" s="3724"/>
      <c r="I353" s="3900"/>
      <c r="J353" s="3900"/>
      <c r="K353" s="3897"/>
      <c r="L353" s="3898"/>
    </row>
    <row r="354" spans="1:12" ht="12.75" customHeight="1" x14ac:dyDescent="0.2">
      <c r="A354" s="2875"/>
      <c r="B354" s="3205">
        <v>1</v>
      </c>
      <c r="C354" s="3405"/>
      <c r="D354" s="3719">
        <v>30</v>
      </c>
      <c r="E354" s="3719"/>
      <c r="F354" s="3719">
        <v>4</v>
      </c>
      <c r="G354" s="2744">
        <v>5</v>
      </c>
      <c r="H354" s="3724">
        <v>1.75</v>
      </c>
      <c r="I354" s="3900">
        <f>H354*B354</f>
        <v>1.75</v>
      </c>
      <c r="J354" s="3900"/>
      <c r="K354" s="3897">
        <f>(D354*PI())*B354</f>
        <v>94.247779607693786</v>
      </c>
      <c r="L354" s="3898"/>
    </row>
    <row r="355" spans="1:12" ht="12.75" customHeight="1" x14ac:dyDescent="0.2">
      <c r="A355" s="2875"/>
      <c r="B355" s="3205"/>
      <c r="C355" s="3405"/>
      <c r="D355" s="3719"/>
      <c r="E355" s="3719"/>
      <c r="F355" s="3719"/>
      <c r="G355" s="2744"/>
      <c r="H355" s="3724"/>
      <c r="I355" s="3900"/>
      <c r="J355" s="3900"/>
      <c r="K355" s="3897"/>
      <c r="L355" s="3898"/>
    </row>
    <row r="356" spans="1:12" ht="12.75" customHeight="1" x14ac:dyDescent="0.2">
      <c r="A356" s="2875"/>
      <c r="B356" s="3205">
        <v>1</v>
      </c>
      <c r="C356" s="3405"/>
      <c r="D356" s="3719">
        <v>35</v>
      </c>
      <c r="E356" s="3719"/>
      <c r="F356" s="3719">
        <v>4</v>
      </c>
      <c r="G356" s="2744">
        <v>5</v>
      </c>
      <c r="H356" s="3724">
        <v>2</v>
      </c>
      <c r="I356" s="3900">
        <f>H356*B356</f>
        <v>2</v>
      </c>
      <c r="J356" s="3900"/>
      <c r="K356" s="3897">
        <f>(D356*PI())*B356</f>
        <v>109.95574287564276</v>
      </c>
      <c r="L356" s="3898"/>
    </row>
    <row r="357" spans="1:12" ht="12.75" customHeight="1" x14ac:dyDescent="0.2">
      <c r="A357" s="2875"/>
      <c r="B357" s="3205"/>
      <c r="C357" s="3405"/>
      <c r="D357" s="3719"/>
      <c r="E357" s="3719"/>
      <c r="F357" s="3719"/>
      <c r="G357" s="2744"/>
      <c r="H357" s="3724"/>
      <c r="I357" s="3900"/>
      <c r="J357" s="3900"/>
      <c r="K357" s="3897"/>
      <c r="L357" s="3898"/>
    </row>
    <row r="358" spans="1:12" ht="12.75" customHeight="1" x14ac:dyDescent="0.2">
      <c r="A358" s="2875"/>
      <c r="B358" s="3205">
        <v>1</v>
      </c>
      <c r="C358" s="3405"/>
      <c r="D358" s="3719">
        <v>40</v>
      </c>
      <c r="E358" s="3719"/>
      <c r="F358" s="3719">
        <v>4</v>
      </c>
      <c r="G358" s="2744">
        <v>5</v>
      </c>
      <c r="H358" s="3724">
        <v>2.5</v>
      </c>
      <c r="I358" s="3900">
        <f>H358*B358</f>
        <v>2.5</v>
      </c>
      <c r="J358" s="3900"/>
      <c r="K358" s="3897">
        <f>(D358*PI())*B358</f>
        <v>125.66370614359172</v>
      </c>
      <c r="L358" s="3898"/>
    </row>
    <row r="359" spans="1:12" ht="12.75" customHeight="1" x14ac:dyDescent="0.2">
      <c r="A359" s="2875"/>
      <c r="B359" s="3205"/>
      <c r="C359" s="3405"/>
      <c r="D359" s="3719"/>
      <c r="E359" s="3719"/>
      <c r="F359" s="3719"/>
      <c r="G359" s="2744"/>
      <c r="H359" s="3724"/>
      <c r="I359" s="3900"/>
      <c r="J359" s="3900"/>
      <c r="K359" s="3897"/>
      <c r="L359" s="3898"/>
    </row>
    <row r="360" spans="1:12" ht="13.5" thickBot="1" x14ac:dyDescent="0.25">
      <c r="A360" s="2875"/>
      <c r="B360" s="1832"/>
      <c r="C360" s="1132"/>
      <c r="D360" s="1132"/>
      <c r="E360" s="1132"/>
      <c r="F360" s="1132"/>
      <c r="G360" s="1132"/>
      <c r="H360" s="1132"/>
      <c r="I360" s="1132"/>
      <c r="J360" s="1132"/>
      <c r="K360" s="1132"/>
      <c r="L360" s="1655"/>
    </row>
    <row r="361" spans="1:12" ht="12.75" customHeight="1" x14ac:dyDescent="0.2">
      <c r="A361" s="2875"/>
      <c r="B361" s="3901" t="s">
        <v>1271</v>
      </c>
      <c r="C361" s="3902"/>
      <c r="D361" s="3902"/>
      <c r="E361" s="3902"/>
      <c r="F361" s="3902"/>
      <c r="G361" s="3902"/>
      <c r="H361" s="3902"/>
      <c r="I361" s="3902"/>
      <c r="J361" s="3902"/>
      <c r="K361" s="3902"/>
      <c r="L361" s="3903"/>
    </row>
    <row r="362" spans="1:12" ht="12.75" customHeight="1" x14ac:dyDescent="0.2">
      <c r="A362" s="2875"/>
      <c r="B362" s="3904"/>
      <c r="C362" s="3905"/>
      <c r="D362" s="3905"/>
      <c r="E362" s="3905"/>
      <c r="F362" s="3905"/>
      <c r="G362" s="3905"/>
      <c r="H362" s="3905"/>
      <c r="I362" s="3905"/>
      <c r="J362" s="3905"/>
      <c r="K362" s="3905"/>
      <c r="L362" s="3906"/>
    </row>
    <row r="363" spans="1:12" ht="12.75" customHeight="1" x14ac:dyDescent="0.2">
      <c r="A363" s="2875"/>
      <c r="B363" s="3904"/>
      <c r="C363" s="3905"/>
      <c r="D363" s="3905"/>
      <c r="E363" s="3905"/>
      <c r="F363" s="3905"/>
      <c r="G363" s="3905"/>
      <c r="H363" s="3905"/>
      <c r="I363" s="3905"/>
      <c r="J363" s="3905"/>
      <c r="K363" s="3905"/>
      <c r="L363" s="3906"/>
    </row>
    <row r="364" spans="1:12" x14ac:dyDescent="0.2">
      <c r="A364" s="2875"/>
      <c r="B364" s="1832"/>
      <c r="C364" s="1132"/>
      <c r="D364" s="1132"/>
      <c r="E364" s="1132"/>
      <c r="F364" s="1132"/>
      <c r="G364" s="1132"/>
      <c r="H364" s="1132"/>
      <c r="I364" s="1132"/>
      <c r="J364" s="1132"/>
      <c r="K364" s="1132"/>
      <c r="L364" s="1655"/>
    </row>
    <row r="365" spans="1:12" ht="12.75" customHeight="1" x14ac:dyDescent="0.2">
      <c r="A365" s="2875"/>
      <c r="B365" s="2251" t="s">
        <v>1173</v>
      </c>
      <c r="C365" s="2252"/>
      <c r="D365" s="2998" t="s">
        <v>779</v>
      </c>
      <c r="E365" s="2998" t="s">
        <v>781</v>
      </c>
      <c r="F365" s="3910" t="s">
        <v>1178</v>
      </c>
      <c r="G365" s="3911" t="s">
        <v>1182</v>
      </c>
      <c r="H365" s="3912" t="s">
        <v>1183</v>
      </c>
      <c r="I365" s="3912"/>
      <c r="J365" s="3912"/>
      <c r="K365" s="2790" t="s">
        <v>1180</v>
      </c>
      <c r="L365" s="2791"/>
    </row>
    <row r="366" spans="1:12" ht="12.75" customHeight="1" x14ac:dyDescent="0.2">
      <c r="A366" s="2875"/>
      <c r="B366" s="2251"/>
      <c r="C366" s="2252"/>
      <c r="D366" s="2998"/>
      <c r="E366" s="2998"/>
      <c r="F366" s="3910"/>
      <c r="G366" s="3911"/>
      <c r="H366" s="3912"/>
      <c r="I366" s="3912"/>
      <c r="J366" s="3912"/>
      <c r="K366" s="2790"/>
      <c r="L366" s="2791"/>
    </row>
    <row r="367" spans="1:12" ht="18.75" customHeight="1" x14ac:dyDescent="0.2">
      <c r="A367" s="2875"/>
      <c r="B367" s="2251"/>
      <c r="C367" s="2252"/>
      <c r="D367" s="2998"/>
      <c r="E367" s="2998"/>
      <c r="F367" s="3910"/>
      <c r="G367" s="3911"/>
      <c r="H367" s="3912"/>
      <c r="I367" s="3912"/>
      <c r="J367" s="3912"/>
      <c r="K367" s="2790"/>
      <c r="L367" s="2791"/>
    </row>
    <row r="368" spans="1:12" ht="15.75" x14ac:dyDescent="0.2">
      <c r="A368" s="2875"/>
      <c r="B368" s="2151"/>
      <c r="C368" s="2152"/>
      <c r="D368" s="1593"/>
      <c r="E368" s="1593"/>
      <c r="F368" s="1593"/>
      <c r="G368" s="1593"/>
      <c r="H368" s="2041"/>
      <c r="I368" s="2041"/>
      <c r="J368" s="2041"/>
      <c r="K368" s="2136"/>
      <c r="L368" s="2137"/>
    </row>
    <row r="369" spans="1:12" ht="12.75" customHeight="1" x14ac:dyDescent="0.2">
      <c r="A369" s="2875"/>
      <c r="B369" s="3205">
        <v>1</v>
      </c>
      <c r="C369" s="3405"/>
      <c r="D369" s="3719">
        <v>13</v>
      </c>
      <c r="E369" s="3719">
        <v>13</v>
      </c>
      <c r="F369" s="3719">
        <v>4</v>
      </c>
      <c r="G369" s="2744">
        <v>5</v>
      </c>
      <c r="H369" s="3724">
        <v>0.375</v>
      </c>
      <c r="I369" s="3900">
        <f>H369*B369</f>
        <v>0.375</v>
      </c>
      <c r="J369" s="3900"/>
      <c r="K369" s="3897">
        <f>D369*E369</f>
        <v>169</v>
      </c>
      <c r="L369" s="3898"/>
    </row>
    <row r="370" spans="1:12" ht="12.75" customHeight="1" x14ac:dyDescent="0.2">
      <c r="A370" s="2875"/>
      <c r="B370" s="3205"/>
      <c r="C370" s="3405"/>
      <c r="D370" s="3719"/>
      <c r="E370" s="3719"/>
      <c r="F370" s="3719"/>
      <c r="G370" s="2744"/>
      <c r="H370" s="3724"/>
      <c r="I370" s="3900"/>
      <c r="J370" s="3900"/>
      <c r="K370" s="3897"/>
      <c r="L370" s="3898"/>
    </row>
    <row r="371" spans="1:12" ht="12.75" customHeight="1" x14ac:dyDescent="0.2">
      <c r="A371" s="2875"/>
      <c r="B371" s="3205">
        <v>1</v>
      </c>
      <c r="C371" s="3405"/>
      <c r="D371" s="3719">
        <v>15</v>
      </c>
      <c r="E371" s="3719">
        <v>15</v>
      </c>
      <c r="F371" s="3719">
        <v>4</v>
      </c>
      <c r="G371" s="2744">
        <v>5</v>
      </c>
      <c r="H371" s="3724">
        <v>0.75</v>
      </c>
      <c r="I371" s="3900">
        <f>H371*B371</f>
        <v>0.75</v>
      </c>
      <c r="J371" s="3900"/>
      <c r="K371" s="3897">
        <f>D371*E371</f>
        <v>225</v>
      </c>
      <c r="L371" s="3898"/>
    </row>
    <row r="372" spans="1:12" ht="12.75" customHeight="1" x14ac:dyDescent="0.2">
      <c r="A372" s="2875"/>
      <c r="B372" s="3205"/>
      <c r="C372" s="3405"/>
      <c r="D372" s="3719"/>
      <c r="E372" s="3719"/>
      <c r="F372" s="3719"/>
      <c r="G372" s="2744"/>
      <c r="H372" s="3724"/>
      <c r="I372" s="3900"/>
      <c r="J372" s="3900"/>
      <c r="K372" s="3897"/>
      <c r="L372" s="3898"/>
    </row>
    <row r="373" spans="1:12" ht="12.75" customHeight="1" x14ac:dyDescent="0.2">
      <c r="A373" s="2875"/>
      <c r="B373" s="3205">
        <v>1</v>
      </c>
      <c r="C373" s="3405"/>
      <c r="D373" s="3719">
        <v>18</v>
      </c>
      <c r="E373" s="3719">
        <v>18</v>
      </c>
      <c r="F373" s="3719">
        <v>4</v>
      </c>
      <c r="G373" s="2744">
        <v>5</v>
      </c>
      <c r="H373" s="3724">
        <v>0.875</v>
      </c>
      <c r="I373" s="3900">
        <f>H373*B373</f>
        <v>0.875</v>
      </c>
      <c r="J373" s="3900"/>
      <c r="K373" s="3897">
        <f>D373*E373</f>
        <v>324</v>
      </c>
      <c r="L373" s="3898"/>
    </row>
    <row r="374" spans="1:12" ht="12.75" customHeight="1" x14ac:dyDescent="0.2">
      <c r="A374" s="2875"/>
      <c r="B374" s="3205"/>
      <c r="C374" s="3405"/>
      <c r="D374" s="3719"/>
      <c r="E374" s="3719"/>
      <c r="F374" s="3719"/>
      <c r="G374" s="2744"/>
      <c r="H374" s="3724"/>
      <c r="I374" s="3900"/>
      <c r="J374" s="3900"/>
      <c r="K374" s="3897"/>
      <c r="L374" s="3898"/>
    </row>
    <row r="375" spans="1:12" ht="12.75" customHeight="1" x14ac:dyDescent="0.2">
      <c r="A375" s="2875"/>
      <c r="B375" s="3205">
        <v>1</v>
      </c>
      <c r="C375" s="3405"/>
      <c r="D375" s="3719">
        <v>20</v>
      </c>
      <c r="E375" s="3719">
        <v>20</v>
      </c>
      <c r="F375" s="3719">
        <v>4</v>
      </c>
      <c r="G375" s="2744">
        <v>5</v>
      </c>
      <c r="H375" s="3724">
        <v>1</v>
      </c>
      <c r="I375" s="3900">
        <f>H375*B375</f>
        <v>1</v>
      </c>
      <c r="J375" s="3900"/>
      <c r="K375" s="3897">
        <f>D375*E375</f>
        <v>400</v>
      </c>
      <c r="L375" s="3898"/>
    </row>
    <row r="376" spans="1:12" ht="12.75" customHeight="1" x14ac:dyDescent="0.2">
      <c r="A376" s="2875"/>
      <c r="B376" s="3205"/>
      <c r="C376" s="3405"/>
      <c r="D376" s="3719"/>
      <c r="E376" s="3719"/>
      <c r="F376" s="3719"/>
      <c r="G376" s="2744"/>
      <c r="H376" s="3724"/>
      <c r="I376" s="3900"/>
      <c r="J376" s="3900"/>
      <c r="K376" s="3897"/>
      <c r="L376" s="3898"/>
    </row>
    <row r="377" spans="1:12" ht="12.75" customHeight="1" x14ac:dyDescent="0.2">
      <c r="A377" s="2875"/>
      <c r="B377" s="3205">
        <v>1</v>
      </c>
      <c r="C377" s="3405"/>
      <c r="D377" s="3719">
        <v>23</v>
      </c>
      <c r="E377" s="3719">
        <v>23</v>
      </c>
      <c r="F377" s="3719">
        <v>4</v>
      </c>
      <c r="G377" s="2744">
        <v>5</v>
      </c>
      <c r="H377" s="3724">
        <v>1.25</v>
      </c>
      <c r="I377" s="3900">
        <f>H377*B377</f>
        <v>1.25</v>
      </c>
      <c r="J377" s="3900"/>
      <c r="K377" s="3897">
        <f>D377*E377</f>
        <v>529</v>
      </c>
      <c r="L377" s="3898"/>
    </row>
    <row r="378" spans="1:12" ht="12.75" customHeight="1" x14ac:dyDescent="0.2">
      <c r="A378" s="2875"/>
      <c r="B378" s="3205"/>
      <c r="C378" s="3405"/>
      <c r="D378" s="3719"/>
      <c r="E378" s="3719"/>
      <c r="F378" s="3719"/>
      <c r="G378" s="2744"/>
      <c r="H378" s="3724"/>
      <c r="I378" s="3900"/>
      <c r="J378" s="3900"/>
      <c r="K378" s="3897"/>
      <c r="L378" s="3898"/>
    </row>
    <row r="379" spans="1:12" ht="12.75" customHeight="1" x14ac:dyDescent="0.2">
      <c r="A379" s="2875"/>
      <c r="B379" s="3205">
        <v>1</v>
      </c>
      <c r="C379" s="3405"/>
      <c r="D379" s="3719">
        <v>25</v>
      </c>
      <c r="E379" s="3719">
        <v>25</v>
      </c>
      <c r="F379" s="3719">
        <v>4</v>
      </c>
      <c r="G379" s="2744">
        <v>5</v>
      </c>
      <c r="H379" s="3724">
        <v>1.5</v>
      </c>
      <c r="I379" s="3900">
        <f>H379*B379</f>
        <v>1.5</v>
      </c>
      <c r="J379" s="3900"/>
      <c r="K379" s="3897">
        <f>D379*E379</f>
        <v>625</v>
      </c>
      <c r="L379" s="3898"/>
    </row>
    <row r="380" spans="1:12" ht="12.75" customHeight="1" x14ac:dyDescent="0.2">
      <c r="A380" s="2875"/>
      <c r="B380" s="3205"/>
      <c r="C380" s="3405"/>
      <c r="D380" s="3719"/>
      <c r="E380" s="3719"/>
      <c r="F380" s="3719"/>
      <c r="G380" s="2744"/>
      <c r="H380" s="3724"/>
      <c r="I380" s="3900"/>
      <c r="J380" s="3900"/>
      <c r="K380" s="3897"/>
      <c r="L380" s="3898"/>
    </row>
    <row r="381" spans="1:12" ht="12.75" customHeight="1" x14ac:dyDescent="0.2">
      <c r="A381" s="2875"/>
      <c r="B381" s="3205">
        <v>1</v>
      </c>
      <c r="C381" s="3405"/>
      <c r="D381" s="3719">
        <v>28</v>
      </c>
      <c r="E381" s="3719">
        <v>28</v>
      </c>
      <c r="F381" s="3719">
        <v>4</v>
      </c>
      <c r="G381" s="2744">
        <v>5</v>
      </c>
      <c r="H381" s="3724">
        <v>1.75</v>
      </c>
      <c r="I381" s="3900">
        <f>H381*B381</f>
        <v>1.75</v>
      </c>
      <c r="J381" s="3900"/>
      <c r="K381" s="3897">
        <f>D381*E381</f>
        <v>784</v>
      </c>
      <c r="L381" s="3898"/>
    </row>
    <row r="382" spans="1:12" ht="12.75" customHeight="1" x14ac:dyDescent="0.2">
      <c r="A382" s="2875"/>
      <c r="B382" s="3205"/>
      <c r="C382" s="3405"/>
      <c r="D382" s="3719"/>
      <c r="E382" s="3719"/>
      <c r="F382" s="3719"/>
      <c r="G382" s="2744"/>
      <c r="H382" s="3724"/>
      <c r="I382" s="3900"/>
      <c r="J382" s="3900"/>
      <c r="K382" s="3897"/>
      <c r="L382" s="3898"/>
    </row>
    <row r="383" spans="1:12" ht="12.75" customHeight="1" x14ac:dyDescent="0.2">
      <c r="A383" s="2875"/>
      <c r="B383" s="3205">
        <v>1</v>
      </c>
      <c r="C383" s="3405"/>
      <c r="D383" s="3719">
        <v>30</v>
      </c>
      <c r="E383" s="3719">
        <v>30</v>
      </c>
      <c r="F383" s="3719">
        <v>4</v>
      </c>
      <c r="G383" s="2744">
        <v>5</v>
      </c>
      <c r="H383" s="3724">
        <v>2</v>
      </c>
      <c r="I383" s="3900">
        <f>H383*B383</f>
        <v>2</v>
      </c>
      <c r="J383" s="3900"/>
      <c r="K383" s="3897">
        <f>D383*E383</f>
        <v>900</v>
      </c>
      <c r="L383" s="3898"/>
    </row>
    <row r="384" spans="1:12" ht="12.75" customHeight="1" x14ac:dyDescent="0.2">
      <c r="A384" s="2875"/>
      <c r="B384" s="3205"/>
      <c r="C384" s="3405"/>
      <c r="D384" s="3719"/>
      <c r="E384" s="3719"/>
      <c r="F384" s="3719"/>
      <c r="G384" s="2744"/>
      <c r="H384" s="3724"/>
      <c r="I384" s="3900"/>
      <c r="J384" s="3900"/>
      <c r="K384" s="3897"/>
      <c r="L384" s="3898"/>
    </row>
    <row r="385" spans="1:12" ht="12.75" customHeight="1" x14ac:dyDescent="0.2">
      <c r="A385" s="2875"/>
      <c r="B385" s="3205">
        <v>1</v>
      </c>
      <c r="C385" s="3405"/>
      <c r="D385" s="3719">
        <v>35</v>
      </c>
      <c r="E385" s="3719">
        <v>35</v>
      </c>
      <c r="F385" s="3719">
        <v>4</v>
      </c>
      <c r="G385" s="2744">
        <v>5</v>
      </c>
      <c r="H385" s="3724">
        <v>2.5</v>
      </c>
      <c r="I385" s="3900">
        <f>H385*B385</f>
        <v>2.5</v>
      </c>
      <c r="J385" s="3900"/>
      <c r="K385" s="3897">
        <f>D385*E385</f>
        <v>1225</v>
      </c>
      <c r="L385" s="3898"/>
    </row>
    <row r="386" spans="1:12" ht="12.75" customHeight="1" x14ac:dyDescent="0.2">
      <c r="A386" s="2875"/>
      <c r="B386" s="3205"/>
      <c r="C386" s="3405"/>
      <c r="D386" s="3719"/>
      <c r="E386" s="3719"/>
      <c r="F386" s="3719"/>
      <c r="G386" s="2744"/>
      <c r="H386" s="3724"/>
      <c r="I386" s="3900"/>
      <c r="J386" s="3900"/>
      <c r="K386" s="3897"/>
      <c r="L386" s="3898"/>
    </row>
    <row r="387" spans="1:12" ht="12.75" customHeight="1" x14ac:dyDescent="0.2">
      <c r="A387" s="2875"/>
      <c r="B387" s="3205">
        <v>1</v>
      </c>
      <c r="C387" s="3405"/>
      <c r="D387" s="3719">
        <v>40</v>
      </c>
      <c r="E387" s="3719">
        <v>40</v>
      </c>
      <c r="F387" s="3719">
        <v>4</v>
      </c>
      <c r="G387" s="2744">
        <v>5</v>
      </c>
      <c r="H387" s="3724">
        <v>3</v>
      </c>
      <c r="I387" s="3900">
        <f>H387*B387</f>
        <v>3</v>
      </c>
      <c r="J387" s="3900"/>
      <c r="K387" s="3897">
        <f>D387*E387</f>
        <v>1600</v>
      </c>
      <c r="L387" s="3898"/>
    </row>
    <row r="388" spans="1:12" ht="12.75" customHeight="1" x14ac:dyDescent="0.2">
      <c r="A388" s="2875"/>
      <c r="B388" s="3205"/>
      <c r="C388" s="3405"/>
      <c r="D388" s="3719"/>
      <c r="E388" s="3719"/>
      <c r="F388" s="3719"/>
      <c r="G388" s="2744"/>
      <c r="H388" s="3724"/>
      <c r="I388" s="3900"/>
      <c r="J388" s="3900"/>
      <c r="K388" s="3897"/>
      <c r="L388" s="3898"/>
    </row>
    <row r="389" spans="1:12" ht="18.75" x14ac:dyDescent="0.2">
      <c r="A389" s="2875"/>
      <c r="B389" s="2153"/>
      <c r="C389" s="2154"/>
      <c r="D389" s="2155"/>
      <c r="E389" s="2155"/>
      <c r="F389" s="2155"/>
      <c r="G389" s="2155"/>
      <c r="H389" s="2020"/>
      <c r="I389" s="2156"/>
      <c r="J389" s="2156"/>
      <c r="K389" s="2157"/>
      <c r="L389" s="2158"/>
    </row>
    <row r="390" spans="1:12" x14ac:dyDescent="0.2">
      <c r="A390" s="2875"/>
      <c r="B390" s="3894" t="s">
        <v>1272</v>
      </c>
      <c r="C390" s="3895"/>
      <c r="D390" s="3895"/>
      <c r="E390" s="3895"/>
      <c r="F390" s="3895"/>
      <c r="G390" s="3895"/>
      <c r="H390" s="3895"/>
      <c r="I390" s="3895"/>
      <c r="J390" s="3895"/>
      <c r="K390" s="3895"/>
      <c r="L390" s="3896"/>
    </row>
    <row r="391" spans="1:12" ht="19.5" thickBot="1" x14ac:dyDescent="0.25">
      <c r="A391" s="2875"/>
      <c r="B391" s="2159"/>
      <c r="C391" s="1954"/>
      <c r="D391" s="2160"/>
      <c r="E391" s="2160"/>
      <c r="F391" s="2160"/>
      <c r="G391" s="2160"/>
      <c r="H391" s="2025"/>
      <c r="I391" s="2141"/>
      <c r="J391" s="2141"/>
      <c r="K391" s="2142"/>
      <c r="L391" s="2143"/>
    </row>
    <row r="392" spans="1:12" x14ac:dyDescent="0.2">
      <c r="A392" s="2875"/>
      <c r="B392" s="3901" t="s">
        <v>1273</v>
      </c>
      <c r="C392" s="3902"/>
      <c r="D392" s="3902"/>
      <c r="E392" s="3902"/>
      <c r="F392" s="3902"/>
      <c r="G392" s="3902"/>
      <c r="H392" s="3902"/>
      <c r="I392" s="3902"/>
      <c r="J392" s="3902"/>
      <c r="K392" s="3902"/>
      <c r="L392" s="3903"/>
    </row>
    <row r="393" spans="1:12" x14ac:dyDescent="0.2">
      <c r="A393" s="2875"/>
      <c r="B393" s="3904"/>
      <c r="C393" s="3905"/>
      <c r="D393" s="3905"/>
      <c r="E393" s="3905"/>
      <c r="F393" s="3905"/>
      <c r="G393" s="3905"/>
      <c r="H393" s="3905"/>
      <c r="I393" s="3905"/>
      <c r="J393" s="3905"/>
      <c r="K393" s="3905"/>
      <c r="L393" s="3906"/>
    </row>
    <row r="394" spans="1:12" x14ac:dyDescent="0.2">
      <c r="A394" s="2875"/>
      <c r="B394" s="3904"/>
      <c r="C394" s="3905"/>
      <c r="D394" s="3905"/>
      <c r="E394" s="3905"/>
      <c r="F394" s="3905"/>
      <c r="G394" s="3905"/>
      <c r="H394" s="3905"/>
      <c r="I394" s="3905"/>
      <c r="J394" s="3905"/>
      <c r="K394" s="3905"/>
      <c r="L394" s="3906"/>
    </row>
    <row r="395" spans="1:12" ht="18" customHeight="1" x14ac:dyDescent="0.2">
      <c r="A395" s="2875"/>
      <c r="B395" s="2161" t="s">
        <v>846</v>
      </c>
      <c r="C395" s="3907" t="s">
        <v>1274</v>
      </c>
      <c r="D395" s="3908"/>
      <c r="E395" s="3908"/>
      <c r="F395" s="3908"/>
      <c r="G395" s="3908"/>
      <c r="H395" s="3908"/>
      <c r="I395" s="3908"/>
      <c r="J395" s="3908"/>
      <c r="K395" s="3908"/>
      <c r="L395" s="3909"/>
    </row>
    <row r="396" spans="1:12" ht="18" x14ac:dyDescent="0.2">
      <c r="A396" s="2875"/>
      <c r="B396" s="2150"/>
      <c r="C396" s="3908"/>
      <c r="D396" s="3908"/>
      <c r="E396" s="3908"/>
      <c r="F396" s="3908"/>
      <c r="G396" s="3908"/>
      <c r="H396" s="3908"/>
      <c r="I396" s="3908"/>
      <c r="J396" s="3908"/>
      <c r="K396" s="3908"/>
      <c r="L396" s="3909"/>
    </row>
    <row r="397" spans="1:12" x14ac:dyDescent="0.2">
      <c r="A397" s="2875"/>
      <c r="B397" s="1832"/>
      <c r="C397" s="1132"/>
      <c r="D397" s="1132"/>
      <c r="E397" s="1132"/>
      <c r="F397" s="1132"/>
      <c r="G397" s="1132"/>
      <c r="H397" s="1132"/>
      <c r="I397" s="1132"/>
      <c r="J397" s="1132"/>
      <c r="K397" s="1132"/>
      <c r="L397" s="1655"/>
    </row>
    <row r="398" spans="1:12" x14ac:dyDescent="0.2">
      <c r="A398" s="2875"/>
      <c r="B398" s="2251" t="s">
        <v>1177</v>
      </c>
      <c r="C398" s="2252"/>
      <c r="D398" s="2252" t="s">
        <v>849</v>
      </c>
      <c r="E398" s="2252"/>
      <c r="F398" s="3910" t="s">
        <v>1178</v>
      </c>
      <c r="G398" s="3911" t="s">
        <v>1182</v>
      </c>
      <c r="H398" s="3912" t="s">
        <v>1183</v>
      </c>
      <c r="I398" s="3912"/>
      <c r="J398" s="3912"/>
      <c r="K398" s="2790" t="s">
        <v>1179</v>
      </c>
      <c r="L398" s="2791"/>
    </row>
    <row r="399" spans="1:12" x14ac:dyDescent="0.2">
      <c r="A399" s="2875"/>
      <c r="B399" s="2251"/>
      <c r="C399" s="2252"/>
      <c r="D399" s="2252"/>
      <c r="E399" s="2252"/>
      <c r="F399" s="3910"/>
      <c r="G399" s="3911"/>
      <c r="H399" s="3912"/>
      <c r="I399" s="3912"/>
      <c r="J399" s="3912"/>
      <c r="K399" s="2790"/>
      <c r="L399" s="2791"/>
    </row>
    <row r="400" spans="1:12" x14ac:dyDescent="0.2">
      <c r="A400" s="2875"/>
      <c r="B400" s="2251"/>
      <c r="C400" s="2252"/>
      <c r="D400" s="2252"/>
      <c r="E400" s="2252"/>
      <c r="F400" s="3910"/>
      <c r="G400" s="3911"/>
      <c r="H400" s="3912"/>
      <c r="I400" s="3912"/>
      <c r="J400" s="3912"/>
      <c r="K400" s="2790"/>
      <c r="L400" s="2791"/>
    </row>
    <row r="401" spans="1:12" x14ac:dyDescent="0.2">
      <c r="A401" s="2875"/>
      <c r="B401" s="2251"/>
      <c r="C401" s="2252"/>
      <c r="D401" s="2252"/>
      <c r="E401" s="2252"/>
      <c r="F401" s="3910"/>
      <c r="G401" s="3911"/>
      <c r="H401" s="3912"/>
      <c r="I401" s="3912"/>
      <c r="J401" s="3912"/>
      <c r="K401" s="2790"/>
      <c r="L401" s="2791"/>
    </row>
    <row r="402" spans="1:12" x14ac:dyDescent="0.2">
      <c r="A402" s="2875"/>
      <c r="B402" s="1832"/>
      <c r="C402" s="1132"/>
      <c r="D402" s="1132"/>
      <c r="E402" s="1132"/>
      <c r="F402" s="1132"/>
      <c r="G402" s="1132"/>
      <c r="H402" s="1132"/>
      <c r="I402" s="1132"/>
      <c r="J402" s="1132"/>
      <c r="K402" s="1132"/>
      <c r="L402" s="1655"/>
    </row>
    <row r="403" spans="1:12" x14ac:dyDescent="0.2">
      <c r="A403" s="2875"/>
      <c r="B403" s="3205">
        <v>1</v>
      </c>
      <c r="C403" s="3405"/>
      <c r="D403" s="3719">
        <v>15</v>
      </c>
      <c r="E403" s="3719"/>
      <c r="F403" s="3719">
        <v>10</v>
      </c>
      <c r="G403" s="2744">
        <v>5</v>
      </c>
      <c r="H403" s="3724">
        <v>0.51</v>
      </c>
      <c r="I403" s="3900">
        <f>H403*B403</f>
        <v>0.51</v>
      </c>
      <c r="J403" s="3900"/>
      <c r="K403" s="3897">
        <f>(D403*PI())*B403</f>
        <v>47.123889803846893</v>
      </c>
      <c r="L403" s="3898"/>
    </row>
    <row r="404" spans="1:12" x14ac:dyDescent="0.2">
      <c r="A404" s="2875"/>
      <c r="B404" s="3205"/>
      <c r="C404" s="3405"/>
      <c r="D404" s="3719"/>
      <c r="E404" s="3719"/>
      <c r="F404" s="3719"/>
      <c r="G404" s="2744"/>
      <c r="H404" s="3724"/>
      <c r="I404" s="3900"/>
      <c r="J404" s="3900"/>
      <c r="K404" s="3897"/>
      <c r="L404" s="3898"/>
    </row>
    <row r="405" spans="1:12" ht="12.75" customHeight="1" x14ac:dyDescent="0.2">
      <c r="A405" s="2875"/>
      <c r="B405" s="3205">
        <v>1</v>
      </c>
      <c r="C405" s="3405"/>
      <c r="D405" s="3719">
        <v>20</v>
      </c>
      <c r="E405" s="3719"/>
      <c r="F405" s="3719">
        <v>10</v>
      </c>
      <c r="G405" s="2744">
        <v>5</v>
      </c>
      <c r="H405" s="3724">
        <v>0.68</v>
      </c>
      <c r="I405" s="3900">
        <f>H405*B405</f>
        <v>0.68</v>
      </c>
      <c r="J405" s="3900"/>
      <c r="K405" s="3897">
        <f>(D405*PI())*B405</f>
        <v>62.831853071795862</v>
      </c>
      <c r="L405" s="3898"/>
    </row>
    <row r="406" spans="1:12" x14ac:dyDescent="0.2">
      <c r="A406" s="2875"/>
      <c r="B406" s="3205"/>
      <c r="C406" s="3405"/>
      <c r="D406" s="3719"/>
      <c r="E406" s="3719"/>
      <c r="F406" s="3719"/>
      <c r="G406" s="2744"/>
      <c r="H406" s="3724"/>
      <c r="I406" s="3900"/>
      <c r="J406" s="3900"/>
      <c r="K406" s="3897"/>
      <c r="L406" s="3898"/>
    </row>
    <row r="407" spans="1:12" x14ac:dyDescent="0.2">
      <c r="A407" s="2875"/>
      <c r="B407" s="3205">
        <v>1</v>
      </c>
      <c r="C407" s="3405"/>
      <c r="D407" s="3899">
        <v>25.4</v>
      </c>
      <c r="E407" s="3899"/>
      <c r="F407" s="3719">
        <v>10</v>
      </c>
      <c r="G407" s="2744">
        <v>5</v>
      </c>
      <c r="H407" s="3724">
        <v>1</v>
      </c>
      <c r="I407" s="3900">
        <f>H407*B407</f>
        <v>1</v>
      </c>
      <c r="J407" s="3900"/>
      <c r="K407" s="3897">
        <f>(D407*PI())*B407</f>
        <v>79.796453401180742</v>
      </c>
      <c r="L407" s="3898"/>
    </row>
    <row r="408" spans="1:12" x14ac:dyDescent="0.2">
      <c r="A408" s="2875"/>
      <c r="B408" s="3205"/>
      <c r="C408" s="3405"/>
      <c r="D408" s="3899"/>
      <c r="E408" s="3899"/>
      <c r="F408" s="3719"/>
      <c r="G408" s="2744"/>
      <c r="H408" s="3724"/>
      <c r="I408" s="3900"/>
      <c r="J408" s="3900"/>
      <c r="K408" s="3897"/>
      <c r="L408" s="3898"/>
    </row>
    <row r="409" spans="1:12" x14ac:dyDescent="0.2">
      <c r="A409" s="2875"/>
      <c r="B409" s="3205">
        <v>1</v>
      </c>
      <c r="C409" s="3405"/>
      <c r="D409" s="3899">
        <v>30.5</v>
      </c>
      <c r="E409" s="3899"/>
      <c r="F409" s="3719">
        <v>10</v>
      </c>
      <c r="G409" s="2744">
        <v>5</v>
      </c>
      <c r="H409" s="3724">
        <v>1.35</v>
      </c>
      <c r="I409" s="3900">
        <f>H409*B409</f>
        <v>1.35</v>
      </c>
      <c r="J409" s="3900"/>
      <c r="K409" s="3897">
        <f>(D409*PI())*B409</f>
        <v>95.818575934488692</v>
      </c>
      <c r="L409" s="3898"/>
    </row>
    <row r="410" spans="1:12" x14ac:dyDescent="0.2">
      <c r="A410" s="2875"/>
      <c r="B410" s="3205"/>
      <c r="C410" s="3405"/>
      <c r="D410" s="3899"/>
      <c r="E410" s="3899"/>
      <c r="F410" s="3719"/>
      <c r="G410" s="2744"/>
      <c r="H410" s="3724"/>
      <c r="I410" s="3900"/>
      <c r="J410" s="3900"/>
      <c r="K410" s="3897"/>
      <c r="L410" s="3898"/>
    </row>
    <row r="411" spans="1:12" x14ac:dyDescent="0.2">
      <c r="A411" s="2875"/>
      <c r="B411" s="3205">
        <v>1</v>
      </c>
      <c r="C411" s="3405"/>
      <c r="D411" s="3899">
        <v>35.5</v>
      </c>
      <c r="E411" s="3899"/>
      <c r="F411" s="3719">
        <v>10</v>
      </c>
      <c r="G411" s="2744">
        <v>5</v>
      </c>
      <c r="H411" s="3724">
        <v>2</v>
      </c>
      <c r="I411" s="3900">
        <f>H411*B411</f>
        <v>2</v>
      </c>
      <c r="J411" s="3900"/>
      <c r="K411" s="3897">
        <f>(D411*PI())*B411</f>
        <v>111.52653920243766</v>
      </c>
      <c r="L411" s="3898"/>
    </row>
    <row r="412" spans="1:12" x14ac:dyDescent="0.2">
      <c r="A412" s="2875"/>
      <c r="B412" s="3205"/>
      <c r="C412" s="3405"/>
      <c r="D412" s="3899"/>
      <c r="E412" s="3899"/>
      <c r="F412" s="3719"/>
      <c r="G412" s="2744"/>
      <c r="H412" s="3724"/>
      <c r="I412" s="3900"/>
      <c r="J412" s="3900"/>
      <c r="K412" s="3897"/>
      <c r="L412" s="3898"/>
    </row>
    <row r="413" spans="1:12" x14ac:dyDescent="0.2">
      <c r="A413" s="2875"/>
      <c r="B413" s="3205">
        <v>1</v>
      </c>
      <c r="C413" s="3405"/>
      <c r="D413" s="3899">
        <v>40.5</v>
      </c>
      <c r="E413" s="3899"/>
      <c r="F413" s="3719">
        <v>10</v>
      </c>
      <c r="G413" s="2744">
        <v>5</v>
      </c>
      <c r="H413" s="3724">
        <v>3</v>
      </c>
      <c r="I413" s="3900">
        <f>H413*B413</f>
        <v>3</v>
      </c>
      <c r="J413" s="3900"/>
      <c r="K413" s="3897">
        <f>(D413*PI())*B413</f>
        <v>127.23450247038662</v>
      </c>
      <c r="L413" s="3898"/>
    </row>
    <row r="414" spans="1:12" x14ac:dyDescent="0.2">
      <c r="A414" s="2875"/>
      <c r="B414" s="3205"/>
      <c r="C414" s="3405"/>
      <c r="D414" s="3899"/>
      <c r="E414" s="3899"/>
      <c r="F414" s="3719"/>
      <c r="G414" s="2744"/>
      <c r="H414" s="3724"/>
      <c r="I414" s="3900"/>
      <c r="J414" s="3900"/>
      <c r="K414" s="3897"/>
      <c r="L414" s="3898"/>
    </row>
    <row r="415" spans="1:12" x14ac:dyDescent="0.2">
      <c r="A415" s="2875"/>
      <c r="B415" s="3205">
        <v>1</v>
      </c>
      <c r="C415" s="3405"/>
      <c r="D415" s="3899">
        <v>45.7</v>
      </c>
      <c r="E415" s="3899"/>
      <c r="F415" s="3719">
        <v>10</v>
      </c>
      <c r="G415" s="2744">
        <v>5</v>
      </c>
      <c r="H415" s="3724">
        <v>4</v>
      </c>
      <c r="I415" s="3900">
        <f>H415*B415</f>
        <v>4</v>
      </c>
      <c r="J415" s="3900"/>
      <c r="K415" s="3897">
        <f>(D415*PI())*B415</f>
        <v>143.57078426905355</v>
      </c>
      <c r="L415" s="3898"/>
    </row>
    <row r="416" spans="1:12" x14ac:dyDescent="0.2">
      <c r="A416" s="2875"/>
      <c r="B416" s="3205"/>
      <c r="C416" s="3405"/>
      <c r="D416" s="3899"/>
      <c r="E416" s="3899"/>
      <c r="F416" s="3719"/>
      <c r="G416" s="2744"/>
      <c r="H416" s="3724"/>
      <c r="I416" s="3900"/>
      <c r="J416" s="3900"/>
      <c r="K416" s="3897"/>
      <c r="L416" s="3898"/>
    </row>
    <row r="417" spans="1:12" x14ac:dyDescent="0.2">
      <c r="A417" s="2875"/>
    </row>
    <row r="418" spans="1:12" x14ac:dyDescent="0.2">
      <c r="A418" s="2875"/>
      <c r="B418" s="3205">
        <v>1</v>
      </c>
      <c r="C418" s="3405"/>
      <c r="D418" s="3719">
        <v>15</v>
      </c>
      <c r="E418" s="3719"/>
      <c r="F418" s="3899">
        <v>7.5</v>
      </c>
      <c r="G418" s="2744">
        <v>5</v>
      </c>
      <c r="H418" s="3724">
        <v>0.4</v>
      </c>
      <c r="I418" s="3900">
        <f>H418*B418</f>
        <v>0.4</v>
      </c>
      <c r="J418" s="3900"/>
      <c r="K418" s="3897">
        <f>(D418*PI())*B418</f>
        <v>47.123889803846893</v>
      </c>
      <c r="L418" s="3898"/>
    </row>
    <row r="419" spans="1:12" x14ac:dyDescent="0.2">
      <c r="A419" s="2875"/>
      <c r="B419" s="3205"/>
      <c r="C419" s="3405"/>
      <c r="D419" s="3719"/>
      <c r="E419" s="3719"/>
      <c r="F419" s="3899"/>
      <c r="G419" s="2744"/>
      <c r="H419" s="3724"/>
      <c r="I419" s="3900"/>
      <c r="J419" s="3900"/>
      <c r="K419" s="3897"/>
      <c r="L419" s="3898"/>
    </row>
    <row r="420" spans="1:12" x14ac:dyDescent="0.2">
      <c r="A420" s="2875"/>
      <c r="B420" s="3205">
        <v>1</v>
      </c>
      <c r="C420" s="3405"/>
      <c r="D420" s="3719">
        <v>20</v>
      </c>
      <c r="E420" s="3719"/>
      <c r="F420" s="3899">
        <v>7.5</v>
      </c>
      <c r="G420" s="2744">
        <v>5</v>
      </c>
      <c r="H420" s="3724">
        <v>0.51</v>
      </c>
      <c r="I420" s="3900">
        <f>H420*B420</f>
        <v>0.51</v>
      </c>
      <c r="J420" s="3900"/>
      <c r="K420" s="3897">
        <f>(D420*PI())*B420</f>
        <v>62.831853071795862</v>
      </c>
      <c r="L420" s="3898"/>
    </row>
    <row r="421" spans="1:12" x14ac:dyDescent="0.2">
      <c r="A421" s="2875"/>
      <c r="B421" s="3205"/>
      <c r="C421" s="3405"/>
      <c r="D421" s="3719"/>
      <c r="E421" s="3719"/>
      <c r="F421" s="3899"/>
      <c r="G421" s="2744"/>
      <c r="H421" s="3724"/>
      <c r="I421" s="3900"/>
      <c r="J421" s="3900"/>
      <c r="K421" s="3897"/>
      <c r="L421" s="3898"/>
    </row>
    <row r="422" spans="1:12" x14ac:dyDescent="0.2">
      <c r="A422" s="2875"/>
      <c r="B422" s="3205">
        <v>1</v>
      </c>
      <c r="C422" s="3405"/>
      <c r="D422" s="3899">
        <v>25.4</v>
      </c>
      <c r="E422" s="3899"/>
      <c r="F422" s="3899">
        <v>7.5</v>
      </c>
      <c r="G422" s="2744">
        <v>5</v>
      </c>
      <c r="H422" s="3724">
        <v>0.68</v>
      </c>
      <c r="I422" s="3900">
        <f>H422*B422</f>
        <v>0.68</v>
      </c>
      <c r="J422" s="3900"/>
      <c r="K422" s="3897">
        <f>(D422*PI())*B422</f>
        <v>79.796453401180742</v>
      </c>
      <c r="L422" s="3898"/>
    </row>
    <row r="423" spans="1:12" x14ac:dyDescent="0.2">
      <c r="A423" s="2875"/>
      <c r="B423" s="3205"/>
      <c r="C423" s="3405"/>
      <c r="D423" s="3899"/>
      <c r="E423" s="3899"/>
      <c r="F423" s="3899"/>
      <c r="G423" s="2744"/>
      <c r="H423" s="3724"/>
      <c r="I423" s="3900"/>
      <c r="J423" s="3900"/>
      <c r="K423" s="3897"/>
      <c r="L423" s="3898"/>
    </row>
    <row r="424" spans="1:12" x14ac:dyDescent="0.2">
      <c r="A424" s="2875"/>
      <c r="B424" s="3205">
        <v>1</v>
      </c>
      <c r="C424" s="3405"/>
      <c r="D424" s="3899">
        <v>30.5</v>
      </c>
      <c r="E424" s="3899"/>
      <c r="F424" s="3899">
        <v>7.5</v>
      </c>
      <c r="G424" s="2744">
        <v>5</v>
      </c>
      <c r="H424" s="3724">
        <v>1</v>
      </c>
      <c r="I424" s="3900">
        <f>H424*B424</f>
        <v>1</v>
      </c>
      <c r="J424" s="3900"/>
      <c r="K424" s="3897">
        <f>(D424*PI())*B424</f>
        <v>95.818575934488692</v>
      </c>
      <c r="L424" s="3898"/>
    </row>
    <row r="425" spans="1:12" x14ac:dyDescent="0.2">
      <c r="A425" s="2875"/>
      <c r="B425" s="3205"/>
      <c r="C425" s="3405"/>
      <c r="D425" s="3899"/>
      <c r="E425" s="3899"/>
      <c r="F425" s="3899"/>
      <c r="G425" s="2744"/>
      <c r="H425" s="3724"/>
      <c r="I425" s="3900"/>
      <c r="J425" s="3900"/>
      <c r="K425" s="3897"/>
      <c r="L425" s="3898"/>
    </row>
    <row r="426" spans="1:12" x14ac:dyDescent="0.2">
      <c r="A426" s="2875"/>
      <c r="B426" s="3205">
        <v>1</v>
      </c>
      <c r="C426" s="3405"/>
      <c r="D426" s="3899">
        <v>35.5</v>
      </c>
      <c r="E426" s="3899"/>
      <c r="F426" s="3899">
        <v>7.5</v>
      </c>
      <c r="G426" s="2744">
        <v>5</v>
      </c>
      <c r="H426" s="3724">
        <v>1.35</v>
      </c>
      <c r="I426" s="3900">
        <f>H426*B426</f>
        <v>1.35</v>
      </c>
      <c r="J426" s="3900"/>
      <c r="K426" s="3897">
        <f>(D426*PI())*B426</f>
        <v>111.52653920243766</v>
      </c>
      <c r="L426" s="3898"/>
    </row>
    <row r="427" spans="1:12" x14ac:dyDescent="0.2">
      <c r="A427" s="2875"/>
      <c r="B427" s="3205"/>
      <c r="C427" s="3405"/>
      <c r="D427" s="3899"/>
      <c r="E427" s="3899"/>
      <c r="F427" s="3899"/>
      <c r="G427" s="2744"/>
      <c r="H427" s="3724"/>
      <c r="I427" s="3900"/>
      <c r="J427" s="3900"/>
      <c r="K427" s="3897"/>
      <c r="L427" s="3898"/>
    </row>
    <row r="428" spans="1:12" x14ac:dyDescent="0.2">
      <c r="A428" s="2875"/>
      <c r="B428" s="3205">
        <v>1</v>
      </c>
      <c r="C428" s="3405"/>
      <c r="D428" s="3899">
        <v>40.5</v>
      </c>
      <c r="E428" s="3899"/>
      <c r="F428" s="3899">
        <v>7.5</v>
      </c>
      <c r="G428" s="2744">
        <v>5</v>
      </c>
      <c r="H428" s="3724">
        <v>2</v>
      </c>
      <c r="I428" s="3900">
        <f>H428*B428</f>
        <v>2</v>
      </c>
      <c r="J428" s="3900"/>
      <c r="K428" s="3897">
        <f>(D428*PI())*B428</f>
        <v>127.23450247038662</v>
      </c>
      <c r="L428" s="3898"/>
    </row>
    <row r="429" spans="1:12" x14ac:dyDescent="0.2">
      <c r="A429" s="2875"/>
      <c r="B429" s="3205"/>
      <c r="C429" s="3405"/>
      <c r="D429" s="3899"/>
      <c r="E429" s="3899"/>
      <c r="F429" s="3899"/>
      <c r="G429" s="2744"/>
      <c r="H429" s="3724"/>
      <c r="I429" s="3900"/>
      <c r="J429" s="3900"/>
      <c r="K429" s="3897"/>
      <c r="L429" s="3898"/>
    </row>
    <row r="430" spans="1:12" x14ac:dyDescent="0.2">
      <c r="A430" s="2875"/>
      <c r="B430" s="3205">
        <v>1</v>
      </c>
      <c r="C430" s="3405"/>
      <c r="D430" s="3899">
        <v>45.7</v>
      </c>
      <c r="E430" s="3899"/>
      <c r="F430" s="3899">
        <v>7.5</v>
      </c>
      <c r="G430" s="2744">
        <v>5</v>
      </c>
      <c r="H430" s="3724">
        <v>3</v>
      </c>
      <c r="I430" s="3900">
        <f>H430*B430</f>
        <v>3</v>
      </c>
      <c r="J430" s="3900"/>
      <c r="K430" s="3897">
        <f>(D430*PI())*B430</f>
        <v>143.57078426905355</v>
      </c>
      <c r="L430" s="3898"/>
    </row>
    <row r="431" spans="1:12" x14ac:dyDescent="0.2">
      <c r="A431" s="2875"/>
      <c r="B431" s="3205"/>
      <c r="C431" s="3405"/>
      <c r="D431" s="3899"/>
      <c r="E431" s="3899"/>
      <c r="F431" s="3899"/>
      <c r="G431" s="2744"/>
      <c r="H431" s="3724"/>
      <c r="I431" s="3900"/>
      <c r="J431" s="3900"/>
      <c r="K431" s="3897"/>
      <c r="L431" s="3898"/>
    </row>
    <row r="432" spans="1:12" ht="18.75" x14ac:dyDescent="0.2">
      <c r="A432" s="2875"/>
      <c r="B432" s="2153"/>
      <c r="C432" s="2154"/>
      <c r="D432" s="2155"/>
      <c r="E432" s="2155"/>
      <c r="F432" s="2155"/>
      <c r="G432" s="2155"/>
      <c r="H432" s="2020"/>
      <c r="I432" s="2156"/>
      <c r="J432" s="2156"/>
      <c r="K432" s="2157"/>
      <c r="L432" s="2158"/>
    </row>
    <row r="433" spans="1:12" x14ac:dyDescent="0.2">
      <c r="A433" s="2875"/>
      <c r="B433" s="3894" t="s">
        <v>1272</v>
      </c>
      <c r="C433" s="3895"/>
      <c r="D433" s="3895"/>
      <c r="E433" s="3895"/>
      <c r="F433" s="3895"/>
      <c r="G433" s="3895"/>
      <c r="H433" s="3895"/>
      <c r="I433" s="3895"/>
      <c r="J433" s="3895"/>
      <c r="K433" s="3895"/>
      <c r="L433" s="3896"/>
    </row>
    <row r="434" spans="1:12" x14ac:dyDescent="0.2">
      <c r="A434" s="2875"/>
      <c r="B434" s="2162"/>
      <c r="C434" s="2163"/>
      <c r="D434" s="2163"/>
      <c r="E434" s="2163"/>
      <c r="F434" s="2163"/>
      <c r="G434" s="2163"/>
      <c r="H434" s="2163"/>
      <c r="I434" s="2163"/>
      <c r="J434" s="2163"/>
      <c r="K434" s="2163"/>
      <c r="L434" s="2164"/>
    </row>
    <row r="435" spans="1:12" x14ac:dyDescent="0.2">
      <c r="A435" s="2875"/>
      <c r="B435" s="2162"/>
      <c r="C435" s="2163"/>
      <c r="D435" s="2163"/>
      <c r="E435" s="2163"/>
      <c r="F435" s="2163"/>
      <c r="G435" s="2163"/>
      <c r="H435" s="2163"/>
      <c r="I435" s="2163"/>
      <c r="J435" s="2163"/>
      <c r="K435" s="2163"/>
      <c r="L435" s="2164"/>
    </row>
    <row r="436" spans="1:12" x14ac:dyDescent="0.2">
      <c r="A436" s="2875"/>
      <c r="B436" s="2162"/>
      <c r="C436" s="2163"/>
      <c r="D436" s="2163"/>
      <c r="E436" s="2163"/>
      <c r="F436" s="2163"/>
      <c r="G436" s="2163"/>
      <c r="H436" s="2163"/>
      <c r="I436" s="2163"/>
      <c r="J436" s="2163"/>
      <c r="K436" s="2163"/>
      <c r="L436" s="2164"/>
    </row>
    <row r="437" spans="1:12" x14ac:dyDescent="0.2">
      <c r="A437" s="2875"/>
      <c r="B437" s="2162"/>
      <c r="C437" s="2163"/>
      <c r="D437" s="2163"/>
      <c r="E437" s="2163"/>
      <c r="F437" s="2163"/>
      <c r="G437" s="2163"/>
      <c r="H437" s="2163"/>
      <c r="I437" s="2163"/>
      <c r="J437" s="2163"/>
      <c r="K437" s="2163"/>
      <c r="L437" s="2164"/>
    </row>
    <row r="438" spans="1:12" x14ac:dyDescent="0.2">
      <c r="A438" s="2875"/>
      <c r="B438" s="2162"/>
      <c r="C438" s="2163"/>
      <c r="D438" s="2163"/>
      <c r="E438" s="2163"/>
      <c r="F438" s="2163"/>
      <c r="G438" s="2163"/>
      <c r="H438" s="2163"/>
      <c r="I438" s="2163"/>
      <c r="J438" s="2163"/>
      <c r="K438" s="2163"/>
      <c r="L438" s="2164"/>
    </row>
    <row r="439" spans="1:12" x14ac:dyDescent="0.2">
      <c r="A439" s="2875"/>
      <c r="B439" s="2162"/>
      <c r="C439" s="2163"/>
      <c r="D439" s="2163"/>
      <c r="E439" s="2163"/>
      <c r="F439" s="2163"/>
      <c r="G439" s="2163"/>
      <c r="H439" s="2163"/>
      <c r="I439" s="2163"/>
      <c r="J439" s="2163"/>
      <c r="K439" s="2163"/>
      <c r="L439" s="2164"/>
    </row>
    <row r="440" spans="1:12" x14ac:dyDescent="0.2">
      <c r="A440" s="2875"/>
      <c r="B440" s="2162"/>
      <c r="C440" s="2163"/>
      <c r="D440" s="2163"/>
      <c r="E440" s="2163"/>
      <c r="F440" s="2163"/>
      <c r="G440" s="2163"/>
      <c r="H440" s="2163"/>
      <c r="I440" s="2163"/>
      <c r="J440" s="2163"/>
      <c r="K440" s="2163"/>
      <c r="L440" s="2164"/>
    </row>
    <row r="441" spans="1:12" x14ac:dyDescent="0.2">
      <c r="A441" s="2875"/>
      <c r="B441" s="2162"/>
      <c r="C441" s="2163"/>
      <c r="D441" s="2163"/>
      <c r="E441" s="2163"/>
      <c r="F441" s="2163"/>
      <c r="G441" s="2163"/>
      <c r="H441" s="2163"/>
      <c r="I441" s="2163"/>
      <c r="J441" s="2163"/>
      <c r="K441" s="2163"/>
      <c r="L441" s="2164"/>
    </row>
    <row r="442" spans="1:12" x14ac:dyDescent="0.2">
      <c r="A442" s="2875"/>
      <c r="B442" s="2162"/>
      <c r="C442" s="2163"/>
      <c r="D442" s="2163"/>
      <c r="E442" s="2163"/>
      <c r="F442" s="2163"/>
      <c r="G442" s="2163"/>
      <c r="H442" s="2163"/>
      <c r="I442" s="2163"/>
      <c r="J442" s="2163"/>
      <c r="K442" s="2163"/>
      <c r="L442" s="2164"/>
    </row>
    <row r="443" spans="1:12" x14ac:dyDescent="0.2">
      <c r="A443" s="2875"/>
      <c r="B443" s="2162"/>
      <c r="C443" s="2163"/>
      <c r="D443" s="2163"/>
      <c r="E443" s="2163"/>
      <c r="F443" s="2163"/>
      <c r="G443" s="2163"/>
      <c r="H443" s="2163"/>
      <c r="I443" s="2163"/>
      <c r="J443" s="2163"/>
      <c r="K443" s="2163"/>
      <c r="L443" s="2164"/>
    </row>
    <row r="444" spans="1:12" x14ac:dyDescent="0.2">
      <c r="A444" s="2875"/>
      <c r="B444" s="2162"/>
      <c r="C444" s="2163"/>
      <c r="D444" s="2163"/>
      <c r="E444" s="2163"/>
      <c r="F444" s="2163"/>
      <c r="G444" s="2163"/>
      <c r="H444" s="2163"/>
      <c r="I444" s="2163"/>
      <c r="J444" s="2163"/>
      <c r="K444" s="2163"/>
      <c r="L444" s="2164"/>
    </row>
    <row r="445" spans="1:12" x14ac:dyDescent="0.2">
      <c r="A445" s="2875"/>
      <c r="B445" s="2162"/>
      <c r="C445" s="2163"/>
      <c r="D445" s="2163"/>
      <c r="E445" s="2163"/>
      <c r="F445" s="2163"/>
      <c r="G445" s="2163"/>
      <c r="H445" s="2163"/>
      <c r="I445" s="2163"/>
      <c r="J445" s="2163"/>
      <c r="K445" s="2163"/>
      <c r="L445" s="2164"/>
    </row>
    <row r="446" spans="1:12" x14ac:dyDescent="0.2">
      <c r="A446" s="2875"/>
      <c r="B446" s="2162"/>
      <c r="C446" s="2163"/>
      <c r="D446" s="2163"/>
      <c r="E446" s="2163"/>
      <c r="F446" s="2163"/>
      <c r="G446" s="2163"/>
      <c r="H446" s="2163"/>
      <c r="I446" s="2163"/>
      <c r="J446" s="2163"/>
      <c r="K446" s="2163"/>
      <c r="L446" s="2164"/>
    </row>
    <row r="447" spans="1:12" x14ac:dyDescent="0.2">
      <c r="A447" s="2875"/>
      <c r="B447" s="2162"/>
      <c r="C447" s="2163"/>
      <c r="D447" s="2163"/>
      <c r="E447" s="2163"/>
      <c r="F447" s="2163"/>
      <c r="G447" s="2163"/>
      <c r="H447" s="2163"/>
      <c r="I447" s="2163"/>
      <c r="J447" s="2163"/>
      <c r="K447" s="2163"/>
      <c r="L447" s="2164"/>
    </row>
    <row r="448" spans="1:12" x14ac:dyDescent="0.2">
      <c r="A448" s="2875"/>
      <c r="B448" s="2162"/>
      <c r="C448" s="2163"/>
      <c r="D448" s="2163"/>
      <c r="E448" s="2163"/>
      <c r="F448" s="2163"/>
      <c r="G448" s="2163"/>
      <c r="H448" s="2163"/>
      <c r="I448" s="2163"/>
      <c r="J448" s="2163"/>
      <c r="K448" s="2163"/>
      <c r="L448" s="2164"/>
    </row>
    <row r="449" spans="1:12" x14ac:dyDescent="0.2">
      <c r="A449" s="2875"/>
      <c r="B449" s="2162"/>
      <c r="C449" s="2163"/>
      <c r="D449" s="2163"/>
      <c r="E449" s="2163"/>
      <c r="F449" s="2163"/>
      <c r="G449" s="2163"/>
      <c r="H449" s="2163"/>
      <c r="I449" s="2163"/>
      <c r="J449" s="2163"/>
      <c r="K449" s="2163"/>
      <c r="L449" s="2164"/>
    </row>
    <row r="450" spans="1:12" x14ac:dyDescent="0.2">
      <c r="A450" s="2875"/>
      <c r="B450" s="3856" t="s">
        <v>50</v>
      </c>
      <c r="C450" s="3857"/>
      <c r="D450" s="3857"/>
      <c r="E450" s="3857"/>
      <c r="F450" s="3857"/>
      <c r="G450" s="3857"/>
      <c r="H450" s="3857"/>
      <c r="I450" s="3857"/>
      <c r="J450" s="3857"/>
      <c r="K450" s="3857"/>
      <c r="L450" s="3858"/>
    </row>
    <row r="451" spans="1:12" ht="13.5" thickBot="1" x14ac:dyDescent="0.25">
      <c r="A451" s="2875"/>
      <c r="B451" s="3859"/>
      <c r="C451" s="3860"/>
      <c r="D451" s="3860"/>
      <c r="E451" s="3860"/>
      <c r="F451" s="3860"/>
      <c r="G451" s="3860"/>
      <c r="H451" s="3860"/>
      <c r="I451" s="3860"/>
      <c r="J451" s="3860"/>
      <c r="K451" s="3860"/>
      <c r="L451" s="3861"/>
    </row>
    <row r="455" spans="1:12" ht="12.75" customHeight="1" x14ac:dyDescent="0.2">
      <c r="A455" s="538" t="s">
        <v>16</v>
      </c>
      <c r="B455" s="3887" t="s">
        <v>1188</v>
      </c>
      <c r="C455" s="3887"/>
      <c r="D455" s="3887"/>
      <c r="E455" s="3887"/>
      <c r="F455" s="3887"/>
      <c r="G455" s="3887"/>
      <c r="H455" s="3887"/>
      <c r="I455" s="3887"/>
      <c r="J455" s="3887"/>
      <c r="K455" s="3887"/>
    </row>
    <row r="456" spans="1:12" ht="12.75" customHeight="1" x14ac:dyDescent="0.2">
      <c r="A456" s="2875" t="s">
        <v>1188</v>
      </c>
      <c r="B456" s="3887"/>
      <c r="C456" s="3887"/>
      <c r="D456" s="3887"/>
      <c r="E456" s="3887"/>
      <c r="F456" s="3887"/>
      <c r="G456" s="3887"/>
      <c r="H456" s="3887"/>
      <c r="I456" s="3887"/>
      <c r="J456" s="3887"/>
      <c r="K456" s="3887"/>
    </row>
    <row r="457" spans="1:12" ht="15" x14ac:dyDescent="0.2">
      <c r="A457" s="2875"/>
      <c r="B457" s="2165"/>
      <c r="C457" s="2166"/>
      <c r="D457" s="2166"/>
      <c r="E457" s="2166"/>
      <c r="F457" s="2166"/>
      <c r="G457" s="2166"/>
      <c r="H457" s="2166"/>
      <c r="I457" s="2166"/>
      <c r="J457" s="2166"/>
      <c r="K457" s="2167"/>
    </row>
    <row r="458" spans="1:12" ht="15" x14ac:dyDescent="0.2">
      <c r="A458" s="2875"/>
      <c r="B458" s="2168"/>
      <c r="C458" s="2169"/>
      <c r="D458" s="2169"/>
      <c r="E458" s="2169"/>
      <c r="F458" s="2169"/>
      <c r="G458" s="2169"/>
      <c r="H458" s="2169"/>
      <c r="I458" s="2169"/>
      <c r="J458" s="2169"/>
      <c r="K458" s="2170"/>
    </row>
    <row r="459" spans="1:12" ht="18" x14ac:dyDescent="0.2">
      <c r="A459" s="2875"/>
      <c r="B459" s="3850" t="s">
        <v>1275</v>
      </c>
      <c r="C459" s="3886"/>
      <c r="D459" s="3886"/>
      <c r="E459" s="3886"/>
      <c r="F459" s="3886"/>
      <c r="G459" s="3886"/>
      <c r="H459" s="3886"/>
      <c r="I459" s="3886"/>
      <c r="J459" s="3886"/>
      <c r="K459" s="3852"/>
    </row>
    <row r="460" spans="1:12" ht="15" x14ac:dyDescent="0.2">
      <c r="A460" s="2875"/>
      <c r="B460" s="3888" t="s">
        <v>1276</v>
      </c>
      <c r="C460" s="3889"/>
      <c r="D460" s="3889"/>
      <c r="E460" s="3889"/>
      <c r="F460" s="3889"/>
      <c r="G460" s="3889"/>
      <c r="H460" s="3889"/>
      <c r="I460" s="3889"/>
      <c r="J460" s="3889"/>
      <c r="K460" s="3890"/>
    </row>
    <row r="461" spans="1:12" x14ac:dyDescent="0.2">
      <c r="A461" s="2875"/>
      <c r="B461" s="3891" t="s">
        <v>1277</v>
      </c>
      <c r="C461" s="3892"/>
      <c r="D461" s="3892"/>
      <c r="E461" s="3892"/>
      <c r="F461" s="3892"/>
      <c r="G461" s="3892"/>
      <c r="H461" s="3892"/>
      <c r="I461" s="3892"/>
      <c r="J461" s="3892"/>
      <c r="K461" s="3239"/>
    </row>
    <row r="462" spans="1:12" x14ac:dyDescent="0.2">
      <c r="A462" s="2875"/>
      <c r="B462" s="3891"/>
      <c r="C462" s="3892"/>
      <c r="D462" s="3892"/>
      <c r="E462" s="3892"/>
      <c r="F462" s="3892"/>
      <c r="G462" s="3892"/>
      <c r="H462" s="3892"/>
      <c r="I462" s="3892"/>
      <c r="J462" s="3892"/>
      <c r="K462" s="3239"/>
    </row>
    <row r="463" spans="1:12" x14ac:dyDescent="0.2">
      <c r="A463" s="2875"/>
      <c r="B463" s="3891" t="s">
        <v>1278</v>
      </c>
      <c r="C463" s="3892"/>
      <c r="D463" s="3892"/>
      <c r="E463" s="3892"/>
      <c r="F463" s="3892"/>
      <c r="G463" s="3892"/>
      <c r="H463" s="3892"/>
      <c r="I463" s="3892"/>
      <c r="J463" s="3892"/>
      <c r="K463" s="3239"/>
    </row>
    <row r="464" spans="1:12" x14ac:dyDescent="0.2">
      <c r="A464" s="2875"/>
      <c r="B464" s="3891"/>
      <c r="C464" s="3892"/>
      <c r="D464" s="3892"/>
      <c r="E464" s="3892"/>
      <c r="F464" s="3892"/>
      <c r="G464" s="3892"/>
      <c r="H464" s="3892"/>
      <c r="I464" s="3892"/>
      <c r="J464" s="3892"/>
      <c r="K464" s="3239"/>
    </row>
    <row r="465" spans="1:11" ht="15" x14ac:dyDescent="0.2">
      <c r="A465" s="2875"/>
      <c r="B465" s="3888" t="s">
        <v>1279</v>
      </c>
      <c r="C465" s="3889"/>
      <c r="D465" s="3889"/>
      <c r="E465" s="3889"/>
      <c r="F465" s="3889"/>
      <c r="G465" s="3889"/>
      <c r="H465" s="3889"/>
      <c r="I465" s="3889"/>
      <c r="J465" s="3889"/>
      <c r="K465" s="3890"/>
    </row>
    <row r="466" spans="1:11" x14ac:dyDescent="0.2">
      <c r="A466" s="2875"/>
      <c r="B466" s="3880" t="s">
        <v>1280</v>
      </c>
      <c r="C466" s="3893"/>
      <c r="D466" s="3893"/>
      <c r="E466" s="3893"/>
      <c r="F466" s="3893"/>
      <c r="G466" s="3893"/>
      <c r="H466" s="3893"/>
      <c r="I466" s="3893"/>
      <c r="J466" s="3893"/>
      <c r="K466" s="3882"/>
    </row>
    <row r="467" spans="1:11" x14ac:dyDescent="0.2">
      <c r="A467" s="2875"/>
      <c r="B467" s="3880"/>
      <c r="C467" s="3893"/>
      <c r="D467" s="3893"/>
      <c r="E467" s="3893"/>
      <c r="F467" s="3893"/>
      <c r="G467" s="3893"/>
      <c r="H467" s="3893"/>
      <c r="I467" s="3893"/>
      <c r="J467" s="3893"/>
      <c r="K467" s="3882"/>
    </row>
    <row r="468" spans="1:11" ht="15" x14ac:dyDescent="0.2">
      <c r="A468" s="2875"/>
      <c r="B468" s="2171"/>
      <c r="C468" s="2172"/>
      <c r="D468" s="2172"/>
      <c r="E468" s="2172"/>
      <c r="F468" s="2172"/>
      <c r="G468" s="2172"/>
      <c r="H468" s="2172"/>
      <c r="I468" s="2172"/>
      <c r="J468" s="2172"/>
      <c r="K468" s="2173"/>
    </row>
    <row r="469" spans="1:11" x14ac:dyDescent="0.2">
      <c r="A469" s="2875"/>
      <c r="B469" s="3880" t="s">
        <v>1281</v>
      </c>
      <c r="C469" s="3881"/>
      <c r="D469" s="3881"/>
      <c r="E469" s="3881"/>
      <c r="F469" s="3881"/>
      <c r="G469" s="3881"/>
      <c r="H469" s="3881"/>
      <c r="I469" s="3881"/>
      <c r="J469" s="3881"/>
      <c r="K469" s="3882"/>
    </row>
    <row r="470" spans="1:11" x14ac:dyDescent="0.2">
      <c r="A470" s="2875"/>
      <c r="B470" s="3880"/>
      <c r="C470" s="3881"/>
      <c r="D470" s="3881"/>
      <c r="E470" s="3881"/>
      <c r="F470" s="3881"/>
      <c r="G470" s="3881"/>
      <c r="H470" s="3881"/>
      <c r="I470" s="3881"/>
      <c r="J470" s="3881"/>
      <c r="K470" s="3882"/>
    </row>
    <row r="471" spans="1:11" ht="15" x14ac:dyDescent="0.2">
      <c r="A471" s="2875"/>
      <c r="B471" s="2171"/>
      <c r="C471" s="2174"/>
      <c r="D471" s="2174"/>
      <c r="E471" s="2174"/>
      <c r="F471" s="2174"/>
      <c r="G471" s="2174"/>
      <c r="H471" s="2174"/>
      <c r="I471" s="2174"/>
      <c r="J471" s="2174"/>
      <c r="K471" s="2173"/>
    </row>
    <row r="472" spans="1:11" x14ac:dyDescent="0.2">
      <c r="A472" s="2875"/>
      <c r="B472" s="3880" t="s">
        <v>1282</v>
      </c>
      <c r="C472" s="3883"/>
      <c r="D472" s="3883"/>
      <c r="E472" s="3883"/>
      <c r="F472" s="3883"/>
      <c r="G472" s="3883"/>
      <c r="H472" s="3883"/>
      <c r="I472" s="3883"/>
      <c r="J472" s="3883"/>
      <c r="K472" s="3884"/>
    </row>
    <row r="473" spans="1:11" x14ac:dyDescent="0.2">
      <c r="A473" s="2875"/>
      <c r="B473" s="3885"/>
      <c r="C473" s="3883"/>
      <c r="D473" s="3883"/>
      <c r="E473" s="3883"/>
      <c r="F473" s="3883"/>
      <c r="G473" s="3883"/>
      <c r="H473" s="3883"/>
      <c r="I473" s="3883"/>
      <c r="J473" s="3883"/>
      <c r="K473" s="3884"/>
    </row>
    <row r="474" spans="1:11" ht="15" x14ac:dyDescent="0.2">
      <c r="A474" s="2875"/>
      <c r="B474" s="2175"/>
      <c r="C474" s="2176"/>
      <c r="D474" s="2176"/>
      <c r="E474" s="2176"/>
      <c r="F474" s="2176"/>
      <c r="G474" s="2176"/>
      <c r="H474" s="2176"/>
      <c r="I474" s="2176"/>
      <c r="J474" s="2176"/>
      <c r="K474" s="2177"/>
    </row>
    <row r="475" spans="1:11" ht="18" x14ac:dyDescent="0.2">
      <c r="A475" s="2875"/>
      <c r="B475" s="3850" t="s">
        <v>1283</v>
      </c>
      <c r="C475" s="3886"/>
      <c r="D475" s="3886"/>
      <c r="E475" s="3886"/>
      <c r="F475" s="3886"/>
      <c r="G475" s="3886"/>
      <c r="H475" s="3886"/>
      <c r="I475" s="3886"/>
      <c r="J475" s="3886"/>
      <c r="K475" s="3852"/>
    </row>
    <row r="476" spans="1:11" x14ac:dyDescent="0.2">
      <c r="A476" s="2875"/>
      <c r="B476" s="3862" t="s">
        <v>1284</v>
      </c>
      <c r="C476" s="3863"/>
      <c r="D476" s="3863"/>
      <c r="E476" s="3863"/>
      <c r="F476" s="3863"/>
      <c r="G476" s="3863"/>
      <c r="H476" s="3863"/>
      <c r="I476" s="3863"/>
      <c r="J476" s="3863"/>
      <c r="K476" s="3864"/>
    </row>
    <row r="477" spans="1:11" x14ac:dyDescent="0.2">
      <c r="A477" s="2875"/>
      <c r="B477" s="3862"/>
      <c r="C477" s="3863"/>
      <c r="D477" s="3863"/>
      <c r="E477" s="3863"/>
      <c r="F477" s="3863"/>
      <c r="G477" s="3863"/>
      <c r="H477" s="3863"/>
      <c r="I477" s="3863"/>
      <c r="J477" s="3863"/>
      <c r="K477" s="3864"/>
    </row>
    <row r="478" spans="1:11" ht="14.25" x14ac:dyDescent="0.2">
      <c r="A478" s="2875"/>
      <c r="B478" s="2178"/>
      <c r="C478" s="2179"/>
      <c r="D478" s="2179"/>
      <c r="E478" s="2179"/>
      <c r="F478" s="2179"/>
      <c r="G478" s="2179"/>
      <c r="H478" s="2179"/>
      <c r="I478" s="2179"/>
      <c r="J478" s="2179"/>
      <c r="K478" s="2180"/>
    </row>
    <row r="479" spans="1:11" x14ac:dyDescent="0.2">
      <c r="A479" s="2875"/>
      <c r="B479" s="3877" t="s">
        <v>1285</v>
      </c>
      <c r="C479" s="3878"/>
      <c r="D479" s="3878"/>
      <c r="E479" s="3878"/>
      <c r="F479" s="3878"/>
      <c r="G479" s="3878"/>
      <c r="H479" s="3878"/>
      <c r="I479" s="3878"/>
      <c r="J479" s="3878"/>
      <c r="K479" s="3879"/>
    </row>
    <row r="480" spans="1:11" x14ac:dyDescent="0.2">
      <c r="A480" s="2875"/>
      <c r="B480" s="3877"/>
      <c r="C480" s="3878"/>
      <c r="D480" s="3878"/>
      <c r="E480" s="3878"/>
      <c r="F480" s="3878"/>
      <c r="G480" s="3878"/>
      <c r="H480" s="3878"/>
      <c r="I480" s="3878"/>
      <c r="J480" s="3878"/>
      <c r="K480" s="3879"/>
    </row>
    <row r="481" spans="1:11" x14ac:dyDescent="0.2">
      <c r="A481" s="2875"/>
      <c r="B481" s="3877" t="s">
        <v>1286</v>
      </c>
      <c r="C481" s="3878"/>
      <c r="D481" s="3878"/>
      <c r="E481" s="3878"/>
      <c r="F481" s="3878"/>
      <c r="G481" s="3878"/>
      <c r="H481" s="3878"/>
      <c r="I481" s="3878"/>
      <c r="J481" s="3878"/>
      <c r="K481" s="3879"/>
    </row>
    <row r="482" spans="1:11" x14ac:dyDescent="0.2">
      <c r="A482" s="2875"/>
      <c r="B482" s="3877"/>
      <c r="C482" s="3878"/>
      <c r="D482" s="3878"/>
      <c r="E482" s="3878"/>
      <c r="F482" s="3878"/>
      <c r="G482" s="3878"/>
      <c r="H482" s="3878"/>
      <c r="I482" s="3878"/>
      <c r="J482" s="3878"/>
      <c r="K482" s="3879"/>
    </row>
    <row r="483" spans="1:11" ht="15" x14ac:dyDescent="0.2">
      <c r="A483" s="2875"/>
      <c r="B483" s="2181" t="s">
        <v>1287</v>
      </c>
      <c r="C483" s="2179"/>
      <c r="D483" s="2179"/>
      <c r="E483" s="2179"/>
      <c r="F483" s="2179"/>
      <c r="G483" s="2179"/>
      <c r="H483" s="2179"/>
      <c r="I483" s="2179"/>
      <c r="J483" s="2179"/>
      <c r="K483" s="2180"/>
    </row>
    <row r="484" spans="1:11" ht="14.25" x14ac:dyDescent="0.2">
      <c r="A484" s="2875"/>
      <c r="B484" s="2178"/>
      <c r="C484" s="2179"/>
      <c r="D484" s="2179"/>
      <c r="E484" s="2179"/>
      <c r="F484" s="2179"/>
      <c r="G484" s="2179"/>
      <c r="H484" s="2179"/>
      <c r="I484" s="2179"/>
      <c r="J484" s="2179"/>
      <c r="K484" s="2180"/>
    </row>
    <row r="485" spans="1:11" x14ac:dyDescent="0.2">
      <c r="A485" s="2875"/>
      <c r="B485" s="3877" t="s">
        <v>1288</v>
      </c>
      <c r="C485" s="3878"/>
      <c r="D485" s="3878"/>
      <c r="E485" s="3878"/>
      <c r="F485" s="3878"/>
      <c r="G485" s="3878"/>
      <c r="H485" s="3878"/>
      <c r="I485" s="3878"/>
      <c r="J485" s="3878"/>
      <c r="K485" s="3879"/>
    </row>
    <row r="486" spans="1:11" x14ac:dyDescent="0.2">
      <c r="A486" s="2875"/>
      <c r="B486" s="3877"/>
      <c r="C486" s="3878"/>
      <c r="D486" s="3878"/>
      <c r="E486" s="3878"/>
      <c r="F486" s="3878"/>
      <c r="G486" s="3878"/>
      <c r="H486" s="3878"/>
      <c r="I486" s="3878"/>
      <c r="J486" s="3878"/>
      <c r="K486" s="3879"/>
    </row>
    <row r="487" spans="1:11" ht="15" customHeight="1" x14ac:dyDescent="0.2">
      <c r="A487" s="2875"/>
      <c r="B487" s="3877" t="s">
        <v>1289</v>
      </c>
      <c r="C487" s="3878"/>
      <c r="D487" s="3878"/>
      <c r="E487" s="3878"/>
      <c r="F487" s="3878"/>
      <c r="G487" s="3878"/>
      <c r="H487" s="3878"/>
      <c r="I487" s="3878"/>
      <c r="J487" s="3878"/>
      <c r="K487" s="3879"/>
    </row>
    <row r="488" spans="1:11" ht="15" customHeight="1" x14ac:dyDescent="0.2">
      <c r="A488" s="2875"/>
      <c r="B488" s="3877"/>
      <c r="C488" s="3878"/>
      <c r="D488" s="3878"/>
      <c r="E488" s="3878"/>
      <c r="F488" s="3878"/>
      <c r="G488" s="3878"/>
      <c r="H488" s="3878"/>
      <c r="I488" s="3878"/>
      <c r="J488" s="3878"/>
      <c r="K488" s="3879"/>
    </row>
    <row r="489" spans="1:11" ht="15" x14ac:dyDescent="0.2">
      <c r="A489" s="2875"/>
      <c r="B489" s="2182" t="s">
        <v>1290</v>
      </c>
      <c r="C489" s="2179"/>
      <c r="D489" s="2179"/>
      <c r="E489" s="2179"/>
      <c r="F489" s="2179"/>
      <c r="G489" s="2179"/>
      <c r="H489" s="2179"/>
      <c r="I489" s="2179"/>
      <c r="J489" s="2179"/>
      <c r="K489" s="2180"/>
    </row>
    <row r="490" spans="1:11" x14ac:dyDescent="0.2">
      <c r="A490" s="2875"/>
      <c r="B490" s="3862" t="s">
        <v>1291</v>
      </c>
      <c r="C490" s="3863"/>
      <c r="D490" s="3863"/>
      <c r="E490" s="3863"/>
      <c r="F490" s="3863"/>
      <c r="G490" s="3863"/>
      <c r="H490" s="3863"/>
      <c r="I490" s="3863"/>
      <c r="J490" s="3863"/>
      <c r="K490" s="3864"/>
    </row>
    <row r="491" spans="1:11" x14ac:dyDescent="0.2">
      <c r="A491" s="2875"/>
      <c r="B491" s="3862"/>
      <c r="C491" s="3863"/>
      <c r="D491" s="3863"/>
      <c r="E491" s="3863"/>
      <c r="F491" s="3863"/>
      <c r="G491" s="3863"/>
      <c r="H491" s="3863"/>
      <c r="I491" s="3863"/>
      <c r="J491" s="3863"/>
      <c r="K491" s="3864"/>
    </row>
    <row r="492" spans="1:11" ht="14.25" x14ac:dyDescent="0.2">
      <c r="A492" s="2875"/>
      <c r="B492" s="2178"/>
      <c r="C492" s="2179"/>
      <c r="D492" s="2179"/>
      <c r="E492" s="2179"/>
      <c r="F492" s="2179"/>
      <c r="G492" s="2179"/>
      <c r="H492" s="2179"/>
      <c r="I492" s="2179"/>
      <c r="J492" s="2179"/>
      <c r="K492" s="2180"/>
    </row>
    <row r="493" spans="1:11" ht="15" x14ac:dyDescent="0.25">
      <c r="A493" s="2875"/>
      <c r="B493" s="2183" t="s">
        <v>1292</v>
      </c>
      <c r="C493" s="2179"/>
      <c r="D493" s="2179"/>
      <c r="E493" s="2179"/>
      <c r="F493" s="2179"/>
      <c r="G493" s="2179"/>
      <c r="H493" s="2179"/>
      <c r="I493" s="2179"/>
      <c r="J493" s="2179"/>
      <c r="K493" s="2180"/>
    </row>
    <row r="494" spans="1:11" ht="15" x14ac:dyDescent="0.25">
      <c r="A494" s="2875"/>
      <c r="B494" s="2183" t="s">
        <v>1293</v>
      </c>
      <c r="C494" s="2179"/>
      <c r="D494" s="2179"/>
      <c r="E494" s="2179"/>
      <c r="F494" s="2179"/>
      <c r="G494" s="2179"/>
      <c r="H494" s="2179"/>
      <c r="I494" s="2179"/>
      <c r="J494" s="2179"/>
      <c r="K494" s="2180"/>
    </row>
    <row r="495" spans="1:11" ht="15" x14ac:dyDescent="0.25">
      <c r="A495" s="2875"/>
      <c r="B495" s="2183" t="s">
        <v>1294</v>
      </c>
      <c r="C495" s="2179"/>
      <c r="D495" s="2179"/>
      <c r="E495" s="2179"/>
      <c r="F495" s="2179"/>
      <c r="G495" s="2179"/>
      <c r="H495" s="2179"/>
      <c r="I495" s="2179"/>
      <c r="J495" s="2179"/>
      <c r="K495" s="2180"/>
    </row>
    <row r="496" spans="1:11" x14ac:dyDescent="0.2">
      <c r="A496" s="2875"/>
      <c r="B496" s="3853" t="s">
        <v>1295</v>
      </c>
      <c r="C496" s="3854"/>
      <c r="D496" s="3854"/>
      <c r="E496" s="3854"/>
      <c r="F496" s="3854"/>
      <c r="G496" s="3854"/>
      <c r="H496" s="3854"/>
      <c r="I496" s="3854"/>
      <c r="J496" s="3854"/>
      <c r="K496" s="3855"/>
    </row>
    <row r="497" spans="1:11" x14ac:dyDescent="0.2">
      <c r="A497" s="2875"/>
      <c r="B497" s="3853"/>
      <c r="C497" s="3854"/>
      <c r="D497" s="3854"/>
      <c r="E497" s="3854"/>
      <c r="F497" s="3854"/>
      <c r="G497" s="3854"/>
      <c r="H497" s="3854"/>
      <c r="I497" s="3854"/>
      <c r="J497" s="3854"/>
      <c r="K497" s="3855"/>
    </row>
    <row r="498" spans="1:11" ht="14.25" x14ac:dyDescent="0.2">
      <c r="A498" s="2875"/>
      <c r="B498" s="2178"/>
      <c r="C498" s="2179"/>
      <c r="D498" s="2179"/>
      <c r="E498" s="2179"/>
      <c r="F498" s="2179"/>
      <c r="G498" s="2179"/>
      <c r="H498" s="2179"/>
      <c r="I498" s="2179"/>
      <c r="J498" s="2179"/>
      <c r="K498" s="2180"/>
    </row>
    <row r="499" spans="1:11" x14ac:dyDescent="0.2">
      <c r="A499" s="2875"/>
      <c r="B499" s="3865" t="s">
        <v>1296</v>
      </c>
      <c r="C499" s="3866"/>
      <c r="D499" s="3866"/>
      <c r="E499" s="3866"/>
      <c r="F499" s="3866"/>
      <c r="G499" s="3866"/>
      <c r="H499" s="3866"/>
      <c r="I499" s="3866"/>
      <c r="J499" s="3866"/>
      <c r="K499" s="3867"/>
    </row>
    <row r="500" spans="1:11" x14ac:dyDescent="0.2">
      <c r="A500" s="2875"/>
      <c r="B500" s="3865"/>
      <c r="C500" s="3866"/>
      <c r="D500" s="3866"/>
      <c r="E500" s="3866"/>
      <c r="F500" s="3866"/>
      <c r="G500" s="3866"/>
      <c r="H500" s="3866"/>
      <c r="I500" s="3866"/>
      <c r="J500" s="3866"/>
      <c r="K500" s="3867"/>
    </row>
    <row r="501" spans="1:11" x14ac:dyDescent="0.2">
      <c r="A501" s="2875"/>
      <c r="B501" s="3862" t="s">
        <v>1297</v>
      </c>
      <c r="C501" s="3863"/>
      <c r="D501" s="3863"/>
      <c r="E501" s="3863"/>
      <c r="F501" s="3863"/>
      <c r="G501" s="3863"/>
      <c r="H501" s="3863"/>
      <c r="I501" s="3863"/>
      <c r="J501" s="3863"/>
      <c r="K501" s="3864"/>
    </row>
    <row r="502" spans="1:11" x14ac:dyDescent="0.2">
      <c r="A502" s="2875"/>
      <c r="B502" s="3862"/>
      <c r="C502" s="3863"/>
      <c r="D502" s="3863"/>
      <c r="E502" s="3863"/>
      <c r="F502" s="3863"/>
      <c r="G502" s="3863"/>
      <c r="H502" s="3863"/>
      <c r="I502" s="3863"/>
      <c r="J502" s="3863"/>
      <c r="K502" s="3864"/>
    </row>
    <row r="503" spans="1:11" ht="14.25" x14ac:dyDescent="0.2">
      <c r="A503" s="2875"/>
      <c r="B503" s="2178"/>
      <c r="C503" s="2179"/>
      <c r="D503" s="2179"/>
      <c r="E503" s="2179"/>
      <c r="F503" s="2179"/>
      <c r="G503" s="2179"/>
      <c r="H503" s="2179"/>
      <c r="I503" s="2179"/>
      <c r="J503" s="2179"/>
      <c r="K503" s="2180"/>
    </row>
    <row r="504" spans="1:11" x14ac:dyDescent="0.2">
      <c r="A504" s="2875"/>
      <c r="B504" s="3862" t="s">
        <v>1298</v>
      </c>
      <c r="C504" s="3863"/>
      <c r="D504" s="3863"/>
      <c r="E504" s="3863"/>
      <c r="F504" s="3863"/>
      <c r="G504" s="3863"/>
      <c r="H504" s="3863"/>
      <c r="I504" s="3863"/>
      <c r="J504" s="3863"/>
      <c r="K504" s="3864"/>
    </row>
    <row r="505" spans="1:11" x14ac:dyDescent="0.2">
      <c r="A505" s="2875"/>
      <c r="B505" s="3862"/>
      <c r="C505" s="3863"/>
      <c r="D505" s="3863"/>
      <c r="E505" s="3863"/>
      <c r="F505" s="3863"/>
      <c r="G505" s="3863"/>
      <c r="H505" s="3863"/>
      <c r="I505" s="3863"/>
      <c r="J505" s="3863"/>
      <c r="K505" s="3864"/>
    </row>
    <row r="506" spans="1:11" ht="14.25" x14ac:dyDescent="0.2">
      <c r="A506" s="2875"/>
      <c r="B506" s="2184"/>
      <c r="C506" s="2179"/>
      <c r="D506" s="2179"/>
      <c r="E506" s="2179"/>
      <c r="F506" s="2179"/>
      <c r="G506" s="2179"/>
      <c r="H506" s="2179"/>
      <c r="I506" s="2179"/>
      <c r="J506" s="2179"/>
      <c r="K506" s="2180"/>
    </row>
    <row r="507" spans="1:11" x14ac:dyDescent="0.2">
      <c r="A507" s="2875"/>
      <c r="B507" s="3865" t="s">
        <v>1299</v>
      </c>
      <c r="C507" s="3866"/>
      <c r="D507" s="3866"/>
      <c r="E507" s="3866"/>
      <c r="F507" s="3866"/>
      <c r="G507" s="3866"/>
      <c r="H507" s="3866"/>
      <c r="I507" s="3866"/>
      <c r="J507" s="3866"/>
      <c r="K507" s="3867"/>
    </row>
    <row r="508" spans="1:11" x14ac:dyDescent="0.2">
      <c r="A508" s="2875"/>
      <c r="B508" s="3865"/>
      <c r="C508" s="3866"/>
      <c r="D508" s="3866"/>
      <c r="E508" s="3866"/>
      <c r="F508" s="3866"/>
      <c r="G508" s="3866"/>
      <c r="H508" s="3866"/>
      <c r="I508" s="3866"/>
      <c r="J508" s="3866"/>
      <c r="K508" s="3867"/>
    </row>
    <row r="509" spans="1:11" x14ac:dyDescent="0.2">
      <c r="A509" s="2875"/>
      <c r="B509" s="3874" t="s">
        <v>951</v>
      </c>
      <c r="C509" s="3875"/>
      <c r="D509" s="3875"/>
      <c r="E509" s="3875"/>
      <c r="F509" s="3875"/>
      <c r="G509" s="3875"/>
      <c r="H509" s="3875"/>
      <c r="I509" s="3875"/>
      <c r="J509" s="3875"/>
      <c r="K509" s="3876"/>
    </row>
    <row r="510" spans="1:11" x14ac:dyDescent="0.2">
      <c r="A510" s="2875"/>
      <c r="B510" s="3874"/>
      <c r="C510" s="3875"/>
      <c r="D510" s="3875"/>
      <c r="E510" s="3875"/>
      <c r="F510" s="3875"/>
      <c r="G510" s="3875"/>
      <c r="H510" s="3875"/>
      <c r="I510" s="3875"/>
      <c r="J510" s="3875"/>
      <c r="K510" s="3876"/>
    </row>
    <row r="511" spans="1:11" x14ac:dyDescent="0.2">
      <c r="A511" s="2875"/>
      <c r="B511" s="2185"/>
      <c r="C511" s="2186"/>
      <c r="D511" s="2186"/>
      <c r="E511" s="2186"/>
      <c r="F511" s="2186"/>
      <c r="G511" s="2186"/>
      <c r="H511" s="2186"/>
      <c r="I511" s="2186"/>
      <c r="J511" s="2186"/>
      <c r="K511" s="2187"/>
    </row>
    <row r="512" spans="1:11" x14ac:dyDescent="0.2">
      <c r="A512" s="2875"/>
      <c r="B512" s="3874" t="s">
        <v>1300</v>
      </c>
      <c r="C512" s="3875"/>
      <c r="D512" s="3875"/>
      <c r="E512" s="3875"/>
      <c r="F512" s="3875"/>
      <c r="G512" s="3875"/>
      <c r="H512" s="3875"/>
      <c r="I512" s="3875"/>
      <c r="J512" s="3875"/>
      <c r="K512" s="3876"/>
    </row>
    <row r="513" spans="1:11" x14ac:dyDescent="0.2">
      <c r="A513" s="2875"/>
      <c r="B513" s="3874"/>
      <c r="C513" s="3875"/>
      <c r="D513" s="3875"/>
      <c r="E513" s="3875"/>
      <c r="F513" s="3875"/>
      <c r="G513" s="3875"/>
      <c r="H513" s="3875"/>
      <c r="I513" s="3875"/>
      <c r="J513" s="3875"/>
      <c r="K513" s="3876"/>
    </row>
    <row r="514" spans="1:11" x14ac:dyDescent="0.2">
      <c r="A514" s="2875"/>
      <c r="B514" s="2185"/>
      <c r="C514" s="2186"/>
      <c r="D514" s="2186"/>
      <c r="E514" s="2186"/>
      <c r="F514" s="2186"/>
      <c r="G514" s="2186"/>
      <c r="H514" s="2186"/>
      <c r="I514" s="2186"/>
      <c r="J514" s="2186"/>
      <c r="K514" s="2187"/>
    </row>
    <row r="515" spans="1:11" x14ac:dyDescent="0.2">
      <c r="A515" s="2875"/>
      <c r="B515" s="3874" t="s">
        <v>1301</v>
      </c>
      <c r="C515" s="3875"/>
      <c r="D515" s="3875"/>
      <c r="E515" s="3875"/>
      <c r="F515" s="3875"/>
      <c r="G515" s="3875"/>
      <c r="H515" s="3875"/>
      <c r="I515" s="3875"/>
      <c r="J515" s="3875"/>
      <c r="K515" s="3876"/>
    </row>
    <row r="516" spans="1:11" x14ac:dyDescent="0.2">
      <c r="A516" s="2875"/>
      <c r="B516" s="3874"/>
      <c r="C516" s="3875"/>
      <c r="D516" s="3875"/>
      <c r="E516" s="3875"/>
      <c r="F516" s="3875"/>
      <c r="G516" s="3875"/>
      <c r="H516" s="3875"/>
      <c r="I516" s="3875"/>
      <c r="J516" s="3875"/>
      <c r="K516" s="3876"/>
    </row>
    <row r="517" spans="1:11" x14ac:dyDescent="0.2">
      <c r="A517" s="2875"/>
      <c r="B517" s="2185"/>
      <c r="C517" s="2186"/>
      <c r="D517" s="2186"/>
      <c r="E517" s="2186"/>
      <c r="F517" s="2186"/>
      <c r="G517" s="2186"/>
      <c r="H517" s="2186"/>
      <c r="I517" s="2186"/>
      <c r="J517" s="2186"/>
      <c r="K517" s="2187"/>
    </row>
    <row r="518" spans="1:11" x14ac:dyDescent="0.2">
      <c r="A518" s="2875"/>
      <c r="B518" s="3862" t="s">
        <v>1248</v>
      </c>
      <c r="C518" s="3863"/>
      <c r="D518" s="3863"/>
      <c r="E518" s="3863"/>
      <c r="F518" s="3863"/>
      <c r="G518" s="3863"/>
      <c r="H518" s="3863"/>
      <c r="I518" s="3863"/>
      <c r="J518" s="3863"/>
      <c r="K518" s="3864"/>
    </row>
    <row r="519" spans="1:11" x14ac:dyDescent="0.2">
      <c r="A519" s="2875"/>
      <c r="B519" s="3862"/>
      <c r="C519" s="3863"/>
      <c r="D519" s="3863"/>
      <c r="E519" s="3863"/>
      <c r="F519" s="3863"/>
      <c r="G519" s="3863"/>
      <c r="H519" s="3863"/>
      <c r="I519" s="3863"/>
      <c r="J519" s="3863"/>
      <c r="K519" s="3864"/>
    </row>
    <row r="520" spans="1:11" ht="14.25" x14ac:dyDescent="0.2">
      <c r="A520" s="2875"/>
      <c r="B520" s="2178"/>
      <c r="C520" s="2179"/>
      <c r="D520" s="2179"/>
      <c r="E520" s="2179"/>
      <c r="F520" s="2179"/>
      <c r="G520" s="2179"/>
      <c r="H520" s="2179"/>
      <c r="I520" s="2179"/>
      <c r="J520" s="2179"/>
      <c r="K520" s="2180"/>
    </row>
    <row r="521" spans="1:11" x14ac:dyDescent="0.2">
      <c r="A521" s="2875"/>
      <c r="B521" s="3853" t="s">
        <v>1302</v>
      </c>
      <c r="C521" s="3854"/>
      <c r="D521" s="3854"/>
      <c r="E521" s="3854"/>
      <c r="F521" s="3854"/>
      <c r="G521" s="3854"/>
      <c r="H521" s="3854"/>
      <c r="I521" s="3854"/>
      <c r="J521" s="3854"/>
      <c r="K521" s="3855"/>
    </row>
    <row r="522" spans="1:11" x14ac:dyDescent="0.2">
      <c r="A522" s="2875"/>
      <c r="B522" s="3853"/>
      <c r="C522" s="3854"/>
      <c r="D522" s="3854"/>
      <c r="E522" s="3854"/>
      <c r="F522" s="3854"/>
      <c r="G522" s="3854"/>
      <c r="H522" s="3854"/>
      <c r="I522" s="3854"/>
      <c r="J522" s="3854"/>
      <c r="K522" s="3855"/>
    </row>
    <row r="523" spans="1:11" ht="14.25" x14ac:dyDescent="0.2">
      <c r="A523" s="2875"/>
      <c r="B523" s="2178"/>
      <c r="C523" s="2179"/>
      <c r="D523" s="2179"/>
      <c r="E523" s="2179"/>
      <c r="F523" s="2179"/>
      <c r="G523" s="2179"/>
      <c r="H523" s="2179"/>
      <c r="I523" s="2179"/>
      <c r="J523" s="2179"/>
      <c r="K523" s="2180"/>
    </row>
    <row r="524" spans="1:11" x14ac:dyDescent="0.2">
      <c r="A524" s="2875"/>
      <c r="B524" s="3868" t="s">
        <v>1303</v>
      </c>
      <c r="C524" s="3869"/>
      <c r="D524" s="3869"/>
      <c r="E524" s="3869"/>
      <c r="F524" s="3869"/>
      <c r="G524" s="3869"/>
      <c r="H524" s="3869"/>
      <c r="I524" s="3869"/>
      <c r="J524" s="3869"/>
      <c r="K524" s="3870"/>
    </row>
    <row r="525" spans="1:11" x14ac:dyDescent="0.2">
      <c r="A525" s="2875"/>
      <c r="B525" s="3868"/>
      <c r="C525" s="3869"/>
      <c r="D525" s="3869"/>
      <c r="E525" s="3869"/>
      <c r="F525" s="3869"/>
      <c r="G525" s="3869"/>
      <c r="H525" s="3869"/>
      <c r="I525" s="3869"/>
      <c r="J525" s="3869"/>
      <c r="K525" s="3870"/>
    </row>
    <row r="526" spans="1:11" ht="14.25" x14ac:dyDescent="0.2">
      <c r="A526" s="2875"/>
      <c r="B526" s="2188"/>
      <c r="C526" s="2189"/>
      <c r="D526" s="2189"/>
      <c r="E526" s="2189"/>
      <c r="F526" s="2189"/>
      <c r="G526" s="2189"/>
      <c r="H526" s="2189"/>
      <c r="I526" s="2189"/>
      <c r="J526" s="2189"/>
      <c r="K526" s="2190"/>
    </row>
    <row r="527" spans="1:11" x14ac:dyDescent="0.2">
      <c r="A527" s="2875"/>
      <c r="B527" s="3865" t="s">
        <v>1304</v>
      </c>
      <c r="C527" s="3866"/>
      <c r="D527" s="3866"/>
      <c r="E527" s="3866"/>
      <c r="F527" s="3866"/>
      <c r="G527" s="3866"/>
      <c r="H527" s="3866"/>
      <c r="I527" s="3866"/>
      <c r="J527" s="3866"/>
      <c r="K527" s="3867"/>
    </row>
    <row r="528" spans="1:11" x14ac:dyDescent="0.2">
      <c r="A528" s="2875"/>
      <c r="B528" s="3865"/>
      <c r="C528" s="3866"/>
      <c r="D528" s="3866"/>
      <c r="E528" s="3866"/>
      <c r="F528" s="3866"/>
      <c r="G528" s="3866"/>
      <c r="H528" s="3866"/>
      <c r="I528" s="3866"/>
      <c r="J528" s="3866"/>
      <c r="K528" s="3867"/>
    </row>
    <row r="529" spans="1:11" x14ac:dyDescent="0.2">
      <c r="A529" s="2875"/>
      <c r="B529" s="3871" t="s">
        <v>1305</v>
      </c>
      <c r="C529" s="3872"/>
      <c r="D529" s="3872"/>
      <c r="E529" s="3872"/>
      <c r="F529" s="3872"/>
      <c r="G529" s="3872"/>
      <c r="H529" s="3872"/>
      <c r="I529" s="3872"/>
      <c r="J529" s="3872"/>
      <c r="K529" s="3873"/>
    </row>
    <row r="530" spans="1:11" x14ac:dyDescent="0.2">
      <c r="A530" s="2875"/>
      <c r="B530" s="3871"/>
      <c r="C530" s="3872"/>
      <c r="D530" s="3872"/>
      <c r="E530" s="3872"/>
      <c r="F530" s="3872"/>
      <c r="G530" s="3872"/>
      <c r="H530" s="3872"/>
      <c r="I530" s="3872"/>
      <c r="J530" s="3872"/>
      <c r="K530" s="3873"/>
    </row>
    <row r="531" spans="1:11" x14ac:dyDescent="0.2">
      <c r="A531" s="2875"/>
      <c r="B531" s="3862" t="s">
        <v>1306</v>
      </c>
      <c r="C531" s="3863"/>
      <c r="D531" s="3863"/>
      <c r="E531" s="3863"/>
      <c r="F531" s="3863"/>
      <c r="G531" s="3863"/>
      <c r="H531" s="3863"/>
      <c r="I531" s="3863"/>
      <c r="J531" s="3863"/>
      <c r="K531" s="3864"/>
    </row>
    <row r="532" spans="1:11" x14ac:dyDescent="0.2">
      <c r="A532" s="2875"/>
      <c r="B532" s="3862"/>
      <c r="C532" s="3863"/>
      <c r="D532" s="3863"/>
      <c r="E532" s="3863"/>
      <c r="F532" s="3863"/>
      <c r="G532" s="3863"/>
      <c r="H532" s="3863"/>
      <c r="I532" s="3863"/>
      <c r="J532" s="3863"/>
      <c r="K532" s="3864"/>
    </row>
    <row r="533" spans="1:11" x14ac:dyDescent="0.2">
      <c r="A533" s="2875"/>
      <c r="B533" s="3871" t="s">
        <v>1307</v>
      </c>
      <c r="C533" s="3872"/>
      <c r="D533" s="3872"/>
      <c r="E533" s="3872"/>
      <c r="F533" s="3872"/>
      <c r="G533" s="3872"/>
      <c r="H533" s="3872"/>
      <c r="I533" s="3872"/>
      <c r="J533" s="3872"/>
      <c r="K533" s="3873"/>
    </row>
    <row r="534" spans="1:11" x14ac:dyDescent="0.2">
      <c r="A534" s="2875"/>
      <c r="B534" s="3871"/>
      <c r="C534" s="3872"/>
      <c r="D534" s="3872"/>
      <c r="E534" s="3872"/>
      <c r="F534" s="3872"/>
      <c r="G534" s="3872"/>
      <c r="H534" s="3872"/>
      <c r="I534" s="3872"/>
      <c r="J534" s="3872"/>
      <c r="K534" s="3873"/>
    </row>
    <row r="535" spans="1:11" x14ac:dyDescent="0.2">
      <c r="A535" s="2875"/>
      <c r="B535" s="3862" t="s">
        <v>1308</v>
      </c>
      <c r="C535" s="3863"/>
      <c r="D535" s="3863"/>
      <c r="E535" s="3863"/>
      <c r="F535" s="3863"/>
      <c r="G535" s="3863"/>
      <c r="H535" s="3863"/>
      <c r="I535" s="3863"/>
      <c r="J535" s="3863"/>
      <c r="K535" s="3864"/>
    </row>
    <row r="536" spans="1:11" x14ac:dyDescent="0.2">
      <c r="A536" s="2875"/>
      <c r="B536" s="3862"/>
      <c r="C536" s="3863"/>
      <c r="D536" s="3863"/>
      <c r="E536" s="3863"/>
      <c r="F536" s="3863"/>
      <c r="G536" s="3863"/>
      <c r="H536" s="3863"/>
      <c r="I536" s="3863"/>
      <c r="J536" s="3863"/>
      <c r="K536" s="3864"/>
    </row>
    <row r="537" spans="1:11" x14ac:dyDescent="0.2">
      <c r="A537" s="2875"/>
      <c r="B537" s="3862" t="s">
        <v>1309</v>
      </c>
      <c r="C537" s="3863"/>
      <c r="D537" s="3863"/>
      <c r="E537" s="3863"/>
      <c r="F537" s="3863"/>
      <c r="G537" s="3863"/>
      <c r="H537" s="3863"/>
      <c r="I537" s="3863"/>
      <c r="J537" s="3863"/>
      <c r="K537" s="3864"/>
    </row>
    <row r="538" spans="1:11" x14ac:dyDescent="0.2">
      <c r="A538" s="2875"/>
      <c r="B538" s="3862"/>
      <c r="C538" s="3863"/>
      <c r="D538" s="3863"/>
      <c r="E538" s="3863"/>
      <c r="F538" s="3863"/>
      <c r="G538" s="3863"/>
      <c r="H538" s="3863"/>
      <c r="I538" s="3863"/>
      <c r="J538" s="3863"/>
      <c r="K538" s="3864"/>
    </row>
    <row r="539" spans="1:11" x14ac:dyDescent="0.2">
      <c r="A539" s="2875"/>
      <c r="B539" s="3865" t="s">
        <v>1310</v>
      </c>
      <c r="C539" s="3866"/>
      <c r="D539" s="3866"/>
      <c r="E539" s="3866"/>
      <c r="F539" s="3866"/>
      <c r="G539" s="3866"/>
      <c r="H539" s="3866"/>
      <c r="I539" s="3866"/>
      <c r="J539" s="3866"/>
      <c r="K539" s="3867"/>
    </row>
    <row r="540" spans="1:11" x14ac:dyDescent="0.2">
      <c r="A540" s="2875"/>
      <c r="B540" s="3865"/>
      <c r="C540" s="3866"/>
      <c r="D540" s="3866"/>
      <c r="E540" s="3866"/>
      <c r="F540" s="3866"/>
      <c r="G540" s="3866"/>
      <c r="H540" s="3866"/>
      <c r="I540" s="3866"/>
      <c r="J540" s="3866"/>
      <c r="K540" s="3867"/>
    </row>
    <row r="541" spans="1:11" x14ac:dyDescent="0.2">
      <c r="A541" s="2875"/>
      <c r="B541" s="3862" t="s">
        <v>1311</v>
      </c>
      <c r="C541" s="3863"/>
      <c r="D541" s="3863"/>
      <c r="E541" s="3863"/>
      <c r="F541" s="3863"/>
      <c r="G541" s="3863"/>
      <c r="H541" s="3863"/>
      <c r="I541" s="3863"/>
      <c r="J541" s="3863"/>
      <c r="K541" s="3864"/>
    </row>
    <row r="542" spans="1:11" x14ac:dyDescent="0.2">
      <c r="A542" s="2875"/>
      <c r="B542" s="3862"/>
      <c r="C542" s="3863"/>
      <c r="D542" s="3863"/>
      <c r="E542" s="3863"/>
      <c r="F542" s="3863"/>
      <c r="G542" s="3863"/>
      <c r="H542" s="3863"/>
      <c r="I542" s="3863"/>
      <c r="J542" s="3863"/>
      <c r="K542" s="3864"/>
    </row>
    <row r="543" spans="1:11" ht="15" x14ac:dyDescent="0.2">
      <c r="A543" s="2875"/>
      <c r="B543" s="2191"/>
      <c r="C543" s="2192"/>
      <c r="D543" s="2192"/>
      <c r="E543" s="2192"/>
      <c r="F543" s="2192"/>
      <c r="G543" s="2192"/>
      <c r="H543" s="2192"/>
      <c r="I543" s="2192"/>
      <c r="J543" s="2192"/>
      <c r="K543" s="2193"/>
    </row>
    <row r="544" spans="1:11" ht="15" x14ac:dyDescent="0.2">
      <c r="A544" s="2875"/>
      <c r="B544" s="2194"/>
      <c r="C544" s="2195"/>
      <c r="D544" s="2195"/>
      <c r="E544" s="2195"/>
      <c r="F544" s="2195"/>
      <c r="G544" s="2195"/>
      <c r="H544" s="2195"/>
      <c r="I544" s="2195"/>
      <c r="J544" s="2195"/>
      <c r="K544" s="2196"/>
    </row>
    <row r="545" spans="1:11" x14ac:dyDescent="0.2">
      <c r="A545" s="2875"/>
      <c r="B545" s="3850" t="s">
        <v>1312</v>
      </c>
      <c r="C545" s="3851"/>
      <c r="D545" s="3851"/>
      <c r="E545" s="3851"/>
      <c r="F545" s="3851"/>
      <c r="G545" s="3851"/>
      <c r="H545" s="3851"/>
      <c r="I545" s="3851"/>
      <c r="J545" s="3851"/>
      <c r="K545" s="3852"/>
    </row>
    <row r="546" spans="1:11" x14ac:dyDescent="0.2">
      <c r="A546" s="2875"/>
      <c r="B546" s="3850"/>
      <c r="C546" s="3851"/>
      <c r="D546" s="3851"/>
      <c r="E546" s="3851"/>
      <c r="F546" s="3851"/>
      <c r="G546" s="3851"/>
      <c r="H546" s="3851"/>
      <c r="I546" s="3851"/>
      <c r="J546" s="3851"/>
      <c r="K546" s="3852"/>
    </row>
    <row r="547" spans="1:11" x14ac:dyDescent="0.2">
      <c r="A547" s="2875"/>
      <c r="B547" s="3862" t="s">
        <v>1313</v>
      </c>
      <c r="C547" s="3863"/>
      <c r="D547" s="3863"/>
      <c r="E547" s="3863"/>
      <c r="F547" s="3863"/>
      <c r="G547" s="3863"/>
      <c r="H547" s="3863"/>
      <c r="I547" s="3863"/>
      <c r="J547" s="3863"/>
      <c r="K547" s="3864"/>
    </row>
    <row r="548" spans="1:11" x14ac:dyDescent="0.2">
      <c r="A548" s="2875"/>
      <c r="B548" s="3862"/>
      <c r="C548" s="3863"/>
      <c r="D548" s="3863"/>
      <c r="E548" s="3863"/>
      <c r="F548" s="3863"/>
      <c r="G548" s="3863"/>
      <c r="H548" s="3863"/>
      <c r="I548" s="3863"/>
      <c r="J548" s="3863"/>
      <c r="K548" s="3864"/>
    </row>
    <row r="549" spans="1:11" ht="14.25" x14ac:dyDescent="0.2">
      <c r="A549" s="2875"/>
      <c r="B549" s="2178"/>
      <c r="C549" s="2179"/>
      <c r="D549" s="2179"/>
      <c r="E549" s="2179"/>
      <c r="F549" s="2179"/>
      <c r="G549" s="2179"/>
      <c r="H549" s="2179"/>
      <c r="I549" s="2179"/>
      <c r="J549" s="2179"/>
      <c r="K549" s="2180"/>
    </row>
    <row r="550" spans="1:11" x14ac:dyDescent="0.2">
      <c r="A550" s="2875"/>
      <c r="B550" s="3850" t="s">
        <v>1314</v>
      </c>
      <c r="C550" s="3851"/>
      <c r="D550" s="3851"/>
      <c r="E550" s="3851"/>
      <c r="F550" s="3851"/>
      <c r="G550" s="3851"/>
      <c r="H550" s="3851"/>
      <c r="I550" s="3851"/>
      <c r="J550" s="3851"/>
      <c r="K550" s="3852"/>
    </row>
    <row r="551" spans="1:11" x14ac:dyDescent="0.2">
      <c r="A551" s="2875"/>
      <c r="B551" s="3850"/>
      <c r="C551" s="3851"/>
      <c r="D551" s="3851"/>
      <c r="E551" s="3851"/>
      <c r="F551" s="3851"/>
      <c r="G551" s="3851"/>
      <c r="H551" s="3851"/>
      <c r="I551" s="3851"/>
      <c r="J551" s="3851"/>
      <c r="K551" s="3852"/>
    </row>
    <row r="552" spans="1:11" ht="14.25" x14ac:dyDescent="0.2">
      <c r="A552" s="2875"/>
      <c r="B552" s="2197" t="s">
        <v>1315</v>
      </c>
      <c r="C552" s="2179"/>
      <c r="D552" s="2179"/>
      <c r="E552" s="2179"/>
      <c r="F552" s="2179"/>
      <c r="G552" s="2179"/>
      <c r="H552" s="2179"/>
      <c r="I552" s="2179"/>
      <c r="J552" s="2179"/>
      <c r="K552" s="2180"/>
    </row>
    <row r="553" spans="1:11" ht="14.25" x14ac:dyDescent="0.2">
      <c r="A553" s="2875"/>
      <c r="B553" s="2198"/>
      <c r="C553" s="2179"/>
      <c r="D553" s="2179"/>
      <c r="E553" s="2179"/>
      <c r="F553" s="2179"/>
      <c r="G553" s="2179"/>
      <c r="H553" s="2179"/>
      <c r="I553" s="2179"/>
      <c r="J553" s="2179"/>
      <c r="K553" s="2180"/>
    </row>
    <row r="554" spans="1:11" ht="14.25" x14ac:dyDescent="0.2">
      <c r="A554" s="2875"/>
      <c r="B554" s="2197" t="s">
        <v>1316</v>
      </c>
      <c r="C554" s="2179"/>
      <c r="D554" s="2179"/>
      <c r="E554" s="2179"/>
      <c r="F554" s="2179"/>
      <c r="G554" s="2179"/>
      <c r="H554" s="2179"/>
      <c r="I554" s="2179"/>
      <c r="J554" s="2179"/>
      <c r="K554" s="2180"/>
    </row>
    <row r="555" spans="1:11" ht="14.25" x14ac:dyDescent="0.2">
      <c r="A555" s="2875"/>
      <c r="B555" s="2198"/>
      <c r="C555" s="2179"/>
      <c r="D555" s="2179"/>
      <c r="E555" s="2179"/>
      <c r="F555" s="2179"/>
      <c r="G555" s="2179"/>
      <c r="H555" s="2179"/>
      <c r="I555" s="2179"/>
      <c r="J555" s="2179"/>
      <c r="K555" s="2180"/>
    </row>
    <row r="556" spans="1:11" x14ac:dyDescent="0.2">
      <c r="A556" s="2875"/>
      <c r="B556" s="3853" t="s">
        <v>1317</v>
      </c>
      <c r="C556" s="3854"/>
      <c r="D556" s="3854"/>
      <c r="E556" s="3854"/>
      <c r="F556" s="3854"/>
      <c r="G556" s="3854"/>
      <c r="H556" s="3854"/>
      <c r="I556" s="3854"/>
      <c r="J556" s="3854"/>
      <c r="K556" s="3855"/>
    </row>
    <row r="557" spans="1:11" x14ac:dyDescent="0.2">
      <c r="A557" s="2875"/>
      <c r="B557" s="3853"/>
      <c r="C557" s="3854"/>
      <c r="D557" s="3854"/>
      <c r="E557" s="3854"/>
      <c r="F557" s="3854"/>
      <c r="G557" s="3854"/>
      <c r="H557" s="3854"/>
      <c r="I557" s="3854"/>
      <c r="J557" s="3854"/>
      <c r="K557" s="3855"/>
    </row>
    <row r="558" spans="1:11" ht="14.25" x14ac:dyDescent="0.2">
      <c r="A558" s="2875"/>
      <c r="B558" s="2198"/>
      <c r="C558" s="2179"/>
      <c r="D558" s="2179"/>
      <c r="E558" s="2179"/>
      <c r="F558" s="2179"/>
      <c r="G558" s="2179"/>
      <c r="H558" s="2179"/>
      <c r="I558" s="2179"/>
      <c r="J558" s="2179"/>
      <c r="K558" s="2180"/>
    </row>
    <row r="559" spans="1:11" ht="14.25" x14ac:dyDescent="0.2">
      <c r="A559" s="2875"/>
      <c r="B559" s="2197" t="s">
        <v>1318</v>
      </c>
      <c r="C559" s="2179"/>
      <c r="D559" s="2179"/>
      <c r="E559" s="2179"/>
      <c r="F559" s="2179"/>
      <c r="G559" s="2179"/>
      <c r="H559" s="2179"/>
      <c r="I559" s="2179"/>
      <c r="J559" s="2179"/>
      <c r="K559" s="2180"/>
    </row>
    <row r="560" spans="1:11" ht="14.25" x14ac:dyDescent="0.2">
      <c r="A560" s="2875"/>
      <c r="B560" s="2198"/>
      <c r="C560" s="2179"/>
      <c r="D560" s="2179"/>
      <c r="E560" s="2179"/>
      <c r="F560" s="2179"/>
      <c r="G560" s="2179"/>
      <c r="H560" s="2179"/>
      <c r="I560" s="2179"/>
      <c r="J560" s="2179"/>
      <c r="K560" s="2180"/>
    </row>
    <row r="561" spans="1:11" ht="14.25" customHeight="1" x14ac:dyDescent="0.2">
      <c r="A561" s="2875"/>
      <c r="B561" s="3853" t="s">
        <v>1319</v>
      </c>
      <c r="C561" s="3854"/>
      <c r="D561" s="3854"/>
      <c r="E561" s="3854"/>
      <c r="F561" s="3854"/>
      <c r="G561" s="3854"/>
      <c r="H561" s="3854"/>
      <c r="I561" s="3854"/>
      <c r="J561" s="3854"/>
      <c r="K561" s="3855"/>
    </row>
    <row r="562" spans="1:11" ht="14.25" customHeight="1" x14ac:dyDescent="0.2">
      <c r="A562" s="2875"/>
      <c r="B562" s="3853"/>
      <c r="C562" s="3854"/>
      <c r="D562" s="3854"/>
      <c r="E562" s="3854"/>
      <c r="F562" s="3854"/>
      <c r="G562" s="3854"/>
      <c r="H562" s="3854"/>
      <c r="I562" s="3854"/>
      <c r="J562" s="3854"/>
      <c r="K562" s="3855"/>
    </row>
    <row r="563" spans="1:11" ht="14.25" x14ac:dyDescent="0.2">
      <c r="A563" s="2875"/>
      <c r="B563" s="2198"/>
      <c r="C563" s="2179"/>
      <c r="D563" s="2179"/>
      <c r="E563" s="2179"/>
      <c r="F563" s="2179"/>
      <c r="G563" s="2179"/>
      <c r="H563" s="2179"/>
      <c r="I563" s="2179"/>
      <c r="J563" s="2179"/>
      <c r="K563" s="2180"/>
    </row>
    <row r="564" spans="1:11" ht="14.25" customHeight="1" x14ac:dyDescent="0.2">
      <c r="A564" s="2875"/>
      <c r="B564" s="3853" t="s">
        <v>1320</v>
      </c>
      <c r="C564" s="3854"/>
      <c r="D564" s="3854"/>
      <c r="E564" s="3854"/>
      <c r="F564" s="3854"/>
      <c r="G564" s="3854"/>
      <c r="H564" s="3854"/>
      <c r="I564" s="3854"/>
      <c r="J564" s="3854"/>
      <c r="K564" s="3855"/>
    </row>
    <row r="565" spans="1:11" ht="14.25" customHeight="1" x14ac:dyDescent="0.2">
      <c r="A565" s="2875"/>
      <c r="B565" s="3853"/>
      <c r="C565" s="3854"/>
      <c r="D565" s="3854"/>
      <c r="E565" s="3854"/>
      <c r="F565" s="3854"/>
      <c r="G565" s="3854"/>
      <c r="H565" s="3854"/>
      <c r="I565" s="3854"/>
      <c r="J565" s="3854"/>
      <c r="K565" s="3855"/>
    </row>
    <row r="566" spans="1:11" ht="14.25" x14ac:dyDescent="0.2">
      <c r="A566" s="2875"/>
      <c r="B566" s="2198"/>
      <c r="C566" s="2179"/>
      <c r="D566" s="2179"/>
      <c r="E566" s="2179"/>
      <c r="F566" s="2179"/>
      <c r="G566" s="2179"/>
      <c r="H566" s="2179"/>
      <c r="I566" s="2179"/>
      <c r="J566" s="2179"/>
      <c r="K566" s="2180"/>
    </row>
    <row r="567" spans="1:11" ht="14.25" x14ac:dyDescent="0.2">
      <c r="A567" s="2875"/>
      <c r="B567" s="2197" t="s">
        <v>1321</v>
      </c>
      <c r="C567" s="2179"/>
      <c r="D567" s="2179"/>
      <c r="E567" s="2179"/>
      <c r="F567" s="2179"/>
      <c r="G567" s="2179"/>
      <c r="H567" s="2179"/>
      <c r="I567" s="2179"/>
      <c r="J567" s="2179"/>
      <c r="K567" s="2180"/>
    </row>
    <row r="568" spans="1:11" ht="14.25" x14ac:dyDescent="0.2">
      <c r="A568" s="2875"/>
      <c r="B568" s="2198"/>
      <c r="C568" s="2179"/>
      <c r="D568" s="2179"/>
      <c r="E568" s="2179"/>
      <c r="F568" s="2179"/>
      <c r="G568" s="2179"/>
      <c r="H568" s="2179"/>
      <c r="I568" s="2179"/>
      <c r="J568" s="2179"/>
      <c r="K568" s="2180"/>
    </row>
    <row r="569" spans="1:11" ht="14.25" customHeight="1" x14ac:dyDescent="0.2">
      <c r="A569" s="2875"/>
      <c r="B569" s="3853" t="s">
        <v>1322</v>
      </c>
      <c r="C569" s="3854"/>
      <c r="D569" s="3854"/>
      <c r="E569" s="3854"/>
      <c r="F569" s="3854"/>
      <c r="G569" s="3854"/>
      <c r="H569" s="3854"/>
      <c r="I569" s="3854"/>
      <c r="J569" s="3854"/>
      <c r="K569" s="3855"/>
    </row>
    <row r="570" spans="1:11" ht="14.25" customHeight="1" x14ac:dyDescent="0.2">
      <c r="A570" s="2875"/>
      <c r="B570" s="3853"/>
      <c r="C570" s="3854"/>
      <c r="D570" s="3854"/>
      <c r="E570" s="3854"/>
      <c r="F570" s="3854"/>
      <c r="G570" s="3854"/>
      <c r="H570" s="3854"/>
      <c r="I570" s="3854"/>
      <c r="J570" s="3854"/>
      <c r="K570" s="3855"/>
    </row>
    <row r="571" spans="1:11" ht="14.25" x14ac:dyDescent="0.2">
      <c r="A571" s="2875"/>
      <c r="B571" s="2198"/>
      <c r="C571" s="2179"/>
      <c r="D571" s="2179"/>
      <c r="E571" s="2179"/>
      <c r="F571" s="2179"/>
      <c r="G571" s="2179"/>
      <c r="H571" s="2179"/>
      <c r="I571" s="2179"/>
      <c r="J571" s="2179"/>
      <c r="K571" s="2180"/>
    </row>
    <row r="572" spans="1:11" ht="14.25" x14ac:dyDescent="0.2">
      <c r="A572" s="2875"/>
      <c r="B572" s="2197" t="s">
        <v>1323</v>
      </c>
      <c r="C572" s="2179"/>
      <c r="D572" s="2179"/>
      <c r="E572" s="2179"/>
      <c r="F572" s="2179"/>
      <c r="G572" s="2179"/>
      <c r="H572" s="2179"/>
      <c r="I572" s="2179"/>
      <c r="J572" s="2179"/>
      <c r="K572" s="2180"/>
    </row>
    <row r="573" spans="1:11" ht="14.25" x14ac:dyDescent="0.2">
      <c r="A573" s="2875"/>
      <c r="B573" s="2198"/>
      <c r="C573" s="2179"/>
      <c r="D573" s="2179"/>
      <c r="E573" s="2179"/>
      <c r="F573" s="2179"/>
      <c r="G573" s="2179"/>
      <c r="H573" s="2179"/>
      <c r="I573" s="2179"/>
      <c r="J573" s="2179"/>
      <c r="K573" s="2180"/>
    </row>
    <row r="574" spans="1:11" ht="14.25" x14ac:dyDescent="0.2">
      <c r="A574" s="2875"/>
      <c r="B574" s="2197" t="s">
        <v>1324</v>
      </c>
      <c r="C574" s="2179"/>
      <c r="D574" s="2179"/>
      <c r="E574" s="2179"/>
      <c r="F574" s="2179"/>
      <c r="G574" s="2179"/>
      <c r="H574" s="2179"/>
      <c r="I574" s="2179"/>
      <c r="J574" s="2179"/>
      <c r="K574" s="2180"/>
    </row>
    <row r="575" spans="1:11" ht="14.25" x14ac:dyDescent="0.2">
      <c r="A575" s="2875"/>
      <c r="B575" s="2198"/>
      <c r="C575" s="2179"/>
      <c r="D575" s="2179"/>
      <c r="E575" s="2179"/>
      <c r="F575" s="2179"/>
      <c r="G575" s="2179"/>
      <c r="H575" s="2179"/>
      <c r="I575" s="2179"/>
      <c r="J575" s="2179"/>
      <c r="K575" s="2180"/>
    </row>
    <row r="576" spans="1:11" x14ac:dyDescent="0.2">
      <c r="A576" s="2875"/>
      <c r="B576" s="3856" t="s">
        <v>1325</v>
      </c>
      <c r="C576" s="3857"/>
      <c r="D576" s="3857"/>
      <c r="E576" s="3857"/>
      <c r="F576" s="3857"/>
      <c r="G576" s="3857"/>
      <c r="H576" s="3857"/>
      <c r="I576" s="3857"/>
      <c r="J576" s="3857"/>
      <c r="K576" s="3858"/>
    </row>
    <row r="577" spans="1:29" ht="13.5" thickBot="1" x14ac:dyDescent="0.25">
      <c r="A577" s="2875"/>
      <c r="B577" s="3859"/>
      <c r="C577" s="3860"/>
      <c r="D577" s="3860"/>
      <c r="E577" s="3860"/>
      <c r="F577" s="3860"/>
      <c r="G577" s="3860"/>
      <c r="H577" s="3860"/>
      <c r="I577" s="3860"/>
      <c r="J577" s="3860"/>
      <c r="K577" s="3861"/>
    </row>
    <row r="578" spans="1:29" ht="13.5" thickBot="1" x14ac:dyDescent="0.25"/>
    <row r="579" spans="1:29" ht="15.75" x14ac:dyDescent="0.25">
      <c r="B579" s="3841" t="s">
        <v>1326</v>
      </c>
      <c r="C579" s="3842"/>
      <c r="D579" s="3842"/>
      <c r="E579" s="3842"/>
      <c r="F579" s="3842"/>
      <c r="G579" s="3842"/>
      <c r="H579" s="3842"/>
      <c r="I579" s="3842"/>
      <c r="J579" s="3842"/>
      <c r="K579" s="3842"/>
      <c r="L579" s="3843"/>
      <c r="S579" s="3841" t="s">
        <v>1326</v>
      </c>
      <c r="T579" s="3842"/>
      <c r="U579" s="3842"/>
      <c r="V579" s="3842"/>
      <c r="W579" s="3842"/>
      <c r="X579" s="3842"/>
      <c r="Y579" s="3842"/>
      <c r="Z579" s="3842"/>
      <c r="AA579" s="3842"/>
      <c r="AB579" s="3842"/>
      <c r="AC579" s="3843"/>
    </row>
    <row r="580" spans="1:29" x14ac:dyDescent="0.2">
      <c r="B580" s="3844" t="s">
        <v>1327</v>
      </c>
      <c r="C580" s="3845"/>
      <c r="D580" s="3845"/>
      <c r="E580" s="3845"/>
      <c r="F580" s="3845"/>
      <c r="G580" s="3845"/>
      <c r="H580" s="3845"/>
      <c r="I580" s="3845"/>
      <c r="J580" s="3845"/>
      <c r="K580" s="3845"/>
      <c r="L580" s="3846"/>
    </row>
    <row r="581" spans="1:29" x14ac:dyDescent="0.2">
      <c r="B581" s="3844"/>
      <c r="C581" s="3845"/>
      <c r="D581" s="3845"/>
      <c r="E581" s="3845"/>
      <c r="F581" s="3845"/>
      <c r="G581" s="3845"/>
      <c r="H581" s="3845"/>
      <c r="I581" s="3845"/>
      <c r="J581" s="3845"/>
      <c r="K581" s="3845"/>
      <c r="L581" s="3846"/>
    </row>
    <row r="582" spans="1:29" ht="14.25" x14ac:dyDescent="0.25">
      <c r="B582" s="2199" t="s">
        <v>1328</v>
      </c>
      <c r="C582" s="1132"/>
      <c r="D582" s="1132"/>
      <c r="E582" s="1132"/>
      <c r="F582" s="1132"/>
      <c r="G582" s="1132"/>
      <c r="H582" s="1132"/>
      <c r="I582" s="1132"/>
      <c r="J582" s="1132"/>
      <c r="K582" s="1132"/>
      <c r="L582" s="1655"/>
    </row>
    <row r="583" spans="1:29" ht="14.25" x14ac:dyDescent="0.25">
      <c r="B583" s="2199" t="s">
        <v>1329</v>
      </c>
      <c r="C583" s="1132"/>
      <c r="D583" s="1132"/>
      <c r="E583" s="1132"/>
      <c r="F583" s="1132"/>
      <c r="G583" s="1132"/>
      <c r="H583" s="2200" t="s">
        <v>1330</v>
      </c>
      <c r="I583" s="1132"/>
      <c r="J583" s="1132"/>
      <c r="K583" s="1132"/>
      <c r="L583" s="1655"/>
    </row>
    <row r="584" spans="1:29" x14ac:dyDescent="0.2">
      <c r="B584" s="3844" t="s">
        <v>1331</v>
      </c>
      <c r="C584" s="3845"/>
      <c r="D584" s="3845"/>
      <c r="E584" s="3845"/>
      <c r="F584" s="3845"/>
      <c r="G584" s="3845"/>
      <c r="H584" s="3845"/>
      <c r="I584" s="3845"/>
      <c r="J584" s="3845"/>
      <c r="K584" s="3845"/>
      <c r="L584" s="3846"/>
    </row>
    <row r="585" spans="1:29" x14ac:dyDescent="0.2">
      <c r="B585" s="3844"/>
      <c r="C585" s="3845"/>
      <c r="D585" s="3845"/>
      <c r="E585" s="3845"/>
      <c r="F585" s="3845"/>
      <c r="G585" s="3845"/>
      <c r="H585" s="3845"/>
      <c r="I585" s="3845"/>
      <c r="J585" s="3845"/>
      <c r="K585" s="3845"/>
      <c r="L585" s="3846"/>
    </row>
    <row r="586" spans="1:29" ht="14.25" customHeight="1" x14ac:dyDescent="0.2">
      <c r="B586" s="3847" t="s">
        <v>1332</v>
      </c>
      <c r="C586" s="3848"/>
      <c r="D586" s="3848"/>
      <c r="E586" s="3848"/>
      <c r="F586" s="3848"/>
      <c r="G586" s="3848"/>
      <c r="H586" s="3848"/>
      <c r="I586" s="3848"/>
      <c r="J586" s="3848"/>
      <c r="K586" s="3848"/>
      <c r="L586" s="3849"/>
    </row>
    <row r="587" spans="1:29" ht="14.25" customHeight="1" x14ac:dyDescent="0.2">
      <c r="B587" s="3847"/>
      <c r="C587" s="3848"/>
      <c r="D587" s="3848"/>
      <c r="E587" s="3848"/>
      <c r="F587" s="3848"/>
      <c r="G587" s="3848"/>
      <c r="H587" s="3848"/>
      <c r="I587" s="3848"/>
      <c r="J587" s="3848"/>
      <c r="K587" s="3848"/>
      <c r="L587" s="3849"/>
    </row>
    <row r="588" spans="1:29" x14ac:dyDescent="0.2">
      <c r="B588" s="2201"/>
      <c r="C588" s="2202" t="s">
        <v>1333</v>
      </c>
      <c r="D588" s="2203">
        <v>9.86</v>
      </c>
      <c r="E588" s="2204"/>
      <c r="F588" s="2202" t="s">
        <v>1334</v>
      </c>
      <c r="G588" s="2203">
        <v>5.694</v>
      </c>
      <c r="H588" s="2204"/>
      <c r="I588" s="2205" t="s">
        <v>1335</v>
      </c>
      <c r="J588" s="2203">
        <f>D588*G588</f>
        <v>56.14284</v>
      </c>
      <c r="K588" s="2202" t="s">
        <v>1336</v>
      </c>
      <c r="L588" s="2206">
        <v>56.14284</v>
      </c>
    </row>
    <row r="589" spans="1:29" x14ac:dyDescent="0.2">
      <c r="B589" s="1832"/>
      <c r="C589" s="1132"/>
      <c r="D589" s="1132"/>
      <c r="E589" s="1132"/>
      <c r="F589" s="1132"/>
      <c r="G589" s="1132"/>
      <c r="H589" s="1132"/>
      <c r="I589" s="1132"/>
      <c r="J589" s="1132"/>
      <c r="K589" s="1132"/>
      <c r="L589" s="1655"/>
    </row>
    <row r="590" spans="1:29" ht="14.25" x14ac:dyDescent="0.25">
      <c r="B590" s="2199"/>
      <c r="C590" s="2207" t="s">
        <v>1337</v>
      </c>
      <c r="D590" s="1132"/>
      <c r="E590" s="1132"/>
      <c r="F590" s="1132"/>
      <c r="G590" s="1132"/>
      <c r="H590" s="1132"/>
      <c r="I590" s="1132"/>
      <c r="J590" s="1132"/>
      <c r="K590" s="1132"/>
      <c r="L590" s="1655"/>
    </row>
    <row r="591" spans="1:29" ht="14.25" x14ac:dyDescent="0.25">
      <c r="B591" s="2199"/>
      <c r="C591" s="2207" t="s">
        <v>1338</v>
      </c>
      <c r="D591" s="1132"/>
      <c r="E591" s="1132"/>
      <c r="F591" s="1132"/>
      <c r="G591" s="1132"/>
      <c r="H591" s="1132"/>
      <c r="I591" s="1132"/>
      <c r="J591" s="1132"/>
      <c r="K591" s="1132"/>
      <c r="L591" s="1655"/>
    </row>
    <row r="592" spans="1:29" ht="14.25" x14ac:dyDescent="0.25">
      <c r="B592" s="2199"/>
      <c r="C592" s="2207" t="s">
        <v>1339</v>
      </c>
      <c r="D592" s="1132"/>
      <c r="E592" s="1132"/>
      <c r="F592" s="1132"/>
      <c r="G592" s="1132"/>
      <c r="H592" s="1132"/>
      <c r="I592" s="1132"/>
      <c r="J592" s="1132"/>
      <c r="K592" s="1132"/>
      <c r="L592" s="1655"/>
    </row>
    <row r="593" spans="2:12" ht="14.25" x14ac:dyDescent="0.25">
      <c r="B593" s="2199"/>
      <c r="C593" s="2207" t="s">
        <v>1340</v>
      </c>
      <c r="D593" s="1132"/>
      <c r="E593" s="1132"/>
      <c r="F593" s="1132"/>
      <c r="G593" s="1132"/>
      <c r="H593" s="1132"/>
      <c r="I593" s="1132"/>
      <c r="J593" s="1132"/>
      <c r="K593" s="1132"/>
      <c r="L593" s="1655"/>
    </row>
    <row r="594" spans="2:12" x14ac:dyDescent="0.2">
      <c r="B594" s="3838" t="s">
        <v>1341</v>
      </c>
      <c r="C594" s="3839"/>
      <c r="D594" s="3839"/>
      <c r="E594" s="3839"/>
      <c r="F594" s="3839"/>
      <c r="G594" s="3839"/>
      <c r="H594" s="3839"/>
      <c r="I594" s="3839"/>
      <c r="J594" s="3839"/>
      <c r="K594" s="3839"/>
      <c r="L594" s="3840"/>
    </row>
    <row r="595" spans="2:12" x14ac:dyDescent="0.2">
      <c r="B595" s="3838"/>
      <c r="C595" s="3839"/>
      <c r="D595" s="3839"/>
      <c r="E595" s="3839"/>
      <c r="F595" s="3839"/>
      <c r="G595" s="3839"/>
      <c r="H595" s="3839"/>
      <c r="I595" s="3839"/>
      <c r="J595" s="3839"/>
      <c r="K595" s="3839"/>
      <c r="L595" s="3840"/>
    </row>
    <row r="596" spans="2:12" x14ac:dyDescent="0.2">
      <c r="B596" s="3838" t="s">
        <v>1342</v>
      </c>
      <c r="C596" s="3839"/>
      <c r="D596" s="3839"/>
      <c r="E596" s="3839"/>
      <c r="F596" s="3839"/>
      <c r="G596" s="3839"/>
      <c r="H596" s="3839"/>
      <c r="I596" s="3839"/>
      <c r="J596" s="3839"/>
      <c r="K596" s="3839"/>
      <c r="L596" s="3840"/>
    </row>
    <row r="597" spans="2:12" x14ac:dyDescent="0.2">
      <c r="B597" s="3838"/>
      <c r="C597" s="3839"/>
      <c r="D597" s="3839"/>
      <c r="E597" s="3839"/>
      <c r="F597" s="3839"/>
      <c r="G597" s="3839"/>
      <c r="H597" s="3839"/>
      <c r="I597" s="3839"/>
      <c r="J597" s="3839"/>
      <c r="K597" s="3839"/>
      <c r="L597" s="3840"/>
    </row>
    <row r="598" spans="2:12" ht="14.25" x14ac:dyDescent="0.25">
      <c r="B598" s="2199"/>
      <c r="C598" s="2207" t="s">
        <v>1343</v>
      </c>
      <c r="D598" s="1132"/>
      <c r="E598" s="1132"/>
      <c r="F598" s="1132"/>
      <c r="G598" s="1132"/>
      <c r="H598" s="1132"/>
      <c r="I598" s="1132"/>
      <c r="J598" s="1132"/>
      <c r="K598" s="1132"/>
      <c r="L598" s="1655"/>
    </row>
    <row r="599" spans="2:12" ht="14.25" x14ac:dyDescent="0.25">
      <c r="B599" s="2199"/>
      <c r="C599" s="2207" t="s">
        <v>1344</v>
      </c>
      <c r="D599" s="1132"/>
      <c r="E599" s="1132"/>
      <c r="F599" s="1132"/>
      <c r="G599" s="1132"/>
      <c r="H599" s="1132"/>
      <c r="I599" s="1132"/>
      <c r="J599" s="1132"/>
      <c r="K599" s="1132"/>
      <c r="L599" s="1655"/>
    </row>
    <row r="600" spans="2:12" ht="15" x14ac:dyDescent="0.25">
      <c r="B600" s="86"/>
      <c r="C600" s="753"/>
      <c r="D600" s="1132"/>
      <c r="E600" s="1132"/>
      <c r="F600" s="1132"/>
      <c r="G600" s="1132"/>
      <c r="H600" s="1132"/>
      <c r="I600" s="1132"/>
      <c r="J600" s="1132"/>
      <c r="K600" s="1132"/>
      <c r="L600" s="1655"/>
    </row>
    <row r="601" spans="2:12" ht="14.25" x14ac:dyDescent="0.25">
      <c r="B601" s="2199"/>
      <c r="C601" s="2207" t="s">
        <v>1345</v>
      </c>
      <c r="D601" s="1132"/>
      <c r="E601" s="1132"/>
      <c r="F601" s="1132"/>
      <c r="G601" s="1132"/>
      <c r="H601" s="1132"/>
      <c r="I601" s="1132"/>
      <c r="J601" s="1132"/>
      <c r="K601" s="1132"/>
      <c r="L601" s="1655"/>
    </row>
    <row r="602" spans="2:12" ht="14.25" x14ac:dyDescent="0.25">
      <c r="B602" s="2199"/>
      <c r="C602" s="2207" t="s">
        <v>1346</v>
      </c>
      <c r="D602" s="1132"/>
      <c r="E602" s="1132"/>
      <c r="F602" s="1132"/>
      <c r="G602" s="1132"/>
      <c r="H602" s="1132"/>
      <c r="I602" s="1132"/>
      <c r="J602" s="1132"/>
      <c r="K602" s="1132"/>
      <c r="L602" s="1655"/>
    </row>
    <row r="603" spans="2:12" ht="14.25" x14ac:dyDescent="0.25">
      <c r="B603" s="2199"/>
      <c r="C603" s="2207" t="s">
        <v>1347</v>
      </c>
      <c r="D603" s="1132"/>
      <c r="E603" s="1132"/>
      <c r="F603" s="1132"/>
      <c r="G603" s="1132"/>
      <c r="H603" s="1132"/>
      <c r="I603" s="1132"/>
      <c r="J603" s="1132"/>
      <c r="K603" s="1132"/>
      <c r="L603" s="1655"/>
    </row>
    <row r="604" spans="2:12" ht="14.25" x14ac:dyDescent="0.25">
      <c r="B604" s="2199"/>
      <c r="C604" s="2207" t="s">
        <v>1348</v>
      </c>
      <c r="D604" s="1132"/>
      <c r="E604" s="1132"/>
      <c r="F604" s="1132"/>
      <c r="G604" s="1132"/>
      <c r="H604" s="1132"/>
      <c r="I604" s="1132"/>
      <c r="J604" s="1132"/>
      <c r="K604" s="1132"/>
      <c r="L604" s="1655"/>
    </row>
    <row r="605" spans="2:12" x14ac:dyDescent="0.2">
      <c r="B605" s="3838" t="s">
        <v>1349</v>
      </c>
      <c r="C605" s="3839"/>
      <c r="D605" s="3839"/>
      <c r="E605" s="3839"/>
      <c r="F605" s="3839"/>
      <c r="G605" s="3839"/>
      <c r="H605" s="3839"/>
      <c r="I605" s="3839"/>
      <c r="J605" s="3839"/>
      <c r="K605" s="3839"/>
      <c r="L605" s="3840"/>
    </row>
    <row r="606" spans="2:12" x14ac:dyDescent="0.2">
      <c r="B606" s="3838"/>
      <c r="C606" s="3839"/>
      <c r="D606" s="3839"/>
      <c r="E606" s="3839"/>
      <c r="F606" s="3839"/>
      <c r="G606" s="3839"/>
      <c r="H606" s="3839"/>
      <c r="I606" s="3839"/>
      <c r="J606" s="3839"/>
      <c r="K606" s="3839"/>
      <c r="L606" s="3840"/>
    </row>
    <row r="607" spans="2:12" ht="15" x14ac:dyDescent="0.2">
      <c r="B607" s="2208" t="s">
        <v>1350</v>
      </c>
      <c r="C607" s="1132"/>
      <c r="D607" s="1132"/>
      <c r="E607" s="1132"/>
      <c r="F607" s="1132"/>
      <c r="G607" s="1132"/>
      <c r="H607" s="1132"/>
      <c r="I607" s="1132"/>
      <c r="J607" s="1132"/>
      <c r="K607" s="1132"/>
      <c r="L607" s="1655"/>
    </row>
    <row r="608" spans="2:12" ht="13.5" thickBot="1" x14ac:dyDescent="0.25">
      <c r="B608" s="2039"/>
      <c r="C608" s="1435"/>
      <c r="D608" s="1435"/>
      <c r="E608" s="1435"/>
      <c r="F608" s="1435"/>
      <c r="G608" s="1435"/>
      <c r="H608" s="1435"/>
      <c r="I608" s="1435"/>
      <c r="J608" s="1435"/>
      <c r="K608" s="1435"/>
      <c r="L608" s="1701"/>
    </row>
  </sheetData>
  <mergeCells count="906">
    <mergeCell ref="B7:I7"/>
    <mergeCell ref="K7:M7"/>
    <mergeCell ref="O7:Q7"/>
    <mergeCell ref="S7:T7"/>
    <mergeCell ref="B8:I8"/>
    <mergeCell ref="K8:M8"/>
    <mergeCell ref="O8:Q8"/>
    <mergeCell ref="S8:T8"/>
    <mergeCell ref="B2:Q2"/>
    <mergeCell ref="B3:Q4"/>
    <mergeCell ref="B5:T5"/>
    <mergeCell ref="B6:I6"/>
    <mergeCell ref="K6:M6"/>
    <mergeCell ref="O6:Q6"/>
    <mergeCell ref="S6:T6"/>
    <mergeCell ref="B11:I11"/>
    <mergeCell ref="K11:M11"/>
    <mergeCell ref="O11:Q11"/>
    <mergeCell ref="S11:T11"/>
    <mergeCell ref="B12:I12"/>
    <mergeCell ref="K12:M12"/>
    <mergeCell ref="O12:Q12"/>
    <mergeCell ref="S12:T12"/>
    <mergeCell ref="B9:I9"/>
    <mergeCell ref="K9:M9"/>
    <mergeCell ref="O9:Q10"/>
    <mergeCell ref="S9:T9"/>
    <mergeCell ref="B10:I10"/>
    <mergeCell ref="K10:M10"/>
    <mergeCell ref="S10:T10"/>
    <mergeCell ref="B15:I15"/>
    <mergeCell ref="K15:M15"/>
    <mergeCell ref="O15:Q15"/>
    <mergeCell ref="S15:T15"/>
    <mergeCell ref="S16:T16"/>
    <mergeCell ref="B23:I24"/>
    <mergeCell ref="B13:I13"/>
    <mergeCell ref="K13:M13"/>
    <mergeCell ref="O13:Q13"/>
    <mergeCell ref="S13:T13"/>
    <mergeCell ref="B14:I14"/>
    <mergeCell ref="K14:M14"/>
    <mergeCell ref="O14:Q14"/>
    <mergeCell ref="S14:T14"/>
    <mergeCell ref="H20:K20"/>
    <mergeCell ref="H18:K18"/>
    <mergeCell ref="M20:P20"/>
    <mergeCell ref="R20:U20"/>
    <mergeCell ref="B17:U17"/>
    <mergeCell ref="B35:C35"/>
    <mergeCell ref="D35:E35"/>
    <mergeCell ref="F35:G35"/>
    <mergeCell ref="H35:I35"/>
    <mergeCell ref="J35:K35"/>
    <mergeCell ref="B37:K37"/>
    <mergeCell ref="B25:I25"/>
    <mergeCell ref="B27:K27"/>
    <mergeCell ref="B29:H29"/>
    <mergeCell ref="B31:F31"/>
    <mergeCell ref="B33:L33"/>
    <mergeCell ref="B34:C34"/>
    <mergeCell ref="D34:E34"/>
    <mergeCell ref="F34:G34"/>
    <mergeCell ref="H34:I34"/>
    <mergeCell ref="J34:K34"/>
    <mergeCell ref="B41:K41"/>
    <mergeCell ref="M41:T41"/>
    <mergeCell ref="B42:C42"/>
    <mergeCell ref="D42:E42"/>
    <mergeCell ref="F42:G42"/>
    <mergeCell ref="H42:I42"/>
    <mergeCell ref="J42:K42"/>
    <mergeCell ref="B38:C38"/>
    <mergeCell ref="D38:E38"/>
    <mergeCell ref="F38:G38"/>
    <mergeCell ref="H38:I38"/>
    <mergeCell ref="J38:K38"/>
    <mergeCell ref="B39:C39"/>
    <mergeCell ref="D39:E39"/>
    <mergeCell ref="F39:G39"/>
    <mergeCell ref="H39:I39"/>
    <mergeCell ref="J39:K39"/>
    <mergeCell ref="C47:D47"/>
    <mergeCell ref="E47:F47"/>
    <mergeCell ref="G47:H47"/>
    <mergeCell ref="I47:J47"/>
    <mergeCell ref="C48:D48"/>
    <mergeCell ref="E48:F48"/>
    <mergeCell ref="G48:H48"/>
    <mergeCell ref="I48:J48"/>
    <mergeCell ref="B43:C43"/>
    <mergeCell ref="D43:E43"/>
    <mergeCell ref="F43:G43"/>
    <mergeCell ref="H43:I43"/>
    <mergeCell ref="J43:K43"/>
    <mergeCell ref="B45:K46"/>
    <mergeCell ref="B50:K50"/>
    <mergeCell ref="C51:D51"/>
    <mergeCell ref="E51:F51"/>
    <mergeCell ref="G51:H51"/>
    <mergeCell ref="I51:J51"/>
    <mergeCell ref="C52:D52"/>
    <mergeCell ref="E52:F52"/>
    <mergeCell ref="G52:H52"/>
    <mergeCell ref="I52:J52"/>
    <mergeCell ref="H57:H58"/>
    <mergeCell ref="B61:E61"/>
    <mergeCell ref="B62:E62"/>
    <mergeCell ref="B63:C63"/>
    <mergeCell ref="D63:E63"/>
    <mergeCell ref="B64:C64"/>
    <mergeCell ref="D64:E64"/>
    <mergeCell ref="B54:H54"/>
    <mergeCell ref="B55:B58"/>
    <mergeCell ref="C55:C58"/>
    <mergeCell ref="D55:E56"/>
    <mergeCell ref="F55:F56"/>
    <mergeCell ref="G55:G56"/>
    <mergeCell ref="H55:H56"/>
    <mergeCell ref="D57:E58"/>
    <mergeCell ref="F57:F58"/>
    <mergeCell ref="G57:G58"/>
    <mergeCell ref="E73:E74"/>
    <mergeCell ref="F73:F74"/>
    <mergeCell ref="J73:K74"/>
    <mergeCell ref="B75:C76"/>
    <mergeCell ref="D75:D76"/>
    <mergeCell ref="E75:E76"/>
    <mergeCell ref="F75:F76"/>
    <mergeCell ref="J75:K76"/>
    <mergeCell ref="B66:F67"/>
    <mergeCell ref="B69:K69"/>
    <mergeCell ref="B70:K70"/>
    <mergeCell ref="B71:C72"/>
    <mergeCell ref="D71:E72"/>
    <mergeCell ref="F71:F72"/>
    <mergeCell ref="G71:I76"/>
    <mergeCell ref="J71:K72"/>
    <mergeCell ref="B73:C74"/>
    <mergeCell ref="D73:D74"/>
    <mergeCell ref="E85:E87"/>
    <mergeCell ref="K85:L87"/>
    <mergeCell ref="B89:K90"/>
    <mergeCell ref="B91:C92"/>
    <mergeCell ref="D91:E92"/>
    <mergeCell ref="F91:G92"/>
    <mergeCell ref="H91:I92"/>
    <mergeCell ref="J91:K92"/>
    <mergeCell ref="B79:L80"/>
    <mergeCell ref="B81:C84"/>
    <mergeCell ref="D81:E84"/>
    <mergeCell ref="F81:F87"/>
    <mergeCell ref="G81:G87"/>
    <mergeCell ref="H81:J87"/>
    <mergeCell ref="K81:L84"/>
    <mergeCell ref="B85:C87"/>
    <mergeCell ref="D85:D87"/>
    <mergeCell ref="B94:K95"/>
    <mergeCell ref="B99:I101"/>
    <mergeCell ref="K99:U99"/>
    <mergeCell ref="A100:A126"/>
    <mergeCell ref="N100:U102"/>
    <mergeCell ref="B108:I108"/>
    <mergeCell ref="K110:Q110"/>
    <mergeCell ref="U112:U113"/>
    <mergeCell ref="B120:C121"/>
    <mergeCell ref="D120:E121"/>
    <mergeCell ref="AB112:AB113"/>
    <mergeCell ref="AC112:AC113"/>
    <mergeCell ref="H114:I114"/>
    <mergeCell ref="U114:U115"/>
    <mergeCell ref="V114:V115"/>
    <mergeCell ref="W114:W115"/>
    <mergeCell ref="X114:X115"/>
    <mergeCell ref="Y114:Y115"/>
    <mergeCell ref="Z114:Z115"/>
    <mergeCell ref="AA114:AA115"/>
    <mergeCell ref="V112:V113"/>
    <mergeCell ref="W112:W113"/>
    <mergeCell ref="X112:X113"/>
    <mergeCell ref="Y112:Y113"/>
    <mergeCell ref="Z112:Z113"/>
    <mergeCell ref="AA112:AA113"/>
    <mergeCell ref="B117:C118"/>
    <mergeCell ref="D117:E118"/>
    <mergeCell ref="F117:F118"/>
    <mergeCell ref="G117:H118"/>
    <mergeCell ref="U118:U119"/>
    <mergeCell ref="V118:V119"/>
    <mergeCell ref="W118:W119"/>
    <mergeCell ref="AB114:AB115"/>
    <mergeCell ref="AC114:AC115"/>
    <mergeCell ref="H115:I115"/>
    <mergeCell ref="B116:C116"/>
    <mergeCell ref="U116:U117"/>
    <mergeCell ref="V116:V117"/>
    <mergeCell ref="W116:W117"/>
    <mergeCell ref="X116:X117"/>
    <mergeCell ref="Y116:Y117"/>
    <mergeCell ref="Z116:Z117"/>
    <mergeCell ref="X118:X119"/>
    <mergeCell ref="Y118:Y119"/>
    <mergeCell ref="Z118:Z119"/>
    <mergeCell ref="AA118:AA119"/>
    <mergeCell ref="AB118:AB119"/>
    <mergeCell ref="AC118:AC119"/>
    <mergeCell ref="AA116:AA117"/>
    <mergeCell ref="AB116:AB117"/>
    <mergeCell ref="AC116:AC117"/>
    <mergeCell ref="Y120:Y121"/>
    <mergeCell ref="Z120:Z121"/>
    <mergeCell ref="AA120:AA121"/>
    <mergeCell ref="AB120:AB121"/>
    <mergeCell ref="AC120:AC121"/>
    <mergeCell ref="B122:I123"/>
    <mergeCell ref="K122:M122"/>
    <mergeCell ref="O122:R122"/>
    <mergeCell ref="U122:U123"/>
    <mergeCell ref="V122:V123"/>
    <mergeCell ref="F120:F121"/>
    <mergeCell ref="G120:H121"/>
    <mergeCell ref="U120:U121"/>
    <mergeCell ref="V120:V121"/>
    <mergeCell ref="W120:W121"/>
    <mergeCell ref="X120:X121"/>
    <mergeCell ref="AC122:AC123"/>
    <mergeCell ref="K123:M123"/>
    <mergeCell ref="O123:R123"/>
    <mergeCell ref="U124:U125"/>
    <mergeCell ref="V124:V125"/>
    <mergeCell ref="W124:W125"/>
    <mergeCell ref="X124:X125"/>
    <mergeCell ref="Y124:Y125"/>
    <mergeCell ref="Z124:Z125"/>
    <mergeCell ref="AA124:AA125"/>
    <mergeCell ref="W122:W123"/>
    <mergeCell ref="X122:X123"/>
    <mergeCell ref="Y122:Y123"/>
    <mergeCell ref="Z122:Z123"/>
    <mergeCell ref="AA122:AA123"/>
    <mergeCell ref="AB122:AB123"/>
    <mergeCell ref="AB124:AB125"/>
    <mergeCell ref="AC124:AC125"/>
    <mergeCell ref="B125:I126"/>
    <mergeCell ref="U126:U127"/>
    <mergeCell ref="V126:V127"/>
    <mergeCell ref="W126:W127"/>
    <mergeCell ref="X126:X127"/>
    <mergeCell ref="Y126:Y127"/>
    <mergeCell ref="Z126:Z127"/>
    <mergeCell ref="AA126:AA127"/>
    <mergeCell ref="AB126:AB127"/>
    <mergeCell ref="AC126:AC127"/>
    <mergeCell ref="U128:U129"/>
    <mergeCell ref="V128:V129"/>
    <mergeCell ref="W128:W129"/>
    <mergeCell ref="X128:X129"/>
    <mergeCell ref="Y128:Y129"/>
    <mergeCell ref="Z128:Z129"/>
    <mergeCell ref="AA128:AA129"/>
    <mergeCell ref="AB128:AB129"/>
    <mergeCell ref="AC128:AC129"/>
    <mergeCell ref="B130:L131"/>
    <mergeCell ref="O130:S130"/>
    <mergeCell ref="N131:N142"/>
    <mergeCell ref="O131:S132"/>
    <mergeCell ref="U131:AF131"/>
    <mergeCell ref="B132:L133"/>
    <mergeCell ref="O133:S139"/>
    <mergeCell ref="U134:AF134"/>
    <mergeCell ref="J135:K136"/>
    <mergeCell ref="B137:L138"/>
    <mergeCell ref="B139:C140"/>
    <mergeCell ref="D139:E140"/>
    <mergeCell ref="F139:G140"/>
    <mergeCell ref="H139:I140"/>
    <mergeCell ref="J139:K140"/>
    <mergeCell ref="A134:A148"/>
    <mergeCell ref="B134:C134"/>
    <mergeCell ref="D134:E134"/>
    <mergeCell ref="F134:G134"/>
    <mergeCell ref="H134:I134"/>
    <mergeCell ref="J134:K134"/>
    <mergeCell ref="B135:C136"/>
    <mergeCell ref="D135:E136"/>
    <mergeCell ref="F135:G136"/>
    <mergeCell ref="H135:I136"/>
    <mergeCell ref="A152:A170"/>
    <mergeCell ref="B154:C155"/>
    <mergeCell ref="D154:E155"/>
    <mergeCell ref="F154:G155"/>
    <mergeCell ref="H154:I155"/>
    <mergeCell ref="J154:K155"/>
    <mergeCell ref="B156:C157"/>
    <mergeCell ref="O140:S142"/>
    <mergeCell ref="B141:C141"/>
    <mergeCell ref="D141:E141"/>
    <mergeCell ref="F141:G141"/>
    <mergeCell ref="H141:I141"/>
    <mergeCell ref="J141:K141"/>
    <mergeCell ref="B142:L142"/>
    <mergeCell ref="D156:E157"/>
    <mergeCell ref="F156:G157"/>
    <mergeCell ref="H156:I157"/>
    <mergeCell ref="J156:K157"/>
    <mergeCell ref="B158:C159"/>
    <mergeCell ref="D158:E159"/>
    <mergeCell ref="F158:G159"/>
    <mergeCell ref="J158:K159"/>
    <mergeCell ref="C146:L146"/>
    <mergeCell ref="B147:L148"/>
    <mergeCell ref="B151:K153"/>
    <mergeCell ref="B164:C165"/>
    <mergeCell ref="D164:E165"/>
    <mergeCell ref="F164:G165"/>
    <mergeCell ref="H164:I165"/>
    <mergeCell ref="J164:K165"/>
    <mergeCell ref="B167:K167"/>
    <mergeCell ref="B160:C161"/>
    <mergeCell ref="D160:E161"/>
    <mergeCell ref="F160:G161"/>
    <mergeCell ref="H160:I161"/>
    <mergeCell ref="J160:K161"/>
    <mergeCell ref="B162:C163"/>
    <mergeCell ref="D162:E163"/>
    <mergeCell ref="F162:G163"/>
    <mergeCell ref="H162:I163"/>
    <mergeCell ref="J162:K163"/>
    <mergeCell ref="M176:M177"/>
    <mergeCell ref="B177:C178"/>
    <mergeCell ref="D177:E178"/>
    <mergeCell ref="F177:G178"/>
    <mergeCell ref="H177:I178"/>
    <mergeCell ref="J177:K178"/>
    <mergeCell ref="B173:K174"/>
    <mergeCell ref="M173:U173"/>
    <mergeCell ref="N174:N175"/>
    <mergeCell ref="O174:O175"/>
    <mergeCell ref="P174:P175"/>
    <mergeCell ref="B175:C176"/>
    <mergeCell ref="D175:E176"/>
    <mergeCell ref="F175:G176"/>
    <mergeCell ref="H175:I176"/>
    <mergeCell ref="J175:K176"/>
    <mergeCell ref="B180:K180"/>
    <mergeCell ref="M180:U180"/>
    <mergeCell ref="M181:U181"/>
    <mergeCell ref="B186:K188"/>
    <mergeCell ref="A187:A213"/>
    <mergeCell ref="B189:K189"/>
    <mergeCell ref="C190:D190"/>
    <mergeCell ref="E190:F190"/>
    <mergeCell ref="G190:H190"/>
    <mergeCell ref="I190:J190"/>
    <mergeCell ref="B194:K194"/>
    <mergeCell ref="B195:B196"/>
    <mergeCell ref="C195:D196"/>
    <mergeCell ref="E195:F196"/>
    <mergeCell ref="G195:H196"/>
    <mergeCell ref="I195:J196"/>
    <mergeCell ref="K195:K196"/>
    <mergeCell ref="B191:B192"/>
    <mergeCell ref="C191:D192"/>
    <mergeCell ref="E191:F192"/>
    <mergeCell ref="G191:H192"/>
    <mergeCell ref="I191:J192"/>
    <mergeCell ref="K191:K192"/>
    <mergeCell ref="B207:C207"/>
    <mergeCell ref="E207:F207"/>
    <mergeCell ref="H207:I207"/>
    <mergeCell ref="B208:C208"/>
    <mergeCell ref="E208:F208"/>
    <mergeCell ref="H208:I208"/>
    <mergeCell ref="B197:K197"/>
    <mergeCell ref="C198:K199"/>
    <mergeCell ref="B200:B202"/>
    <mergeCell ref="C200:K203"/>
    <mergeCell ref="B204:K205"/>
    <mergeCell ref="B206:E206"/>
    <mergeCell ref="B209:K210"/>
    <mergeCell ref="B211:K211"/>
    <mergeCell ref="B212:K213"/>
    <mergeCell ref="B216:K217"/>
    <mergeCell ref="B218:K218"/>
    <mergeCell ref="A219:A235"/>
    <mergeCell ref="C219:D219"/>
    <mergeCell ref="E219:F219"/>
    <mergeCell ref="G219:H219"/>
    <mergeCell ref="I219:J219"/>
    <mergeCell ref="C220:D221"/>
    <mergeCell ref="E220:F221"/>
    <mergeCell ref="G220:H221"/>
    <mergeCell ref="I220:J221"/>
    <mergeCell ref="B223:K223"/>
    <mergeCell ref="C224:D225"/>
    <mergeCell ref="E224:F225"/>
    <mergeCell ref="G224:H225"/>
    <mergeCell ref="I224:J225"/>
    <mergeCell ref="K224:K225"/>
    <mergeCell ref="A239:A248"/>
    <mergeCell ref="B239:B242"/>
    <mergeCell ref="C239:C242"/>
    <mergeCell ref="D239:E240"/>
    <mergeCell ref="F239:F240"/>
    <mergeCell ref="G239:G240"/>
    <mergeCell ref="H239:H240"/>
    <mergeCell ref="J239:J259"/>
    <mergeCell ref="B226:K226"/>
    <mergeCell ref="B227:B228"/>
    <mergeCell ref="C227:K228"/>
    <mergeCell ref="B231:K232"/>
    <mergeCell ref="B233:K233"/>
    <mergeCell ref="B234:K235"/>
    <mergeCell ref="K240:N241"/>
    <mergeCell ref="D241:E242"/>
    <mergeCell ref="F241:F242"/>
    <mergeCell ref="G241:G242"/>
    <mergeCell ref="H241:H242"/>
    <mergeCell ref="K243:L244"/>
    <mergeCell ref="M243:N244"/>
    <mergeCell ref="B244:H244"/>
    <mergeCell ref="B238:H238"/>
    <mergeCell ref="K238:N239"/>
    <mergeCell ref="K245:L245"/>
    <mergeCell ref="M245:N245"/>
    <mergeCell ref="K246:L246"/>
    <mergeCell ref="M246:N246"/>
    <mergeCell ref="B247:H248"/>
    <mergeCell ref="K247:L247"/>
    <mergeCell ref="M247:N247"/>
    <mergeCell ref="K248:L248"/>
    <mergeCell ref="M248:N248"/>
    <mergeCell ref="K249:L249"/>
    <mergeCell ref="M249:N249"/>
    <mergeCell ref="B250:F251"/>
    <mergeCell ref="K250:L250"/>
    <mergeCell ref="M250:N250"/>
    <mergeCell ref="A251:A262"/>
    <mergeCell ref="K251:L251"/>
    <mergeCell ref="M251:N251"/>
    <mergeCell ref="B252:C253"/>
    <mergeCell ref="D252:D253"/>
    <mergeCell ref="E252:F253"/>
    <mergeCell ref="K252:L252"/>
    <mergeCell ref="M252:N252"/>
    <mergeCell ref="K253:L253"/>
    <mergeCell ref="M253:N253"/>
    <mergeCell ref="B254:C254"/>
    <mergeCell ref="E254:F254"/>
    <mergeCell ref="K254:L254"/>
    <mergeCell ref="M254:N254"/>
    <mergeCell ref="B255:C256"/>
    <mergeCell ref="D255:D256"/>
    <mergeCell ref="E255:F256"/>
    <mergeCell ref="K255:L255"/>
    <mergeCell ref="M255:N255"/>
    <mergeCell ref="K256:N257"/>
    <mergeCell ref="B257:F258"/>
    <mergeCell ref="K258:N259"/>
    <mergeCell ref="B259:F259"/>
    <mergeCell ref="B260:F260"/>
    <mergeCell ref="B261:F261"/>
    <mergeCell ref="B262:F262"/>
    <mergeCell ref="B265:K265"/>
    <mergeCell ref="A266:A321"/>
    <mergeCell ref="B266:K266"/>
    <mergeCell ref="B267:C267"/>
    <mergeCell ref="B269:C270"/>
    <mergeCell ref="D269:E270"/>
    <mergeCell ref="F269:F270"/>
    <mergeCell ref="B274:C275"/>
    <mergeCell ref="D274:E275"/>
    <mergeCell ref="F274:F275"/>
    <mergeCell ref="G274:G275"/>
    <mergeCell ref="H274:I275"/>
    <mergeCell ref="J274:K275"/>
    <mergeCell ref="G269:I270"/>
    <mergeCell ref="J269:K270"/>
    <mergeCell ref="B272:C273"/>
    <mergeCell ref="D272:E273"/>
    <mergeCell ref="F272:F273"/>
    <mergeCell ref="G272:G273"/>
    <mergeCell ref="H272:I273"/>
    <mergeCell ref="J272:K273"/>
    <mergeCell ref="B280:C281"/>
    <mergeCell ref="D280:D281"/>
    <mergeCell ref="E280:E281"/>
    <mergeCell ref="F280:F281"/>
    <mergeCell ref="G280:I281"/>
    <mergeCell ref="J280:K281"/>
    <mergeCell ref="B276:C277"/>
    <mergeCell ref="D276:E277"/>
    <mergeCell ref="F276:F277"/>
    <mergeCell ref="G276:G277"/>
    <mergeCell ref="H276:I277"/>
    <mergeCell ref="J276:K277"/>
    <mergeCell ref="B288:C289"/>
    <mergeCell ref="D288:D289"/>
    <mergeCell ref="E288:E289"/>
    <mergeCell ref="F288:F289"/>
    <mergeCell ref="G288:I289"/>
    <mergeCell ref="J288:K289"/>
    <mergeCell ref="J283:K284"/>
    <mergeCell ref="B285:C286"/>
    <mergeCell ref="D285:D286"/>
    <mergeCell ref="E285:E286"/>
    <mergeCell ref="F285:F286"/>
    <mergeCell ref="G285:G286"/>
    <mergeCell ref="H285:I286"/>
    <mergeCell ref="J285:K286"/>
    <mergeCell ref="B283:C284"/>
    <mergeCell ref="D283:D284"/>
    <mergeCell ref="E283:E284"/>
    <mergeCell ref="F283:F284"/>
    <mergeCell ref="G283:G284"/>
    <mergeCell ref="H283:I284"/>
    <mergeCell ref="J291:K292"/>
    <mergeCell ref="B293:C294"/>
    <mergeCell ref="D293:D294"/>
    <mergeCell ref="E293:E294"/>
    <mergeCell ref="F293:F294"/>
    <mergeCell ref="G293:G294"/>
    <mergeCell ref="H293:I294"/>
    <mergeCell ref="J293:K294"/>
    <mergeCell ref="B291:C292"/>
    <mergeCell ref="D291:D292"/>
    <mergeCell ref="E291:E292"/>
    <mergeCell ref="F291:F292"/>
    <mergeCell ref="G291:G292"/>
    <mergeCell ref="H291:I292"/>
    <mergeCell ref="J295:K296"/>
    <mergeCell ref="B297:C298"/>
    <mergeCell ref="D297:D298"/>
    <mergeCell ref="E297:E298"/>
    <mergeCell ref="F297:F298"/>
    <mergeCell ref="G297:G298"/>
    <mergeCell ref="H297:I298"/>
    <mergeCell ref="J297:K298"/>
    <mergeCell ref="B295:C296"/>
    <mergeCell ref="D295:D296"/>
    <mergeCell ref="E295:E296"/>
    <mergeCell ref="F295:F296"/>
    <mergeCell ref="G295:G296"/>
    <mergeCell ref="H295:I296"/>
    <mergeCell ref="J299:K300"/>
    <mergeCell ref="B301:C302"/>
    <mergeCell ref="D301:D302"/>
    <mergeCell ref="E301:E302"/>
    <mergeCell ref="F301:F302"/>
    <mergeCell ref="G301:G302"/>
    <mergeCell ref="H301:I302"/>
    <mergeCell ref="J301:K302"/>
    <mergeCell ref="B299:C300"/>
    <mergeCell ref="D299:D300"/>
    <mergeCell ref="E299:E300"/>
    <mergeCell ref="F299:F300"/>
    <mergeCell ref="G299:G300"/>
    <mergeCell ref="H299:I300"/>
    <mergeCell ref="B312:K313"/>
    <mergeCell ref="B314:K315"/>
    <mergeCell ref="B317:K318"/>
    <mergeCell ref="B320:K321"/>
    <mergeCell ref="J303:K304"/>
    <mergeCell ref="B305:C306"/>
    <mergeCell ref="D305:D306"/>
    <mergeCell ref="E305:E306"/>
    <mergeCell ref="F305:F306"/>
    <mergeCell ref="G305:G306"/>
    <mergeCell ref="H305:I306"/>
    <mergeCell ref="J305:K306"/>
    <mergeCell ref="B303:C304"/>
    <mergeCell ref="D303:D304"/>
    <mergeCell ref="E303:E304"/>
    <mergeCell ref="F303:F304"/>
    <mergeCell ref="G303:G304"/>
    <mergeCell ref="H303:I304"/>
    <mergeCell ref="K335:L338"/>
    <mergeCell ref="B340:C341"/>
    <mergeCell ref="D340:E341"/>
    <mergeCell ref="F340:F341"/>
    <mergeCell ref="G340:G341"/>
    <mergeCell ref="H340:H341"/>
    <mergeCell ref="I340:J341"/>
    <mergeCell ref="K340:L341"/>
    <mergeCell ref="A328:A451"/>
    <mergeCell ref="B329:L329"/>
    <mergeCell ref="B330:C330"/>
    <mergeCell ref="B332:L334"/>
    <mergeCell ref="B335:C338"/>
    <mergeCell ref="D335:E338"/>
    <mergeCell ref="F335:F338"/>
    <mergeCell ref="G335:G338"/>
    <mergeCell ref="H335:J338"/>
    <mergeCell ref="B327:L328"/>
    <mergeCell ref="K342:L343"/>
    <mergeCell ref="B344:C345"/>
    <mergeCell ref="D344:E345"/>
    <mergeCell ref="F344:F345"/>
    <mergeCell ref="G344:G345"/>
    <mergeCell ref="H344:H345"/>
    <mergeCell ref="I344:J345"/>
    <mergeCell ref="K344:L345"/>
    <mergeCell ref="B342:C343"/>
    <mergeCell ref="D342:E343"/>
    <mergeCell ref="F342:F343"/>
    <mergeCell ref="G342:G343"/>
    <mergeCell ref="H342:H343"/>
    <mergeCell ref="I342:J343"/>
    <mergeCell ref="K346:L347"/>
    <mergeCell ref="B348:C349"/>
    <mergeCell ref="D348:E349"/>
    <mergeCell ref="F348:F349"/>
    <mergeCell ref="G348:G349"/>
    <mergeCell ref="H348:H349"/>
    <mergeCell ref="I348:J349"/>
    <mergeCell ref="K348:L349"/>
    <mergeCell ref="B346:C347"/>
    <mergeCell ref="D346:E347"/>
    <mergeCell ref="F346:F347"/>
    <mergeCell ref="G346:G347"/>
    <mergeCell ref="H346:H347"/>
    <mergeCell ref="I346:J347"/>
    <mergeCell ref="K350:L351"/>
    <mergeCell ref="B352:C353"/>
    <mergeCell ref="D352:E353"/>
    <mergeCell ref="F352:F353"/>
    <mergeCell ref="G352:G353"/>
    <mergeCell ref="H352:H353"/>
    <mergeCell ref="I352:J353"/>
    <mergeCell ref="K352:L353"/>
    <mergeCell ref="B350:C351"/>
    <mergeCell ref="D350:E351"/>
    <mergeCell ref="F350:F351"/>
    <mergeCell ref="G350:G351"/>
    <mergeCell ref="H350:H351"/>
    <mergeCell ref="I350:J351"/>
    <mergeCell ref="K354:L355"/>
    <mergeCell ref="B356:C357"/>
    <mergeCell ref="D356:E357"/>
    <mergeCell ref="F356:F357"/>
    <mergeCell ref="G356:G357"/>
    <mergeCell ref="H356:H357"/>
    <mergeCell ref="I356:J357"/>
    <mergeCell ref="K356:L357"/>
    <mergeCell ref="B354:C355"/>
    <mergeCell ref="D354:E355"/>
    <mergeCell ref="F354:F355"/>
    <mergeCell ref="G354:G355"/>
    <mergeCell ref="H354:H355"/>
    <mergeCell ref="I354:J355"/>
    <mergeCell ref="K358:L359"/>
    <mergeCell ref="B361:L363"/>
    <mergeCell ref="B365:C367"/>
    <mergeCell ref="D365:D367"/>
    <mergeCell ref="E365:E367"/>
    <mergeCell ref="F365:F367"/>
    <mergeCell ref="G365:G367"/>
    <mergeCell ref="H365:J367"/>
    <mergeCell ref="K365:L367"/>
    <mergeCell ref="B358:C359"/>
    <mergeCell ref="D358:E359"/>
    <mergeCell ref="F358:F359"/>
    <mergeCell ref="G358:G359"/>
    <mergeCell ref="H358:H359"/>
    <mergeCell ref="I358:J359"/>
    <mergeCell ref="I369:J370"/>
    <mergeCell ref="K369:L370"/>
    <mergeCell ref="B371:C372"/>
    <mergeCell ref="D371:D372"/>
    <mergeCell ref="E371:E372"/>
    <mergeCell ref="F371:F372"/>
    <mergeCell ref="G371:G372"/>
    <mergeCell ref="H371:H372"/>
    <mergeCell ref="I371:J372"/>
    <mergeCell ref="K371:L372"/>
    <mergeCell ref="B369:C370"/>
    <mergeCell ref="D369:D370"/>
    <mergeCell ref="E369:E370"/>
    <mergeCell ref="F369:F370"/>
    <mergeCell ref="G369:G370"/>
    <mergeCell ref="H369:H370"/>
    <mergeCell ref="I373:J374"/>
    <mergeCell ref="K373:L374"/>
    <mergeCell ref="B375:C376"/>
    <mergeCell ref="D375:D376"/>
    <mergeCell ref="E375:E376"/>
    <mergeCell ref="F375:F376"/>
    <mergeCell ref="G375:G376"/>
    <mergeCell ref="H375:H376"/>
    <mergeCell ref="I375:J376"/>
    <mergeCell ref="K375:L376"/>
    <mergeCell ref="B373:C374"/>
    <mergeCell ref="D373:D374"/>
    <mergeCell ref="E373:E374"/>
    <mergeCell ref="F373:F374"/>
    <mergeCell ref="G373:G374"/>
    <mergeCell ref="H373:H374"/>
    <mergeCell ref="I377:J378"/>
    <mergeCell ref="K377:L378"/>
    <mergeCell ref="B379:C380"/>
    <mergeCell ref="D379:D380"/>
    <mergeCell ref="E379:E380"/>
    <mergeCell ref="F379:F380"/>
    <mergeCell ref="G379:G380"/>
    <mergeCell ref="H379:H380"/>
    <mergeCell ref="I379:J380"/>
    <mergeCell ref="K379:L380"/>
    <mergeCell ref="B377:C378"/>
    <mergeCell ref="D377:D378"/>
    <mergeCell ref="E377:E378"/>
    <mergeCell ref="F377:F378"/>
    <mergeCell ref="G377:G378"/>
    <mergeCell ref="H377:H378"/>
    <mergeCell ref="I381:J382"/>
    <mergeCell ref="K381:L382"/>
    <mergeCell ref="B383:C384"/>
    <mergeCell ref="D383:D384"/>
    <mergeCell ref="E383:E384"/>
    <mergeCell ref="F383:F384"/>
    <mergeCell ref="G383:G384"/>
    <mergeCell ref="H383:H384"/>
    <mergeCell ref="I383:J384"/>
    <mergeCell ref="K383:L384"/>
    <mergeCell ref="B381:C382"/>
    <mergeCell ref="D381:D382"/>
    <mergeCell ref="E381:E382"/>
    <mergeCell ref="F381:F382"/>
    <mergeCell ref="G381:G382"/>
    <mergeCell ref="H381:H382"/>
    <mergeCell ref="I385:J386"/>
    <mergeCell ref="K385:L386"/>
    <mergeCell ref="B387:C388"/>
    <mergeCell ref="D387:D388"/>
    <mergeCell ref="E387:E388"/>
    <mergeCell ref="F387:F388"/>
    <mergeCell ref="G387:G388"/>
    <mergeCell ref="H387:H388"/>
    <mergeCell ref="I387:J388"/>
    <mergeCell ref="K387:L388"/>
    <mergeCell ref="B385:C386"/>
    <mergeCell ref="D385:D386"/>
    <mergeCell ref="E385:E386"/>
    <mergeCell ref="F385:F386"/>
    <mergeCell ref="G385:G386"/>
    <mergeCell ref="H385:H386"/>
    <mergeCell ref="B390:L390"/>
    <mergeCell ref="B392:L394"/>
    <mergeCell ref="C395:L396"/>
    <mergeCell ref="B398:C401"/>
    <mergeCell ref="D398:E401"/>
    <mergeCell ref="F398:F401"/>
    <mergeCell ref="G398:G401"/>
    <mergeCell ref="H398:J401"/>
    <mergeCell ref="K398:L401"/>
    <mergeCell ref="K403:L404"/>
    <mergeCell ref="B405:C406"/>
    <mergeCell ref="D405:E406"/>
    <mergeCell ref="F405:F406"/>
    <mergeCell ref="G405:G406"/>
    <mergeCell ref="H405:H406"/>
    <mergeCell ref="I405:J406"/>
    <mergeCell ref="K405:L406"/>
    <mergeCell ref="B403:C404"/>
    <mergeCell ref="D403:E404"/>
    <mergeCell ref="F403:F404"/>
    <mergeCell ref="G403:G404"/>
    <mergeCell ref="H403:H404"/>
    <mergeCell ref="I403:J404"/>
    <mergeCell ref="K407:L408"/>
    <mergeCell ref="B409:C410"/>
    <mergeCell ref="D409:E410"/>
    <mergeCell ref="F409:F410"/>
    <mergeCell ref="G409:G410"/>
    <mergeCell ref="H409:H410"/>
    <mergeCell ref="I409:J410"/>
    <mergeCell ref="K409:L410"/>
    <mergeCell ref="B407:C408"/>
    <mergeCell ref="D407:E408"/>
    <mergeCell ref="F407:F408"/>
    <mergeCell ref="G407:G408"/>
    <mergeCell ref="H407:H408"/>
    <mergeCell ref="I407:J408"/>
    <mergeCell ref="K411:L412"/>
    <mergeCell ref="B413:C414"/>
    <mergeCell ref="D413:E414"/>
    <mergeCell ref="F413:F414"/>
    <mergeCell ref="G413:G414"/>
    <mergeCell ref="H413:H414"/>
    <mergeCell ref="I413:J414"/>
    <mergeCell ref="K413:L414"/>
    <mergeCell ref="B411:C412"/>
    <mergeCell ref="D411:E412"/>
    <mergeCell ref="F411:F412"/>
    <mergeCell ref="G411:G412"/>
    <mergeCell ref="H411:H412"/>
    <mergeCell ref="I411:J412"/>
    <mergeCell ref="K415:L416"/>
    <mergeCell ref="B418:C419"/>
    <mergeCell ref="D418:E419"/>
    <mergeCell ref="F418:F419"/>
    <mergeCell ref="G418:G419"/>
    <mergeCell ref="H418:H419"/>
    <mergeCell ref="I418:J419"/>
    <mergeCell ref="K418:L419"/>
    <mergeCell ref="B415:C416"/>
    <mergeCell ref="D415:E416"/>
    <mergeCell ref="F415:F416"/>
    <mergeCell ref="G415:G416"/>
    <mergeCell ref="H415:H416"/>
    <mergeCell ref="I415:J416"/>
    <mergeCell ref="K420:L421"/>
    <mergeCell ref="B422:C423"/>
    <mergeCell ref="D422:E423"/>
    <mergeCell ref="F422:F423"/>
    <mergeCell ref="G422:G423"/>
    <mergeCell ref="H422:H423"/>
    <mergeCell ref="I422:J423"/>
    <mergeCell ref="K422:L423"/>
    <mergeCell ref="B420:C421"/>
    <mergeCell ref="D420:E421"/>
    <mergeCell ref="F420:F421"/>
    <mergeCell ref="G420:G421"/>
    <mergeCell ref="H420:H421"/>
    <mergeCell ref="I420:J421"/>
    <mergeCell ref="K424:L425"/>
    <mergeCell ref="B426:C427"/>
    <mergeCell ref="D426:E427"/>
    <mergeCell ref="F426:F427"/>
    <mergeCell ref="G426:G427"/>
    <mergeCell ref="H426:H427"/>
    <mergeCell ref="I426:J427"/>
    <mergeCell ref="K426:L427"/>
    <mergeCell ref="B424:C425"/>
    <mergeCell ref="D424:E425"/>
    <mergeCell ref="F424:F425"/>
    <mergeCell ref="G424:G425"/>
    <mergeCell ref="H424:H425"/>
    <mergeCell ref="I424:J425"/>
    <mergeCell ref="B433:L433"/>
    <mergeCell ref="B450:L451"/>
    <mergeCell ref="K428:L429"/>
    <mergeCell ref="B430:C431"/>
    <mergeCell ref="D430:E431"/>
    <mergeCell ref="F430:F431"/>
    <mergeCell ref="G430:G431"/>
    <mergeCell ref="H430:H431"/>
    <mergeCell ref="I430:J431"/>
    <mergeCell ref="K430:L431"/>
    <mergeCell ref="B428:C429"/>
    <mergeCell ref="D428:E429"/>
    <mergeCell ref="F428:F429"/>
    <mergeCell ref="G428:G429"/>
    <mergeCell ref="H428:H429"/>
    <mergeCell ref="I428:J429"/>
    <mergeCell ref="B469:K470"/>
    <mergeCell ref="B472:K473"/>
    <mergeCell ref="B475:K475"/>
    <mergeCell ref="B476:K477"/>
    <mergeCell ref="B479:K480"/>
    <mergeCell ref="B481:K482"/>
    <mergeCell ref="B455:K456"/>
    <mergeCell ref="A456:A577"/>
    <mergeCell ref="B459:K459"/>
    <mergeCell ref="B460:K460"/>
    <mergeCell ref="B461:K462"/>
    <mergeCell ref="B463:K464"/>
    <mergeCell ref="B465:K465"/>
    <mergeCell ref="B466:K467"/>
    <mergeCell ref="B504:K505"/>
    <mergeCell ref="B507:K508"/>
    <mergeCell ref="B509:K510"/>
    <mergeCell ref="B512:K513"/>
    <mergeCell ref="B515:K516"/>
    <mergeCell ref="B518:K519"/>
    <mergeCell ref="B485:K486"/>
    <mergeCell ref="B487:K488"/>
    <mergeCell ref="B490:K491"/>
    <mergeCell ref="B496:K497"/>
    <mergeCell ref="B499:K500"/>
    <mergeCell ref="B501:K502"/>
    <mergeCell ref="B535:K536"/>
    <mergeCell ref="B537:K538"/>
    <mergeCell ref="B539:K540"/>
    <mergeCell ref="B541:K542"/>
    <mergeCell ref="B545:K546"/>
    <mergeCell ref="B547:K548"/>
    <mergeCell ref="B521:K522"/>
    <mergeCell ref="B524:K525"/>
    <mergeCell ref="B527:K528"/>
    <mergeCell ref="B529:K530"/>
    <mergeCell ref="B531:K532"/>
    <mergeCell ref="B533:K534"/>
    <mergeCell ref="B596:L597"/>
    <mergeCell ref="B605:L606"/>
    <mergeCell ref="B579:L579"/>
    <mergeCell ref="S579:AC579"/>
    <mergeCell ref="B580:L581"/>
    <mergeCell ref="B584:L585"/>
    <mergeCell ref="B586:L587"/>
    <mergeCell ref="B594:L595"/>
    <mergeCell ref="B550:K551"/>
    <mergeCell ref="B556:K557"/>
    <mergeCell ref="B561:K562"/>
    <mergeCell ref="B564:K565"/>
    <mergeCell ref="B569:K570"/>
    <mergeCell ref="B576:K577"/>
  </mergeCells>
  <conditionalFormatting sqref="A99">
    <cfRule type="expression" dxfId="62" priority="112" stopIfTrue="1">
      <formula>OR(ROW()=CELL("ligne"),COLUMN()=CELL("colonne"))</formula>
    </cfRule>
  </conditionalFormatting>
  <conditionalFormatting sqref="A130:A133">
    <cfRule type="expression" dxfId="61" priority="111" stopIfTrue="1">
      <formula>OR(ROW()=CELL("ligne"),COLUMN()=CELL("colonne"))</formula>
    </cfRule>
  </conditionalFormatting>
  <conditionalFormatting sqref="A151">
    <cfRule type="expression" dxfId="60" priority="110" stopIfTrue="1">
      <formula>OR(ROW()=CELL("ligne"),COLUMN()=CELL("colonne"))</formula>
    </cfRule>
  </conditionalFormatting>
  <conditionalFormatting sqref="A173">
    <cfRule type="expression" dxfId="59" priority="109" stopIfTrue="1">
      <formula>OR(ROW()=CELL("ligne"),COLUMN()=CELL("colonne"))</formula>
    </cfRule>
  </conditionalFormatting>
  <conditionalFormatting sqref="A250">
    <cfRule type="expression" dxfId="58" priority="108" stopIfTrue="1">
      <formula>OR(ROW()=CELL("ligne"),COLUMN()=CELL("colonne"))</formula>
    </cfRule>
  </conditionalFormatting>
  <conditionalFormatting sqref="C191">
    <cfRule type="cellIs" dxfId="57" priority="107" operator="greaterThan">
      <formula>1</formula>
    </cfRule>
  </conditionalFormatting>
  <conditionalFormatting sqref="A186">
    <cfRule type="expression" dxfId="56" priority="106" stopIfTrue="1">
      <formula>OR(ROW()=CELL("ligne"),COLUMN()=CELL("colonne"))</formula>
    </cfRule>
  </conditionalFormatting>
  <conditionalFormatting sqref="A216:A218">
    <cfRule type="expression" dxfId="55" priority="105" stopIfTrue="1">
      <formula>OR(ROW()=CELL("ligne"),COLUMN()=CELL("colonne"))</formula>
    </cfRule>
  </conditionalFormatting>
  <conditionalFormatting sqref="A238">
    <cfRule type="expression" dxfId="54" priority="104" stopIfTrue="1">
      <formula>OR(ROW()=CELL("ligne"),COLUMN()=CELL("colonne"))</formula>
    </cfRule>
  </conditionalFormatting>
  <conditionalFormatting sqref="B272">
    <cfRule type="cellIs" dxfId="53" priority="103" operator="greaterThan">
      <formula>1</formula>
    </cfRule>
  </conditionalFormatting>
  <conditionalFormatting sqref="B276">
    <cfRule type="cellIs" dxfId="52" priority="101" operator="greaterThan">
      <formula>1</formula>
    </cfRule>
  </conditionalFormatting>
  <conditionalFormatting sqref="B274">
    <cfRule type="cellIs" dxfId="51" priority="102" operator="greaterThan">
      <formula>1</formula>
    </cfRule>
  </conditionalFormatting>
  <conditionalFormatting sqref="B305">
    <cfRule type="cellIs" dxfId="50" priority="91" operator="greaterThan">
      <formula>1</formula>
    </cfRule>
  </conditionalFormatting>
  <conditionalFormatting sqref="B283">
    <cfRule type="cellIs" dxfId="49" priority="100" operator="greaterThan">
      <formula>1</formula>
    </cfRule>
  </conditionalFormatting>
  <conditionalFormatting sqref="B285">
    <cfRule type="cellIs" dxfId="48" priority="99" operator="greaterThan">
      <formula>1</formula>
    </cfRule>
  </conditionalFormatting>
  <conditionalFormatting sqref="B291">
    <cfRule type="cellIs" dxfId="47" priority="98" operator="greaterThan">
      <formula>1</formula>
    </cfRule>
  </conditionalFormatting>
  <conditionalFormatting sqref="B293">
    <cfRule type="cellIs" dxfId="46" priority="97" operator="greaterThan">
      <formula>1</formula>
    </cfRule>
  </conditionalFormatting>
  <conditionalFormatting sqref="B295">
    <cfRule type="cellIs" dxfId="45" priority="96" operator="greaterThan">
      <formula>1</formula>
    </cfRule>
  </conditionalFormatting>
  <conditionalFormatting sqref="B297">
    <cfRule type="cellIs" dxfId="44" priority="95" operator="greaterThan">
      <formula>1</formula>
    </cfRule>
  </conditionalFormatting>
  <conditionalFormatting sqref="B299">
    <cfRule type="cellIs" dxfId="43" priority="94" operator="greaterThan">
      <formula>1</formula>
    </cfRule>
  </conditionalFormatting>
  <conditionalFormatting sqref="B301">
    <cfRule type="cellIs" dxfId="42" priority="93" operator="greaterThan">
      <formula>1</formula>
    </cfRule>
  </conditionalFormatting>
  <conditionalFormatting sqref="B303">
    <cfRule type="cellIs" dxfId="41" priority="92" operator="greaterThan">
      <formula>1</formula>
    </cfRule>
  </conditionalFormatting>
  <conditionalFormatting sqref="B424">
    <cfRule type="cellIs" dxfId="40" priority="33" operator="greaterThan">
      <formula>1</formula>
    </cfRule>
  </conditionalFormatting>
  <conditionalFormatting sqref="B352">
    <cfRule type="cellIs" dxfId="39" priority="54" operator="greaterThan">
      <formula>1</formula>
    </cfRule>
  </conditionalFormatting>
  <conditionalFormatting sqref="B354">
    <cfRule type="cellIs" dxfId="38" priority="53" operator="greaterThan">
      <formula>1</formula>
    </cfRule>
  </conditionalFormatting>
  <conditionalFormatting sqref="B377">
    <cfRule type="cellIs" dxfId="37" priority="50" operator="greaterThan">
      <formula>1</formula>
    </cfRule>
  </conditionalFormatting>
  <conditionalFormatting sqref="B381">
    <cfRule type="cellIs" dxfId="36" priority="48" operator="greaterThan">
      <formula>1</formula>
    </cfRule>
  </conditionalFormatting>
  <conditionalFormatting sqref="B356">
    <cfRule type="cellIs" dxfId="35" priority="52" operator="greaterThan">
      <formula>1</formula>
    </cfRule>
  </conditionalFormatting>
  <conditionalFormatting sqref="B358">
    <cfRule type="cellIs" dxfId="34" priority="51" operator="greaterThan">
      <formula>1</formula>
    </cfRule>
  </conditionalFormatting>
  <conditionalFormatting sqref="B379">
    <cfRule type="cellIs" dxfId="33" priority="49" operator="greaterThan">
      <formula>1</formula>
    </cfRule>
  </conditionalFormatting>
  <conditionalFormatting sqref="B407">
    <cfRule type="cellIs" dxfId="32" priority="41" operator="greaterThan">
      <formula>1</formula>
    </cfRule>
  </conditionalFormatting>
  <conditionalFormatting sqref="B383">
    <cfRule type="cellIs" dxfId="31" priority="47" operator="greaterThan">
      <formula>1</formula>
    </cfRule>
  </conditionalFormatting>
  <conditionalFormatting sqref="B387">
    <cfRule type="cellIs" dxfId="30" priority="45" operator="greaterThan">
      <formula>1</formula>
    </cfRule>
  </conditionalFormatting>
  <conditionalFormatting sqref="B385">
    <cfRule type="cellIs" dxfId="29" priority="46" operator="greaterThan">
      <formula>1</formula>
    </cfRule>
  </conditionalFormatting>
  <conditionalFormatting sqref="B403">
    <cfRule type="cellIs" dxfId="28" priority="43" operator="greaterThan">
      <formula>1</formula>
    </cfRule>
  </conditionalFormatting>
  <conditionalFormatting sqref="B405">
    <cfRule type="cellIs" dxfId="27" priority="42" operator="greaterThan">
      <formula>1</formula>
    </cfRule>
  </conditionalFormatting>
  <conditionalFormatting sqref="B409">
    <cfRule type="cellIs" dxfId="26" priority="40" operator="greaterThan">
      <formula>1</formula>
    </cfRule>
  </conditionalFormatting>
  <conditionalFormatting sqref="B411">
    <cfRule type="cellIs" dxfId="25" priority="39" operator="greaterThan">
      <formula>1</formula>
    </cfRule>
  </conditionalFormatting>
  <conditionalFormatting sqref="B413">
    <cfRule type="cellIs" dxfId="24" priority="38" operator="greaterThan">
      <formula>1</formula>
    </cfRule>
  </conditionalFormatting>
  <conditionalFormatting sqref="B415">
    <cfRule type="cellIs" dxfId="23" priority="37" operator="greaterThan">
      <formula>1</formula>
    </cfRule>
  </conditionalFormatting>
  <conditionalFormatting sqref="B418">
    <cfRule type="cellIs" dxfId="22" priority="36" operator="greaterThan">
      <formula>1</formula>
    </cfRule>
  </conditionalFormatting>
  <conditionalFormatting sqref="B420">
    <cfRule type="cellIs" dxfId="21" priority="35" operator="greaterThan">
      <formula>1</formula>
    </cfRule>
  </conditionalFormatting>
  <conditionalFormatting sqref="B422">
    <cfRule type="cellIs" dxfId="20" priority="34" operator="greaterThan">
      <formula>1</formula>
    </cfRule>
  </conditionalFormatting>
  <conditionalFormatting sqref="A265">
    <cfRule type="expression" dxfId="19" priority="67" stopIfTrue="1">
      <formula>OR(ROW()=CELL("ligne"),COLUMN()=CELL("colonne"))</formula>
    </cfRule>
  </conditionalFormatting>
  <conditionalFormatting sqref="A327">
    <cfRule type="expression" dxfId="18" priority="44" stopIfTrue="1">
      <formula>OR(ROW()=CELL("ligne"),COLUMN()=CELL("colonne"))</formula>
    </cfRule>
  </conditionalFormatting>
  <conditionalFormatting sqref="B432">
    <cfRule type="cellIs" dxfId="17" priority="65" operator="greaterThan">
      <formula>1</formula>
    </cfRule>
  </conditionalFormatting>
  <conditionalFormatting sqref="B344">
    <cfRule type="cellIs" dxfId="16" priority="62" operator="greaterThan">
      <formula>1</formula>
    </cfRule>
  </conditionalFormatting>
  <conditionalFormatting sqref="B348">
    <cfRule type="cellIs" dxfId="15" priority="60" operator="greaterThan">
      <formula>1</formula>
    </cfRule>
  </conditionalFormatting>
  <conditionalFormatting sqref="B340">
    <cfRule type="cellIs" dxfId="14" priority="64" operator="greaterThan">
      <formula>1</formula>
    </cfRule>
  </conditionalFormatting>
  <conditionalFormatting sqref="B342">
    <cfRule type="cellIs" dxfId="13" priority="63" operator="greaterThan">
      <formula>1</formula>
    </cfRule>
  </conditionalFormatting>
  <conditionalFormatting sqref="B346">
    <cfRule type="cellIs" dxfId="12" priority="61" operator="greaterThan">
      <formula>1</formula>
    </cfRule>
  </conditionalFormatting>
  <conditionalFormatting sqref="B350">
    <cfRule type="cellIs" dxfId="11" priority="59" operator="greaterThan">
      <formula>1</formula>
    </cfRule>
  </conditionalFormatting>
  <conditionalFormatting sqref="B371">
    <cfRule type="cellIs" dxfId="10" priority="57" operator="greaterThan">
      <formula>1</formula>
    </cfRule>
  </conditionalFormatting>
  <conditionalFormatting sqref="B369">
    <cfRule type="cellIs" dxfId="9" priority="58" operator="greaterThan">
      <formula>1</formula>
    </cfRule>
  </conditionalFormatting>
  <conditionalFormatting sqref="B373">
    <cfRule type="cellIs" dxfId="8" priority="56" operator="greaterThan">
      <formula>1</formula>
    </cfRule>
  </conditionalFormatting>
  <conditionalFormatting sqref="B375">
    <cfRule type="cellIs" dxfId="7" priority="55" operator="greaterThan">
      <formula>1</formula>
    </cfRule>
  </conditionalFormatting>
  <conditionalFormatting sqref="B428">
    <cfRule type="cellIs" dxfId="6" priority="31" operator="greaterThan">
      <formula>1</formula>
    </cfRule>
  </conditionalFormatting>
  <conditionalFormatting sqref="B430">
    <cfRule type="cellIs" dxfId="5" priority="30" operator="greaterThan">
      <formula>1</formula>
    </cfRule>
  </conditionalFormatting>
  <conditionalFormatting sqref="B426">
    <cfRule type="cellIs" dxfId="4" priority="32" operator="greaterThan">
      <formula>1</formula>
    </cfRule>
  </conditionalFormatting>
  <conditionalFormatting sqref="A455">
    <cfRule type="expression" dxfId="3" priority="28" stopIfTrue="1">
      <formula>OR(ROW()=CELL("ligne"),COLUMN()=CELL("colonne"))</formula>
    </cfRule>
  </conditionalFormatting>
  <conditionalFormatting sqref="J238">
    <cfRule type="expression" dxfId="2" priority="27" stopIfTrue="1">
      <formula>OR(ROW()=CELL("ligne"),COLUMN()=CELL("colonne"))</formula>
    </cfRule>
  </conditionalFormatting>
  <conditionalFormatting sqref="N130">
    <cfRule type="expression" dxfId="1" priority="26" stopIfTrue="1">
      <formula>OR(ROW()=CELL("ligne"),COLUMN()=CELL("colonne"))</formula>
    </cfRule>
  </conditionalFormatting>
  <conditionalFormatting sqref="C48">
    <cfRule type="cellIs" dxfId="0" priority="25" operator="greaterThan">
      <formula>1</formula>
    </cfRule>
  </conditionalFormatting>
  <hyperlinks>
    <hyperlink ref="C146" r:id="rId1"/>
    <hyperlink ref="C395" r:id="rId2"/>
    <hyperlink ref="B531" r:id="rId3"/>
    <hyperlink ref="B535" r:id="rId4"/>
    <hyperlink ref="B490" r:id="rId5"/>
    <hyperlink ref="B496" r:id="rId6"/>
    <hyperlink ref="B501" r:id="rId7"/>
    <hyperlink ref="B504" r:id="rId8"/>
    <hyperlink ref="B574" r:id="rId9" display="https://www.meilleurduchef.com/cgi/mdc/l/fr/boutique/patisserie-boulangerie/cercles-cadres/cercle-tarte.html"/>
    <hyperlink ref="B564" r:id="rId10"/>
    <hyperlink ref="B567" r:id="rId11"/>
    <hyperlink ref="B569" r:id="rId12"/>
    <hyperlink ref="B572" r:id="rId13"/>
    <hyperlink ref="B552" r:id="rId14"/>
    <hyperlink ref="B554" r:id="rId15"/>
    <hyperlink ref="B556" r:id="rId16"/>
    <hyperlink ref="B559" r:id="rId17"/>
    <hyperlink ref="B509" r:id="rId18"/>
    <hyperlink ref="B515" r:id="rId19"/>
    <hyperlink ref="B518" r:id="rId20"/>
    <hyperlink ref="B561" r:id="rId21"/>
    <hyperlink ref="B466" r:id="rId22" display="http://www.unitjuggler.com/density-conversions.html"/>
    <hyperlink ref="B469" r:id="rId23"/>
    <hyperlink ref="B537" r:id="rId24"/>
    <hyperlink ref="B547" r:id="rId25"/>
    <hyperlink ref="B472" r:id="rId26" location="cite_note-9"/>
    <hyperlink ref="B541" r:id="rId27"/>
    <hyperlink ref="B476" r:id="rId28"/>
    <hyperlink ref="B512" r:id="rId29"/>
    <hyperlink ref="B607" r:id="rId30"/>
    <hyperlink ref="B6" r:id="rId31"/>
    <hyperlink ref="B11" r:id="rId32" location="6" display="http://matoumatheux.ac-rennes.fr/num/numeration/doigt.htm - 6"/>
    <hyperlink ref="B12" r:id="rId33" location="6" display="http://matoumatheux.ac-rennes.fr/num/probleme/classer.htm - 6"/>
    <hyperlink ref="B13" r:id="rId34" location="6" display="http://matoumatheux.ac-rennes.fr/num/probleme/seringue.htm - 6"/>
    <hyperlink ref="B14" r:id="rId35" location="6" display="http://matoumatheux.ac-rennes.fr/num/probleme/etiquettes.htm - 6"/>
    <hyperlink ref="K6" r:id="rId36" location="6" display="http://matoumatheux.ac-rennes.fr/num/fractions/6/menthe1.htm - 6"/>
    <hyperlink ref="K8" r:id="rId37" location="6" display="http://matoumatheux.ac-rennes.fr/num/fractions/6/cocktail2.htm - 6"/>
    <hyperlink ref="K7" r:id="rId38" location="6" display="http://matoumatheux.ac-rennes.fr/num/fractions/6/cocktail1.htm - 6"/>
    <hyperlink ref="K9" r:id="rId39" location="6" display="http://matoumatheux.ac-rennes.fr/num/fractions/6/cocktail3.htm - 6"/>
    <hyperlink ref="K10" r:id="rId40" location="6" display="http://matoumatheux.ac-rennes.fr/num/fractions/6/cocktail4.htm - 6"/>
    <hyperlink ref="K12" r:id="rId41" location="6" display="http://matoumatheux.ac-rennes.fr/num/fractions/6/fractionsM.htm - 6"/>
    <hyperlink ref="K13" r:id="rId42" location="6" display="http://matoumatheux.ac-rennes.fr/num/fractions/6/fractionsM2.htm - 6"/>
    <hyperlink ref="K11" r:id="rId43" location="6" display="http://matoumatheux.ac-rennes.fr/num/fractions/6/menthe.htm - 6"/>
    <hyperlink ref="K14" r:id="rId44" location="6" display="http://matoumatheux.ac-rennes.fr/num/fractions/6/poisson.htm - 6"/>
    <hyperlink ref="K15" r:id="rId45" location="6" display="http://matoumatheux.ac-rennes.fr/num/proportionnalite/6/creme.htm - 6"/>
    <hyperlink ref="O6" r:id="rId46" location="6" display="http://matoumatheux.ac-rennes.fr/num/proportionnalite/6/gateauriz.htm - 6"/>
    <hyperlink ref="O7" r:id="rId47" location="6" display="http://matoumatheux.ac-rennes.fr/num/proportionnalite/6/far.htm - 6"/>
    <hyperlink ref="O8" r:id="rId48" location="6" display="http://matoumatheux.ac-rennes.fr/num/proportionnalite/6/boulangerie.htm - 6"/>
    <hyperlink ref="B15" r:id="rId49" location="6" display="http://matoumatheux.ac-rennes.fr/geom/unite/mesureur.htm - 6"/>
    <hyperlink ref="O11" r:id="rId50" location="6" display="http://matoumatheux.ac-rennes.fr/cours/mesures/convlong.htm - 6"/>
    <hyperlink ref="O12" r:id="rId51" location="6" display="http://matoumatheux.ac-rennes.fr/cours/mesures/convmasse.htm - 6"/>
    <hyperlink ref="O13" r:id="rId52" location="6" display="http://matoumatheux.ac-rennes.fr/geom/cercle/Bebert11.htm - 6"/>
    <hyperlink ref="O14" r:id="rId53" location="6" display="http://matoumatheux.ac-rennes.fr/geom/cercle/Bebert21.htm - 6"/>
    <hyperlink ref="O15" r:id="rId54" location="6" display="http://matoumatheux.ac-rennes.fr/geom/cercle/chien.htm - 6"/>
    <hyperlink ref="S6" r:id="rId55" location="6" display="http://matoumatheux.ac-rennes.fr/geom/solides/6/ruban.htm - 6"/>
    <hyperlink ref="S7" r:id="rId56" location="5" display="http://matoumatheux.ac-rennes.fr/geom/cercle/5/aire.htm - 5"/>
    <hyperlink ref="S8" r:id="rId57" location="5" display="http://matoumatheux.ac-rennes.fr/geom/cercle/5/rayon.htm - 5"/>
    <hyperlink ref="S9" r:id="rId58" location="5" display="http://matoumatheux.ac-rennes.fr/geom/cercle/5/couronne.htm - 5"/>
    <hyperlink ref="S10" r:id="rId59" location="5" display="http://matoumatheux.ac-rennes.fr/geom/solides/5/airecylindre.htm - 5"/>
    <hyperlink ref="S11" r:id="rId60" location="5" display="http://matoumatheux.ac-rennes.fr/geom/solides/5/volcylindre.htm - 5"/>
    <hyperlink ref="S13" r:id="rId61" location="4" display="http://matoumatheux.ac-rennes.fr/num/puissances/gateau.htm - 4"/>
    <hyperlink ref="S12" r:id="rId62" location="4" display="http://matoumatheux.ac-rennes.fr/cours/volume/cylindre.htm - 4"/>
    <hyperlink ref="S14" r:id="rId63" location="4" display="http://matoumatheux.ac-rennes.fr/cours/aire/airerect.htm - 4"/>
    <hyperlink ref="S15" r:id="rId64" location="3" display="http://matoumatheux.ac-rennes.fr/num/diviseur/probleme1.htm - 3"/>
    <hyperlink ref="S16" r:id="rId65" location="3" display="http://matoumatheux.ac-rennes.fr/num/courbe/casserole.htm - 3"/>
    <hyperlink ref="B20" r:id="rId66"/>
    <hyperlink ref="H20" r:id="rId67"/>
    <hyperlink ref="M20" r:id="rId68"/>
    <hyperlink ref="R20" r:id="rId69" location="q=RECETTES+PATISSERIE"/>
  </hyperlinks>
  <pageMargins left="0.7" right="0.7" top="0.75" bottom="0.75" header="0.3" footer="0.3"/>
  <pageSetup paperSize="9" orientation="portrait" r:id="rId70"/>
  <drawing r:id="rId7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Zeros="0" zoomScale="75" zoomScaleNormal="75" workbookViewId="0">
      <selection activeCell="D15" sqref="D15"/>
    </sheetView>
  </sheetViews>
  <sheetFormatPr baseColWidth="10" defaultRowHeight="12.75" x14ac:dyDescent="0.2"/>
  <cols>
    <col min="1" max="1" width="2.140625" style="312" customWidth="1"/>
    <col min="2" max="3" width="10.140625" style="312" customWidth="1"/>
    <col min="4" max="4" width="52.28515625" style="312" customWidth="1"/>
    <col min="5" max="5" width="10" style="312" customWidth="1"/>
    <col min="6" max="6" width="15.42578125" style="312" customWidth="1"/>
    <col min="7" max="8" width="11.42578125" style="312" hidden="1" customWidth="1"/>
    <col min="9" max="9" width="1.85546875" style="312" customWidth="1"/>
    <col min="10" max="10" width="11.140625" style="312" customWidth="1"/>
    <col min="11" max="11" width="14.5703125" style="312" bestFit="1" customWidth="1"/>
    <col min="12" max="12" width="4.7109375" style="312" customWidth="1"/>
    <col min="13" max="13" width="37.7109375" style="312" customWidth="1"/>
    <col min="14" max="14" width="30.28515625" style="312" customWidth="1"/>
    <col min="15" max="15" width="26.28515625" style="312" customWidth="1"/>
    <col min="16" max="16" width="27.28515625" style="312" customWidth="1"/>
    <col min="17" max="17" width="13.5703125" style="312" customWidth="1"/>
    <col min="18" max="233" width="11.42578125" style="314"/>
    <col min="234" max="234" width="2.140625" style="314" customWidth="1"/>
    <col min="235" max="235" width="10.140625" style="314" customWidth="1"/>
    <col min="236" max="236" width="52.28515625" style="314" customWidth="1"/>
    <col min="237" max="237" width="13.28515625" style="314" customWidth="1"/>
    <col min="238" max="238" width="13" style="314" customWidth="1"/>
    <col min="239" max="239" width="12.42578125" style="314" customWidth="1"/>
    <col min="240" max="240" width="13.42578125" style="314" customWidth="1"/>
    <col min="241" max="241" width="15.42578125" style="314" customWidth="1"/>
    <col min="242" max="242" width="14.85546875" style="314" customWidth="1"/>
    <col min="243" max="244" width="0" style="314" hidden="1" customWidth="1"/>
    <col min="245" max="245" width="1.85546875" style="314" customWidth="1"/>
    <col min="246" max="246" width="13.85546875" style="314" customWidth="1"/>
    <col min="247" max="247" width="11.140625" style="314" customWidth="1"/>
    <col min="248" max="248" width="14.5703125" style="314" bestFit="1" customWidth="1"/>
    <col min="249" max="249" width="4.7109375" style="314" customWidth="1"/>
    <col min="250" max="250" width="37.7109375" style="314" customWidth="1"/>
    <col min="251" max="251" width="30.28515625" style="314" customWidth="1"/>
    <col min="252" max="252" width="26.28515625" style="314" customWidth="1"/>
    <col min="253" max="253" width="27.28515625" style="314" customWidth="1"/>
    <col min="254" max="254" width="13.5703125" style="314" customWidth="1"/>
    <col min="255" max="255" width="11.42578125" style="314"/>
    <col min="256" max="256" width="2.140625" style="314" customWidth="1"/>
    <col min="257" max="257" width="6.140625" style="314" customWidth="1"/>
    <col min="258" max="258" width="30.7109375" style="314" customWidth="1"/>
    <col min="259" max="259" width="9" style="314" customWidth="1"/>
    <col min="260" max="260" width="9.7109375" style="314" customWidth="1"/>
    <col min="261" max="261" width="11.7109375" style="314" customWidth="1"/>
    <col min="262" max="262" width="9.5703125" style="314" customWidth="1"/>
    <col min="263" max="263" width="11" style="314" customWidth="1"/>
    <col min="264" max="264" width="9.5703125" style="314" customWidth="1"/>
    <col min="265" max="266" width="0" style="314" hidden="1" customWidth="1"/>
    <col min="267" max="267" width="1.85546875" style="314" customWidth="1"/>
    <col min="268" max="268" width="7.5703125" style="314" customWidth="1"/>
    <col min="269" max="269" width="8.5703125" style="314" customWidth="1"/>
    <col min="270" max="270" width="10.140625" style="314" customWidth="1"/>
    <col min="271" max="489" width="11.42578125" style="314"/>
    <col min="490" max="490" width="2.140625" style="314" customWidth="1"/>
    <col min="491" max="491" width="10.140625" style="314" customWidth="1"/>
    <col min="492" max="492" width="52.28515625" style="314" customWidth="1"/>
    <col min="493" max="493" width="13.28515625" style="314" customWidth="1"/>
    <col min="494" max="494" width="13" style="314" customWidth="1"/>
    <col min="495" max="495" width="12.42578125" style="314" customWidth="1"/>
    <col min="496" max="496" width="13.42578125" style="314" customWidth="1"/>
    <col min="497" max="497" width="15.42578125" style="314" customWidth="1"/>
    <col min="498" max="498" width="14.85546875" style="314" customWidth="1"/>
    <col min="499" max="500" width="0" style="314" hidden="1" customWidth="1"/>
    <col min="501" max="501" width="1.85546875" style="314" customWidth="1"/>
    <col min="502" max="502" width="13.85546875" style="314" customWidth="1"/>
    <col min="503" max="503" width="11.140625" style="314" customWidth="1"/>
    <col min="504" max="504" width="14.5703125" style="314" bestFit="1" customWidth="1"/>
    <col min="505" max="505" width="4.7109375" style="314" customWidth="1"/>
    <col min="506" max="506" width="37.7109375" style="314" customWidth="1"/>
    <col min="507" max="507" width="30.28515625" style="314" customWidth="1"/>
    <col min="508" max="508" width="26.28515625" style="314" customWidth="1"/>
    <col min="509" max="509" width="27.28515625" style="314" customWidth="1"/>
    <col min="510" max="510" width="13.5703125" style="314" customWidth="1"/>
    <col min="511" max="511" width="11.42578125" style="314"/>
    <col min="512" max="512" width="2.140625" style="314" customWidth="1"/>
    <col min="513" max="513" width="6.140625" style="314" customWidth="1"/>
    <col min="514" max="514" width="30.7109375" style="314" customWidth="1"/>
    <col min="515" max="515" width="9" style="314" customWidth="1"/>
    <col min="516" max="516" width="9.7109375" style="314" customWidth="1"/>
    <col min="517" max="517" width="11.7109375" style="314" customWidth="1"/>
    <col min="518" max="518" width="9.5703125" style="314" customWidth="1"/>
    <col min="519" max="519" width="11" style="314" customWidth="1"/>
    <col min="520" max="520" width="9.5703125" style="314" customWidth="1"/>
    <col min="521" max="522" width="0" style="314" hidden="1" customWidth="1"/>
    <col min="523" max="523" width="1.85546875" style="314" customWidth="1"/>
    <col min="524" max="524" width="7.5703125" style="314" customWidth="1"/>
    <col min="525" max="525" width="8.5703125" style="314" customWidth="1"/>
    <col min="526" max="526" width="10.140625" style="314" customWidth="1"/>
    <col min="527" max="745" width="11.42578125" style="314"/>
    <col min="746" max="746" width="2.140625" style="314" customWidth="1"/>
    <col min="747" max="747" width="10.140625" style="314" customWidth="1"/>
    <col min="748" max="748" width="52.28515625" style="314" customWidth="1"/>
    <col min="749" max="749" width="13.28515625" style="314" customWidth="1"/>
    <col min="750" max="750" width="13" style="314" customWidth="1"/>
    <col min="751" max="751" width="12.42578125" style="314" customWidth="1"/>
    <col min="752" max="752" width="13.42578125" style="314" customWidth="1"/>
    <col min="753" max="753" width="15.42578125" style="314" customWidth="1"/>
    <col min="754" max="754" width="14.85546875" style="314" customWidth="1"/>
    <col min="755" max="756" width="0" style="314" hidden="1" customWidth="1"/>
    <col min="757" max="757" width="1.85546875" style="314" customWidth="1"/>
    <col min="758" max="758" width="13.85546875" style="314" customWidth="1"/>
    <col min="759" max="759" width="11.140625" style="314" customWidth="1"/>
    <col min="760" max="760" width="14.5703125" style="314" bestFit="1" customWidth="1"/>
    <col min="761" max="761" width="4.7109375" style="314" customWidth="1"/>
    <col min="762" max="762" width="37.7109375" style="314" customWidth="1"/>
    <col min="763" max="763" width="30.28515625" style="314" customWidth="1"/>
    <col min="764" max="764" width="26.28515625" style="314" customWidth="1"/>
    <col min="765" max="765" width="27.28515625" style="314" customWidth="1"/>
    <col min="766" max="766" width="13.5703125" style="314" customWidth="1"/>
    <col min="767" max="767" width="11.42578125" style="314"/>
    <col min="768" max="768" width="2.140625" style="314" customWidth="1"/>
    <col min="769" max="769" width="6.140625" style="314" customWidth="1"/>
    <col min="770" max="770" width="30.7109375" style="314" customWidth="1"/>
    <col min="771" max="771" width="9" style="314" customWidth="1"/>
    <col min="772" max="772" width="9.7109375" style="314" customWidth="1"/>
    <col min="773" max="773" width="11.7109375" style="314" customWidth="1"/>
    <col min="774" max="774" width="9.5703125" style="314" customWidth="1"/>
    <col min="775" max="775" width="11" style="314" customWidth="1"/>
    <col min="776" max="776" width="9.5703125" style="314" customWidth="1"/>
    <col min="777" max="778" width="0" style="314" hidden="1" customWidth="1"/>
    <col min="779" max="779" width="1.85546875" style="314" customWidth="1"/>
    <col min="780" max="780" width="7.5703125" style="314" customWidth="1"/>
    <col min="781" max="781" width="8.5703125" style="314" customWidth="1"/>
    <col min="782" max="782" width="10.140625" style="314" customWidth="1"/>
    <col min="783" max="1001" width="11.42578125" style="314"/>
    <col min="1002" max="1002" width="2.140625" style="314" customWidth="1"/>
    <col min="1003" max="1003" width="10.140625" style="314" customWidth="1"/>
    <col min="1004" max="1004" width="52.28515625" style="314" customWidth="1"/>
    <col min="1005" max="1005" width="13.28515625" style="314" customWidth="1"/>
    <col min="1006" max="1006" width="13" style="314" customWidth="1"/>
    <col min="1007" max="1007" width="12.42578125" style="314" customWidth="1"/>
    <col min="1008" max="1008" width="13.42578125" style="314" customWidth="1"/>
    <col min="1009" max="1009" width="15.42578125" style="314" customWidth="1"/>
    <col min="1010" max="1010" width="14.85546875" style="314" customWidth="1"/>
    <col min="1011" max="1012" width="0" style="314" hidden="1" customWidth="1"/>
    <col min="1013" max="1013" width="1.85546875" style="314" customWidth="1"/>
    <col min="1014" max="1014" width="13.85546875" style="314" customWidth="1"/>
    <col min="1015" max="1015" width="11.140625" style="314" customWidth="1"/>
    <col min="1016" max="1016" width="14.5703125" style="314" bestFit="1" customWidth="1"/>
    <col min="1017" max="1017" width="4.7109375" style="314" customWidth="1"/>
    <col min="1018" max="1018" width="37.7109375" style="314" customWidth="1"/>
    <col min="1019" max="1019" width="30.28515625" style="314" customWidth="1"/>
    <col min="1020" max="1020" width="26.28515625" style="314" customWidth="1"/>
    <col min="1021" max="1021" width="27.28515625" style="314" customWidth="1"/>
    <col min="1022" max="1022" width="13.5703125" style="314" customWidth="1"/>
    <col min="1023" max="1023" width="11.42578125" style="314"/>
    <col min="1024" max="1024" width="2.140625" style="314" customWidth="1"/>
    <col min="1025" max="1025" width="6.140625" style="314" customWidth="1"/>
    <col min="1026" max="1026" width="30.7109375" style="314" customWidth="1"/>
    <col min="1027" max="1027" width="9" style="314" customWidth="1"/>
    <col min="1028" max="1028" width="9.7109375" style="314" customWidth="1"/>
    <col min="1029" max="1029" width="11.7109375" style="314" customWidth="1"/>
    <col min="1030" max="1030" width="9.5703125" style="314" customWidth="1"/>
    <col min="1031" max="1031" width="11" style="314" customWidth="1"/>
    <col min="1032" max="1032" width="9.5703125" style="314" customWidth="1"/>
    <col min="1033" max="1034" width="0" style="314" hidden="1" customWidth="1"/>
    <col min="1035" max="1035" width="1.85546875" style="314" customWidth="1"/>
    <col min="1036" max="1036" width="7.5703125" style="314" customWidth="1"/>
    <col min="1037" max="1037" width="8.5703125" style="314" customWidth="1"/>
    <col min="1038" max="1038" width="10.140625" style="314" customWidth="1"/>
    <col min="1039" max="1257" width="11.42578125" style="314"/>
    <col min="1258" max="1258" width="2.140625" style="314" customWidth="1"/>
    <col min="1259" max="1259" width="10.140625" style="314" customWidth="1"/>
    <col min="1260" max="1260" width="52.28515625" style="314" customWidth="1"/>
    <col min="1261" max="1261" width="13.28515625" style="314" customWidth="1"/>
    <col min="1262" max="1262" width="13" style="314" customWidth="1"/>
    <col min="1263" max="1263" width="12.42578125" style="314" customWidth="1"/>
    <col min="1264" max="1264" width="13.42578125" style="314" customWidth="1"/>
    <col min="1265" max="1265" width="15.42578125" style="314" customWidth="1"/>
    <col min="1266" max="1266" width="14.85546875" style="314" customWidth="1"/>
    <col min="1267" max="1268" width="0" style="314" hidden="1" customWidth="1"/>
    <col min="1269" max="1269" width="1.85546875" style="314" customWidth="1"/>
    <col min="1270" max="1270" width="13.85546875" style="314" customWidth="1"/>
    <col min="1271" max="1271" width="11.140625" style="314" customWidth="1"/>
    <col min="1272" max="1272" width="14.5703125" style="314" bestFit="1" customWidth="1"/>
    <col min="1273" max="1273" width="4.7109375" style="314" customWidth="1"/>
    <col min="1274" max="1274" width="37.7109375" style="314" customWidth="1"/>
    <col min="1275" max="1275" width="30.28515625" style="314" customWidth="1"/>
    <col min="1276" max="1276" width="26.28515625" style="314" customWidth="1"/>
    <col min="1277" max="1277" width="27.28515625" style="314" customWidth="1"/>
    <col min="1278" max="1278" width="13.5703125" style="314" customWidth="1"/>
    <col min="1279" max="1279" width="11.42578125" style="314"/>
    <col min="1280" max="1280" width="2.140625" style="314" customWidth="1"/>
    <col min="1281" max="1281" width="6.140625" style="314" customWidth="1"/>
    <col min="1282" max="1282" width="30.7109375" style="314" customWidth="1"/>
    <col min="1283" max="1283" width="9" style="314" customWidth="1"/>
    <col min="1284" max="1284" width="9.7109375" style="314" customWidth="1"/>
    <col min="1285" max="1285" width="11.7109375" style="314" customWidth="1"/>
    <col min="1286" max="1286" width="9.5703125" style="314" customWidth="1"/>
    <col min="1287" max="1287" width="11" style="314" customWidth="1"/>
    <col min="1288" max="1288" width="9.5703125" style="314" customWidth="1"/>
    <col min="1289" max="1290" width="0" style="314" hidden="1" customWidth="1"/>
    <col min="1291" max="1291" width="1.85546875" style="314" customWidth="1"/>
    <col min="1292" max="1292" width="7.5703125" style="314" customWidth="1"/>
    <col min="1293" max="1293" width="8.5703125" style="314" customWidth="1"/>
    <col min="1294" max="1294" width="10.140625" style="314" customWidth="1"/>
    <col min="1295" max="1513" width="11.42578125" style="314"/>
    <col min="1514" max="1514" width="2.140625" style="314" customWidth="1"/>
    <col min="1515" max="1515" width="10.140625" style="314" customWidth="1"/>
    <col min="1516" max="1516" width="52.28515625" style="314" customWidth="1"/>
    <col min="1517" max="1517" width="13.28515625" style="314" customWidth="1"/>
    <col min="1518" max="1518" width="13" style="314" customWidth="1"/>
    <col min="1519" max="1519" width="12.42578125" style="314" customWidth="1"/>
    <col min="1520" max="1520" width="13.42578125" style="314" customWidth="1"/>
    <col min="1521" max="1521" width="15.42578125" style="314" customWidth="1"/>
    <col min="1522" max="1522" width="14.85546875" style="314" customWidth="1"/>
    <col min="1523" max="1524" width="0" style="314" hidden="1" customWidth="1"/>
    <col min="1525" max="1525" width="1.85546875" style="314" customWidth="1"/>
    <col min="1526" max="1526" width="13.85546875" style="314" customWidth="1"/>
    <col min="1527" max="1527" width="11.140625" style="314" customWidth="1"/>
    <col min="1528" max="1528" width="14.5703125" style="314" bestFit="1" customWidth="1"/>
    <col min="1529" max="1529" width="4.7109375" style="314" customWidth="1"/>
    <col min="1530" max="1530" width="37.7109375" style="314" customWidth="1"/>
    <col min="1531" max="1531" width="30.28515625" style="314" customWidth="1"/>
    <col min="1532" max="1532" width="26.28515625" style="314" customWidth="1"/>
    <col min="1533" max="1533" width="27.28515625" style="314" customWidth="1"/>
    <col min="1534" max="1534" width="13.5703125" style="314" customWidth="1"/>
    <col min="1535" max="1535" width="11.42578125" style="314"/>
    <col min="1536" max="1536" width="2.140625" style="314" customWidth="1"/>
    <col min="1537" max="1537" width="6.140625" style="314" customWidth="1"/>
    <col min="1538" max="1538" width="30.7109375" style="314" customWidth="1"/>
    <col min="1539" max="1539" width="9" style="314" customWidth="1"/>
    <col min="1540" max="1540" width="9.7109375" style="314" customWidth="1"/>
    <col min="1541" max="1541" width="11.7109375" style="314" customWidth="1"/>
    <col min="1542" max="1542" width="9.5703125" style="314" customWidth="1"/>
    <col min="1543" max="1543" width="11" style="314" customWidth="1"/>
    <col min="1544" max="1544" width="9.5703125" style="314" customWidth="1"/>
    <col min="1545" max="1546" width="0" style="314" hidden="1" customWidth="1"/>
    <col min="1547" max="1547" width="1.85546875" style="314" customWidth="1"/>
    <col min="1548" max="1548" width="7.5703125" style="314" customWidth="1"/>
    <col min="1549" max="1549" width="8.5703125" style="314" customWidth="1"/>
    <col min="1550" max="1550" width="10.140625" style="314" customWidth="1"/>
    <col min="1551" max="1769" width="11.42578125" style="314"/>
    <col min="1770" max="1770" width="2.140625" style="314" customWidth="1"/>
    <col min="1771" max="1771" width="10.140625" style="314" customWidth="1"/>
    <col min="1772" max="1772" width="52.28515625" style="314" customWidth="1"/>
    <col min="1773" max="1773" width="13.28515625" style="314" customWidth="1"/>
    <col min="1774" max="1774" width="13" style="314" customWidth="1"/>
    <col min="1775" max="1775" width="12.42578125" style="314" customWidth="1"/>
    <col min="1776" max="1776" width="13.42578125" style="314" customWidth="1"/>
    <col min="1777" max="1777" width="15.42578125" style="314" customWidth="1"/>
    <col min="1778" max="1778" width="14.85546875" style="314" customWidth="1"/>
    <col min="1779" max="1780" width="0" style="314" hidden="1" customWidth="1"/>
    <col min="1781" max="1781" width="1.85546875" style="314" customWidth="1"/>
    <col min="1782" max="1782" width="13.85546875" style="314" customWidth="1"/>
    <col min="1783" max="1783" width="11.140625" style="314" customWidth="1"/>
    <col min="1784" max="1784" width="14.5703125" style="314" bestFit="1" customWidth="1"/>
    <col min="1785" max="1785" width="4.7109375" style="314" customWidth="1"/>
    <col min="1786" max="1786" width="37.7109375" style="314" customWidth="1"/>
    <col min="1787" max="1787" width="30.28515625" style="314" customWidth="1"/>
    <col min="1788" max="1788" width="26.28515625" style="314" customWidth="1"/>
    <col min="1789" max="1789" width="27.28515625" style="314" customWidth="1"/>
    <col min="1790" max="1790" width="13.5703125" style="314" customWidth="1"/>
    <col min="1791" max="1791" width="11.42578125" style="314"/>
    <col min="1792" max="1792" width="2.140625" style="314" customWidth="1"/>
    <col min="1793" max="1793" width="6.140625" style="314" customWidth="1"/>
    <col min="1794" max="1794" width="30.7109375" style="314" customWidth="1"/>
    <col min="1795" max="1795" width="9" style="314" customWidth="1"/>
    <col min="1796" max="1796" width="9.7109375" style="314" customWidth="1"/>
    <col min="1797" max="1797" width="11.7109375" style="314" customWidth="1"/>
    <col min="1798" max="1798" width="9.5703125" style="314" customWidth="1"/>
    <col min="1799" max="1799" width="11" style="314" customWidth="1"/>
    <col min="1800" max="1800" width="9.5703125" style="314" customWidth="1"/>
    <col min="1801" max="1802" width="0" style="314" hidden="1" customWidth="1"/>
    <col min="1803" max="1803" width="1.85546875" style="314" customWidth="1"/>
    <col min="1804" max="1804" width="7.5703125" style="314" customWidth="1"/>
    <col min="1805" max="1805" width="8.5703125" style="314" customWidth="1"/>
    <col min="1806" max="1806" width="10.140625" style="314" customWidth="1"/>
    <col min="1807" max="2025" width="11.42578125" style="314"/>
    <col min="2026" max="2026" width="2.140625" style="314" customWidth="1"/>
    <col min="2027" max="2027" width="10.140625" style="314" customWidth="1"/>
    <col min="2028" max="2028" width="52.28515625" style="314" customWidth="1"/>
    <col min="2029" max="2029" width="13.28515625" style="314" customWidth="1"/>
    <col min="2030" max="2030" width="13" style="314" customWidth="1"/>
    <col min="2031" max="2031" width="12.42578125" style="314" customWidth="1"/>
    <col min="2032" max="2032" width="13.42578125" style="314" customWidth="1"/>
    <col min="2033" max="2033" width="15.42578125" style="314" customWidth="1"/>
    <col min="2034" max="2034" width="14.85546875" style="314" customWidth="1"/>
    <col min="2035" max="2036" width="0" style="314" hidden="1" customWidth="1"/>
    <col min="2037" max="2037" width="1.85546875" style="314" customWidth="1"/>
    <col min="2038" max="2038" width="13.85546875" style="314" customWidth="1"/>
    <col min="2039" max="2039" width="11.140625" style="314" customWidth="1"/>
    <col min="2040" max="2040" width="14.5703125" style="314" bestFit="1" customWidth="1"/>
    <col min="2041" max="2041" width="4.7109375" style="314" customWidth="1"/>
    <col min="2042" max="2042" width="37.7109375" style="314" customWidth="1"/>
    <col min="2043" max="2043" width="30.28515625" style="314" customWidth="1"/>
    <col min="2044" max="2044" width="26.28515625" style="314" customWidth="1"/>
    <col min="2045" max="2045" width="27.28515625" style="314" customWidth="1"/>
    <col min="2046" max="2046" width="13.5703125" style="314" customWidth="1"/>
    <col min="2047" max="2047" width="11.42578125" style="314"/>
    <col min="2048" max="2048" width="2.140625" style="314" customWidth="1"/>
    <col min="2049" max="2049" width="6.140625" style="314" customWidth="1"/>
    <col min="2050" max="2050" width="30.7109375" style="314" customWidth="1"/>
    <col min="2051" max="2051" width="9" style="314" customWidth="1"/>
    <col min="2052" max="2052" width="9.7109375" style="314" customWidth="1"/>
    <col min="2053" max="2053" width="11.7109375" style="314" customWidth="1"/>
    <col min="2054" max="2054" width="9.5703125" style="314" customWidth="1"/>
    <col min="2055" max="2055" width="11" style="314" customWidth="1"/>
    <col min="2056" max="2056" width="9.5703125" style="314" customWidth="1"/>
    <col min="2057" max="2058" width="0" style="314" hidden="1" customWidth="1"/>
    <col min="2059" max="2059" width="1.85546875" style="314" customWidth="1"/>
    <col min="2060" max="2060" width="7.5703125" style="314" customWidth="1"/>
    <col min="2061" max="2061" width="8.5703125" style="314" customWidth="1"/>
    <col min="2062" max="2062" width="10.140625" style="314" customWidth="1"/>
    <col min="2063" max="2281" width="11.42578125" style="314"/>
    <col min="2282" max="2282" width="2.140625" style="314" customWidth="1"/>
    <col min="2283" max="2283" width="10.140625" style="314" customWidth="1"/>
    <col min="2284" max="2284" width="52.28515625" style="314" customWidth="1"/>
    <col min="2285" max="2285" width="13.28515625" style="314" customWidth="1"/>
    <col min="2286" max="2286" width="13" style="314" customWidth="1"/>
    <col min="2287" max="2287" width="12.42578125" style="314" customWidth="1"/>
    <col min="2288" max="2288" width="13.42578125" style="314" customWidth="1"/>
    <col min="2289" max="2289" width="15.42578125" style="314" customWidth="1"/>
    <col min="2290" max="2290" width="14.85546875" style="314" customWidth="1"/>
    <col min="2291" max="2292" width="0" style="314" hidden="1" customWidth="1"/>
    <col min="2293" max="2293" width="1.85546875" style="314" customWidth="1"/>
    <col min="2294" max="2294" width="13.85546875" style="314" customWidth="1"/>
    <col min="2295" max="2295" width="11.140625" style="314" customWidth="1"/>
    <col min="2296" max="2296" width="14.5703125" style="314" bestFit="1" customWidth="1"/>
    <col min="2297" max="2297" width="4.7109375" style="314" customWidth="1"/>
    <col min="2298" max="2298" width="37.7109375" style="314" customWidth="1"/>
    <col min="2299" max="2299" width="30.28515625" style="314" customWidth="1"/>
    <col min="2300" max="2300" width="26.28515625" style="314" customWidth="1"/>
    <col min="2301" max="2301" width="27.28515625" style="314" customWidth="1"/>
    <col min="2302" max="2302" width="13.5703125" style="314" customWidth="1"/>
    <col min="2303" max="2303" width="11.42578125" style="314"/>
    <col min="2304" max="2304" width="2.140625" style="314" customWidth="1"/>
    <col min="2305" max="2305" width="6.140625" style="314" customWidth="1"/>
    <col min="2306" max="2306" width="30.7109375" style="314" customWidth="1"/>
    <col min="2307" max="2307" width="9" style="314" customWidth="1"/>
    <col min="2308" max="2308" width="9.7109375" style="314" customWidth="1"/>
    <col min="2309" max="2309" width="11.7109375" style="314" customWidth="1"/>
    <col min="2310" max="2310" width="9.5703125" style="314" customWidth="1"/>
    <col min="2311" max="2311" width="11" style="314" customWidth="1"/>
    <col min="2312" max="2312" width="9.5703125" style="314" customWidth="1"/>
    <col min="2313" max="2314" width="0" style="314" hidden="1" customWidth="1"/>
    <col min="2315" max="2315" width="1.85546875" style="314" customWidth="1"/>
    <col min="2316" max="2316" width="7.5703125" style="314" customWidth="1"/>
    <col min="2317" max="2317" width="8.5703125" style="314" customWidth="1"/>
    <col min="2318" max="2318" width="10.140625" style="314" customWidth="1"/>
    <col min="2319" max="2537" width="11.42578125" style="314"/>
    <col min="2538" max="2538" width="2.140625" style="314" customWidth="1"/>
    <col min="2539" max="2539" width="10.140625" style="314" customWidth="1"/>
    <col min="2540" max="2540" width="52.28515625" style="314" customWidth="1"/>
    <col min="2541" max="2541" width="13.28515625" style="314" customWidth="1"/>
    <col min="2542" max="2542" width="13" style="314" customWidth="1"/>
    <col min="2543" max="2543" width="12.42578125" style="314" customWidth="1"/>
    <col min="2544" max="2544" width="13.42578125" style="314" customWidth="1"/>
    <col min="2545" max="2545" width="15.42578125" style="314" customWidth="1"/>
    <col min="2546" max="2546" width="14.85546875" style="314" customWidth="1"/>
    <col min="2547" max="2548" width="0" style="314" hidden="1" customWidth="1"/>
    <col min="2549" max="2549" width="1.85546875" style="314" customWidth="1"/>
    <col min="2550" max="2550" width="13.85546875" style="314" customWidth="1"/>
    <col min="2551" max="2551" width="11.140625" style="314" customWidth="1"/>
    <col min="2552" max="2552" width="14.5703125" style="314" bestFit="1" customWidth="1"/>
    <col min="2553" max="2553" width="4.7109375" style="314" customWidth="1"/>
    <col min="2554" max="2554" width="37.7109375" style="314" customWidth="1"/>
    <col min="2555" max="2555" width="30.28515625" style="314" customWidth="1"/>
    <col min="2556" max="2556" width="26.28515625" style="314" customWidth="1"/>
    <col min="2557" max="2557" width="27.28515625" style="314" customWidth="1"/>
    <col min="2558" max="2558" width="13.5703125" style="314" customWidth="1"/>
    <col min="2559" max="2559" width="11.42578125" style="314"/>
    <col min="2560" max="2560" width="2.140625" style="314" customWidth="1"/>
    <col min="2561" max="2561" width="6.140625" style="314" customWidth="1"/>
    <col min="2562" max="2562" width="30.7109375" style="314" customWidth="1"/>
    <col min="2563" max="2563" width="9" style="314" customWidth="1"/>
    <col min="2564" max="2564" width="9.7109375" style="314" customWidth="1"/>
    <col min="2565" max="2565" width="11.7109375" style="314" customWidth="1"/>
    <col min="2566" max="2566" width="9.5703125" style="314" customWidth="1"/>
    <col min="2567" max="2567" width="11" style="314" customWidth="1"/>
    <col min="2568" max="2568" width="9.5703125" style="314" customWidth="1"/>
    <col min="2569" max="2570" width="0" style="314" hidden="1" customWidth="1"/>
    <col min="2571" max="2571" width="1.85546875" style="314" customWidth="1"/>
    <col min="2572" max="2572" width="7.5703125" style="314" customWidth="1"/>
    <col min="2573" max="2573" width="8.5703125" style="314" customWidth="1"/>
    <col min="2574" max="2574" width="10.140625" style="314" customWidth="1"/>
    <col min="2575" max="2793" width="11.42578125" style="314"/>
    <col min="2794" max="2794" width="2.140625" style="314" customWidth="1"/>
    <col min="2795" max="2795" width="10.140625" style="314" customWidth="1"/>
    <col min="2796" max="2796" width="52.28515625" style="314" customWidth="1"/>
    <col min="2797" max="2797" width="13.28515625" style="314" customWidth="1"/>
    <col min="2798" max="2798" width="13" style="314" customWidth="1"/>
    <col min="2799" max="2799" width="12.42578125" style="314" customWidth="1"/>
    <col min="2800" max="2800" width="13.42578125" style="314" customWidth="1"/>
    <col min="2801" max="2801" width="15.42578125" style="314" customWidth="1"/>
    <col min="2802" max="2802" width="14.85546875" style="314" customWidth="1"/>
    <col min="2803" max="2804" width="0" style="314" hidden="1" customWidth="1"/>
    <col min="2805" max="2805" width="1.85546875" style="314" customWidth="1"/>
    <col min="2806" max="2806" width="13.85546875" style="314" customWidth="1"/>
    <col min="2807" max="2807" width="11.140625" style="314" customWidth="1"/>
    <col min="2808" max="2808" width="14.5703125" style="314" bestFit="1" customWidth="1"/>
    <col min="2809" max="2809" width="4.7109375" style="314" customWidth="1"/>
    <col min="2810" max="2810" width="37.7109375" style="314" customWidth="1"/>
    <col min="2811" max="2811" width="30.28515625" style="314" customWidth="1"/>
    <col min="2812" max="2812" width="26.28515625" style="314" customWidth="1"/>
    <col min="2813" max="2813" width="27.28515625" style="314" customWidth="1"/>
    <col min="2814" max="2814" width="13.5703125" style="314" customWidth="1"/>
    <col min="2815" max="2815" width="11.42578125" style="314"/>
    <col min="2816" max="2816" width="2.140625" style="314" customWidth="1"/>
    <col min="2817" max="2817" width="6.140625" style="314" customWidth="1"/>
    <col min="2818" max="2818" width="30.7109375" style="314" customWidth="1"/>
    <col min="2819" max="2819" width="9" style="314" customWidth="1"/>
    <col min="2820" max="2820" width="9.7109375" style="314" customWidth="1"/>
    <col min="2821" max="2821" width="11.7109375" style="314" customWidth="1"/>
    <col min="2822" max="2822" width="9.5703125" style="314" customWidth="1"/>
    <col min="2823" max="2823" width="11" style="314" customWidth="1"/>
    <col min="2824" max="2824" width="9.5703125" style="314" customWidth="1"/>
    <col min="2825" max="2826" width="0" style="314" hidden="1" customWidth="1"/>
    <col min="2827" max="2827" width="1.85546875" style="314" customWidth="1"/>
    <col min="2828" max="2828" width="7.5703125" style="314" customWidth="1"/>
    <col min="2829" max="2829" width="8.5703125" style="314" customWidth="1"/>
    <col min="2830" max="2830" width="10.140625" style="314" customWidth="1"/>
    <col min="2831" max="3049" width="11.42578125" style="314"/>
    <col min="3050" max="3050" width="2.140625" style="314" customWidth="1"/>
    <col min="3051" max="3051" width="10.140625" style="314" customWidth="1"/>
    <col min="3052" max="3052" width="52.28515625" style="314" customWidth="1"/>
    <col min="3053" max="3053" width="13.28515625" style="314" customWidth="1"/>
    <col min="3054" max="3054" width="13" style="314" customWidth="1"/>
    <col min="3055" max="3055" width="12.42578125" style="314" customWidth="1"/>
    <col min="3056" max="3056" width="13.42578125" style="314" customWidth="1"/>
    <col min="3057" max="3057" width="15.42578125" style="314" customWidth="1"/>
    <col min="3058" max="3058" width="14.85546875" style="314" customWidth="1"/>
    <col min="3059" max="3060" width="0" style="314" hidden="1" customWidth="1"/>
    <col min="3061" max="3061" width="1.85546875" style="314" customWidth="1"/>
    <col min="3062" max="3062" width="13.85546875" style="314" customWidth="1"/>
    <col min="3063" max="3063" width="11.140625" style="314" customWidth="1"/>
    <col min="3064" max="3064" width="14.5703125" style="314" bestFit="1" customWidth="1"/>
    <col min="3065" max="3065" width="4.7109375" style="314" customWidth="1"/>
    <col min="3066" max="3066" width="37.7109375" style="314" customWidth="1"/>
    <col min="3067" max="3067" width="30.28515625" style="314" customWidth="1"/>
    <col min="3068" max="3068" width="26.28515625" style="314" customWidth="1"/>
    <col min="3069" max="3069" width="27.28515625" style="314" customWidth="1"/>
    <col min="3070" max="3070" width="13.5703125" style="314" customWidth="1"/>
    <col min="3071" max="3071" width="11.42578125" style="314"/>
    <col min="3072" max="3072" width="2.140625" style="314" customWidth="1"/>
    <col min="3073" max="3073" width="6.140625" style="314" customWidth="1"/>
    <col min="3074" max="3074" width="30.7109375" style="314" customWidth="1"/>
    <col min="3075" max="3075" width="9" style="314" customWidth="1"/>
    <col min="3076" max="3076" width="9.7109375" style="314" customWidth="1"/>
    <col min="3077" max="3077" width="11.7109375" style="314" customWidth="1"/>
    <col min="3078" max="3078" width="9.5703125" style="314" customWidth="1"/>
    <col min="3079" max="3079" width="11" style="314" customWidth="1"/>
    <col min="3080" max="3080" width="9.5703125" style="314" customWidth="1"/>
    <col min="3081" max="3082" width="0" style="314" hidden="1" customWidth="1"/>
    <col min="3083" max="3083" width="1.85546875" style="314" customWidth="1"/>
    <col min="3084" max="3084" width="7.5703125" style="314" customWidth="1"/>
    <col min="3085" max="3085" width="8.5703125" style="314" customWidth="1"/>
    <col min="3086" max="3086" width="10.140625" style="314" customWidth="1"/>
    <col min="3087" max="3305" width="11.42578125" style="314"/>
    <col min="3306" max="3306" width="2.140625" style="314" customWidth="1"/>
    <col min="3307" max="3307" width="10.140625" style="314" customWidth="1"/>
    <col min="3308" max="3308" width="52.28515625" style="314" customWidth="1"/>
    <col min="3309" max="3309" width="13.28515625" style="314" customWidth="1"/>
    <col min="3310" max="3310" width="13" style="314" customWidth="1"/>
    <col min="3311" max="3311" width="12.42578125" style="314" customWidth="1"/>
    <col min="3312" max="3312" width="13.42578125" style="314" customWidth="1"/>
    <col min="3313" max="3313" width="15.42578125" style="314" customWidth="1"/>
    <col min="3314" max="3314" width="14.85546875" style="314" customWidth="1"/>
    <col min="3315" max="3316" width="0" style="314" hidden="1" customWidth="1"/>
    <col min="3317" max="3317" width="1.85546875" style="314" customWidth="1"/>
    <col min="3318" max="3318" width="13.85546875" style="314" customWidth="1"/>
    <col min="3319" max="3319" width="11.140625" style="314" customWidth="1"/>
    <col min="3320" max="3320" width="14.5703125" style="314" bestFit="1" customWidth="1"/>
    <col min="3321" max="3321" width="4.7109375" style="314" customWidth="1"/>
    <col min="3322" max="3322" width="37.7109375" style="314" customWidth="1"/>
    <col min="3323" max="3323" width="30.28515625" style="314" customWidth="1"/>
    <col min="3324" max="3324" width="26.28515625" style="314" customWidth="1"/>
    <col min="3325" max="3325" width="27.28515625" style="314" customWidth="1"/>
    <col min="3326" max="3326" width="13.5703125" style="314" customWidth="1"/>
    <col min="3327" max="3327" width="11.42578125" style="314"/>
    <col min="3328" max="3328" width="2.140625" style="314" customWidth="1"/>
    <col min="3329" max="3329" width="6.140625" style="314" customWidth="1"/>
    <col min="3330" max="3330" width="30.7109375" style="314" customWidth="1"/>
    <col min="3331" max="3331" width="9" style="314" customWidth="1"/>
    <col min="3332" max="3332" width="9.7109375" style="314" customWidth="1"/>
    <col min="3333" max="3333" width="11.7109375" style="314" customWidth="1"/>
    <col min="3334" max="3334" width="9.5703125" style="314" customWidth="1"/>
    <col min="3335" max="3335" width="11" style="314" customWidth="1"/>
    <col min="3336" max="3336" width="9.5703125" style="314" customWidth="1"/>
    <col min="3337" max="3338" width="0" style="314" hidden="1" customWidth="1"/>
    <col min="3339" max="3339" width="1.85546875" style="314" customWidth="1"/>
    <col min="3340" max="3340" width="7.5703125" style="314" customWidth="1"/>
    <col min="3341" max="3341" width="8.5703125" style="314" customWidth="1"/>
    <col min="3342" max="3342" width="10.140625" style="314" customWidth="1"/>
    <col min="3343" max="3561" width="11.42578125" style="314"/>
    <col min="3562" max="3562" width="2.140625" style="314" customWidth="1"/>
    <col min="3563" max="3563" width="10.140625" style="314" customWidth="1"/>
    <col min="3564" max="3564" width="52.28515625" style="314" customWidth="1"/>
    <col min="3565" max="3565" width="13.28515625" style="314" customWidth="1"/>
    <col min="3566" max="3566" width="13" style="314" customWidth="1"/>
    <col min="3567" max="3567" width="12.42578125" style="314" customWidth="1"/>
    <col min="3568" max="3568" width="13.42578125" style="314" customWidth="1"/>
    <col min="3569" max="3569" width="15.42578125" style="314" customWidth="1"/>
    <col min="3570" max="3570" width="14.85546875" style="314" customWidth="1"/>
    <col min="3571" max="3572" width="0" style="314" hidden="1" customWidth="1"/>
    <col min="3573" max="3573" width="1.85546875" style="314" customWidth="1"/>
    <col min="3574" max="3574" width="13.85546875" style="314" customWidth="1"/>
    <col min="3575" max="3575" width="11.140625" style="314" customWidth="1"/>
    <col min="3576" max="3576" width="14.5703125" style="314" bestFit="1" customWidth="1"/>
    <col min="3577" max="3577" width="4.7109375" style="314" customWidth="1"/>
    <col min="3578" max="3578" width="37.7109375" style="314" customWidth="1"/>
    <col min="3579" max="3579" width="30.28515625" style="314" customWidth="1"/>
    <col min="3580" max="3580" width="26.28515625" style="314" customWidth="1"/>
    <col min="3581" max="3581" width="27.28515625" style="314" customWidth="1"/>
    <col min="3582" max="3582" width="13.5703125" style="314" customWidth="1"/>
    <col min="3583" max="3583" width="11.42578125" style="314"/>
    <col min="3584" max="3584" width="2.140625" style="314" customWidth="1"/>
    <col min="3585" max="3585" width="6.140625" style="314" customWidth="1"/>
    <col min="3586" max="3586" width="30.7109375" style="314" customWidth="1"/>
    <col min="3587" max="3587" width="9" style="314" customWidth="1"/>
    <col min="3588" max="3588" width="9.7109375" style="314" customWidth="1"/>
    <col min="3589" max="3589" width="11.7109375" style="314" customWidth="1"/>
    <col min="3590" max="3590" width="9.5703125" style="314" customWidth="1"/>
    <col min="3591" max="3591" width="11" style="314" customWidth="1"/>
    <col min="3592" max="3592" width="9.5703125" style="314" customWidth="1"/>
    <col min="3593" max="3594" width="0" style="314" hidden="1" customWidth="1"/>
    <col min="3595" max="3595" width="1.85546875" style="314" customWidth="1"/>
    <col min="3596" max="3596" width="7.5703125" style="314" customWidth="1"/>
    <col min="3597" max="3597" width="8.5703125" style="314" customWidth="1"/>
    <col min="3598" max="3598" width="10.140625" style="314" customWidth="1"/>
    <col min="3599" max="3817" width="11.42578125" style="314"/>
    <col min="3818" max="3818" width="2.140625" style="314" customWidth="1"/>
    <col min="3819" max="3819" width="10.140625" style="314" customWidth="1"/>
    <col min="3820" max="3820" width="52.28515625" style="314" customWidth="1"/>
    <col min="3821" max="3821" width="13.28515625" style="314" customWidth="1"/>
    <col min="3822" max="3822" width="13" style="314" customWidth="1"/>
    <col min="3823" max="3823" width="12.42578125" style="314" customWidth="1"/>
    <col min="3824" max="3824" width="13.42578125" style="314" customWidth="1"/>
    <col min="3825" max="3825" width="15.42578125" style="314" customWidth="1"/>
    <col min="3826" max="3826" width="14.85546875" style="314" customWidth="1"/>
    <col min="3827" max="3828" width="0" style="314" hidden="1" customWidth="1"/>
    <col min="3829" max="3829" width="1.85546875" style="314" customWidth="1"/>
    <col min="3830" max="3830" width="13.85546875" style="314" customWidth="1"/>
    <col min="3831" max="3831" width="11.140625" style="314" customWidth="1"/>
    <col min="3832" max="3832" width="14.5703125" style="314" bestFit="1" customWidth="1"/>
    <col min="3833" max="3833" width="4.7109375" style="314" customWidth="1"/>
    <col min="3834" max="3834" width="37.7109375" style="314" customWidth="1"/>
    <col min="3835" max="3835" width="30.28515625" style="314" customWidth="1"/>
    <col min="3836" max="3836" width="26.28515625" style="314" customWidth="1"/>
    <col min="3837" max="3837" width="27.28515625" style="314" customWidth="1"/>
    <col min="3838" max="3838" width="13.5703125" style="314" customWidth="1"/>
    <col min="3839" max="3839" width="11.42578125" style="314"/>
    <col min="3840" max="3840" width="2.140625" style="314" customWidth="1"/>
    <col min="3841" max="3841" width="6.140625" style="314" customWidth="1"/>
    <col min="3842" max="3842" width="30.7109375" style="314" customWidth="1"/>
    <col min="3843" max="3843" width="9" style="314" customWidth="1"/>
    <col min="3844" max="3844" width="9.7109375" style="314" customWidth="1"/>
    <col min="3845" max="3845" width="11.7109375" style="314" customWidth="1"/>
    <col min="3846" max="3846" width="9.5703125" style="314" customWidth="1"/>
    <col min="3847" max="3847" width="11" style="314" customWidth="1"/>
    <col min="3848" max="3848" width="9.5703125" style="314" customWidth="1"/>
    <col min="3849" max="3850" width="0" style="314" hidden="1" customWidth="1"/>
    <col min="3851" max="3851" width="1.85546875" style="314" customWidth="1"/>
    <col min="3852" max="3852" width="7.5703125" style="314" customWidth="1"/>
    <col min="3853" max="3853" width="8.5703125" style="314" customWidth="1"/>
    <col min="3854" max="3854" width="10.140625" style="314" customWidth="1"/>
    <col min="3855" max="4073" width="11.42578125" style="314"/>
    <col min="4074" max="4074" width="2.140625" style="314" customWidth="1"/>
    <col min="4075" max="4075" width="10.140625" style="314" customWidth="1"/>
    <col min="4076" max="4076" width="52.28515625" style="314" customWidth="1"/>
    <col min="4077" max="4077" width="13.28515625" style="314" customWidth="1"/>
    <col min="4078" max="4078" width="13" style="314" customWidth="1"/>
    <col min="4079" max="4079" width="12.42578125" style="314" customWidth="1"/>
    <col min="4080" max="4080" width="13.42578125" style="314" customWidth="1"/>
    <col min="4081" max="4081" width="15.42578125" style="314" customWidth="1"/>
    <col min="4082" max="4082" width="14.85546875" style="314" customWidth="1"/>
    <col min="4083" max="4084" width="0" style="314" hidden="1" customWidth="1"/>
    <col min="4085" max="4085" width="1.85546875" style="314" customWidth="1"/>
    <col min="4086" max="4086" width="13.85546875" style="314" customWidth="1"/>
    <col min="4087" max="4087" width="11.140625" style="314" customWidth="1"/>
    <col min="4088" max="4088" width="14.5703125" style="314" bestFit="1" customWidth="1"/>
    <col min="4089" max="4089" width="4.7109375" style="314" customWidth="1"/>
    <col min="4090" max="4090" width="37.7109375" style="314" customWidth="1"/>
    <col min="4091" max="4091" width="30.28515625" style="314" customWidth="1"/>
    <col min="4092" max="4092" width="26.28515625" style="314" customWidth="1"/>
    <col min="4093" max="4093" width="27.28515625" style="314" customWidth="1"/>
    <col min="4094" max="4094" width="13.5703125" style="314" customWidth="1"/>
    <col min="4095" max="4095" width="11.42578125" style="314"/>
    <col min="4096" max="4096" width="2.140625" style="314" customWidth="1"/>
    <col min="4097" max="4097" width="6.140625" style="314" customWidth="1"/>
    <col min="4098" max="4098" width="30.7109375" style="314" customWidth="1"/>
    <col min="4099" max="4099" width="9" style="314" customWidth="1"/>
    <col min="4100" max="4100" width="9.7109375" style="314" customWidth="1"/>
    <col min="4101" max="4101" width="11.7109375" style="314" customWidth="1"/>
    <col min="4102" max="4102" width="9.5703125" style="314" customWidth="1"/>
    <col min="4103" max="4103" width="11" style="314" customWidth="1"/>
    <col min="4104" max="4104" width="9.5703125" style="314" customWidth="1"/>
    <col min="4105" max="4106" width="0" style="314" hidden="1" customWidth="1"/>
    <col min="4107" max="4107" width="1.85546875" style="314" customWidth="1"/>
    <col min="4108" max="4108" width="7.5703125" style="314" customWidth="1"/>
    <col min="4109" max="4109" width="8.5703125" style="314" customWidth="1"/>
    <col min="4110" max="4110" width="10.140625" style="314" customWidth="1"/>
    <col min="4111" max="4329" width="11.42578125" style="314"/>
    <col min="4330" max="4330" width="2.140625" style="314" customWidth="1"/>
    <col min="4331" max="4331" width="10.140625" style="314" customWidth="1"/>
    <col min="4332" max="4332" width="52.28515625" style="314" customWidth="1"/>
    <col min="4333" max="4333" width="13.28515625" style="314" customWidth="1"/>
    <col min="4334" max="4334" width="13" style="314" customWidth="1"/>
    <col min="4335" max="4335" width="12.42578125" style="314" customWidth="1"/>
    <col min="4336" max="4336" width="13.42578125" style="314" customWidth="1"/>
    <col min="4337" max="4337" width="15.42578125" style="314" customWidth="1"/>
    <col min="4338" max="4338" width="14.85546875" style="314" customWidth="1"/>
    <col min="4339" max="4340" width="0" style="314" hidden="1" customWidth="1"/>
    <col min="4341" max="4341" width="1.85546875" style="314" customWidth="1"/>
    <col min="4342" max="4342" width="13.85546875" style="314" customWidth="1"/>
    <col min="4343" max="4343" width="11.140625" style="314" customWidth="1"/>
    <col min="4344" max="4344" width="14.5703125" style="314" bestFit="1" customWidth="1"/>
    <col min="4345" max="4345" width="4.7109375" style="314" customWidth="1"/>
    <col min="4346" max="4346" width="37.7109375" style="314" customWidth="1"/>
    <col min="4347" max="4347" width="30.28515625" style="314" customWidth="1"/>
    <col min="4348" max="4348" width="26.28515625" style="314" customWidth="1"/>
    <col min="4349" max="4349" width="27.28515625" style="314" customWidth="1"/>
    <col min="4350" max="4350" width="13.5703125" style="314" customWidth="1"/>
    <col min="4351" max="4351" width="11.42578125" style="314"/>
    <col min="4352" max="4352" width="2.140625" style="314" customWidth="1"/>
    <col min="4353" max="4353" width="6.140625" style="314" customWidth="1"/>
    <col min="4354" max="4354" width="30.7109375" style="314" customWidth="1"/>
    <col min="4355" max="4355" width="9" style="314" customWidth="1"/>
    <col min="4356" max="4356" width="9.7109375" style="314" customWidth="1"/>
    <col min="4357" max="4357" width="11.7109375" style="314" customWidth="1"/>
    <col min="4358" max="4358" width="9.5703125" style="314" customWidth="1"/>
    <col min="4359" max="4359" width="11" style="314" customWidth="1"/>
    <col min="4360" max="4360" width="9.5703125" style="314" customWidth="1"/>
    <col min="4361" max="4362" width="0" style="314" hidden="1" customWidth="1"/>
    <col min="4363" max="4363" width="1.85546875" style="314" customWidth="1"/>
    <col min="4364" max="4364" width="7.5703125" style="314" customWidth="1"/>
    <col min="4365" max="4365" width="8.5703125" style="314" customWidth="1"/>
    <col min="4366" max="4366" width="10.140625" style="314" customWidth="1"/>
    <col min="4367" max="4585" width="11.42578125" style="314"/>
    <col min="4586" max="4586" width="2.140625" style="314" customWidth="1"/>
    <col min="4587" max="4587" width="10.140625" style="314" customWidth="1"/>
    <col min="4588" max="4588" width="52.28515625" style="314" customWidth="1"/>
    <col min="4589" max="4589" width="13.28515625" style="314" customWidth="1"/>
    <col min="4590" max="4590" width="13" style="314" customWidth="1"/>
    <col min="4591" max="4591" width="12.42578125" style="314" customWidth="1"/>
    <col min="4592" max="4592" width="13.42578125" style="314" customWidth="1"/>
    <col min="4593" max="4593" width="15.42578125" style="314" customWidth="1"/>
    <col min="4594" max="4594" width="14.85546875" style="314" customWidth="1"/>
    <col min="4595" max="4596" width="0" style="314" hidden="1" customWidth="1"/>
    <col min="4597" max="4597" width="1.85546875" style="314" customWidth="1"/>
    <col min="4598" max="4598" width="13.85546875" style="314" customWidth="1"/>
    <col min="4599" max="4599" width="11.140625" style="314" customWidth="1"/>
    <col min="4600" max="4600" width="14.5703125" style="314" bestFit="1" customWidth="1"/>
    <col min="4601" max="4601" width="4.7109375" style="314" customWidth="1"/>
    <col min="4602" max="4602" width="37.7109375" style="314" customWidth="1"/>
    <col min="4603" max="4603" width="30.28515625" style="314" customWidth="1"/>
    <col min="4604" max="4604" width="26.28515625" style="314" customWidth="1"/>
    <col min="4605" max="4605" width="27.28515625" style="314" customWidth="1"/>
    <col min="4606" max="4606" width="13.5703125" style="314" customWidth="1"/>
    <col min="4607" max="4607" width="11.42578125" style="314"/>
    <col min="4608" max="4608" width="2.140625" style="314" customWidth="1"/>
    <col min="4609" max="4609" width="6.140625" style="314" customWidth="1"/>
    <col min="4610" max="4610" width="30.7109375" style="314" customWidth="1"/>
    <col min="4611" max="4611" width="9" style="314" customWidth="1"/>
    <col min="4612" max="4612" width="9.7109375" style="314" customWidth="1"/>
    <col min="4613" max="4613" width="11.7109375" style="314" customWidth="1"/>
    <col min="4614" max="4614" width="9.5703125" style="314" customWidth="1"/>
    <col min="4615" max="4615" width="11" style="314" customWidth="1"/>
    <col min="4616" max="4616" width="9.5703125" style="314" customWidth="1"/>
    <col min="4617" max="4618" width="0" style="314" hidden="1" customWidth="1"/>
    <col min="4619" max="4619" width="1.85546875" style="314" customWidth="1"/>
    <col min="4620" max="4620" width="7.5703125" style="314" customWidth="1"/>
    <col min="4621" max="4621" width="8.5703125" style="314" customWidth="1"/>
    <col min="4622" max="4622" width="10.140625" style="314" customWidth="1"/>
    <col min="4623" max="4841" width="11.42578125" style="314"/>
    <col min="4842" max="4842" width="2.140625" style="314" customWidth="1"/>
    <col min="4843" max="4843" width="10.140625" style="314" customWidth="1"/>
    <col min="4844" max="4844" width="52.28515625" style="314" customWidth="1"/>
    <col min="4845" max="4845" width="13.28515625" style="314" customWidth="1"/>
    <col min="4846" max="4846" width="13" style="314" customWidth="1"/>
    <col min="4847" max="4847" width="12.42578125" style="314" customWidth="1"/>
    <col min="4848" max="4848" width="13.42578125" style="314" customWidth="1"/>
    <col min="4849" max="4849" width="15.42578125" style="314" customWidth="1"/>
    <col min="4850" max="4850" width="14.85546875" style="314" customWidth="1"/>
    <col min="4851" max="4852" width="0" style="314" hidden="1" customWidth="1"/>
    <col min="4853" max="4853" width="1.85546875" style="314" customWidth="1"/>
    <col min="4854" max="4854" width="13.85546875" style="314" customWidth="1"/>
    <col min="4855" max="4855" width="11.140625" style="314" customWidth="1"/>
    <col min="4856" max="4856" width="14.5703125" style="314" bestFit="1" customWidth="1"/>
    <col min="4857" max="4857" width="4.7109375" style="314" customWidth="1"/>
    <col min="4858" max="4858" width="37.7109375" style="314" customWidth="1"/>
    <col min="4859" max="4859" width="30.28515625" style="314" customWidth="1"/>
    <col min="4860" max="4860" width="26.28515625" style="314" customWidth="1"/>
    <col min="4861" max="4861" width="27.28515625" style="314" customWidth="1"/>
    <col min="4862" max="4862" width="13.5703125" style="314" customWidth="1"/>
    <col min="4863" max="4863" width="11.42578125" style="314"/>
    <col min="4864" max="4864" width="2.140625" style="314" customWidth="1"/>
    <col min="4865" max="4865" width="6.140625" style="314" customWidth="1"/>
    <col min="4866" max="4866" width="30.7109375" style="314" customWidth="1"/>
    <col min="4867" max="4867" width="9" style="314" customWidth="1"/>
    <col min="4868" max="4868" width="9.7109375" style="314" customWidth="1"/>
    <col min="4869" max="4869" width="11.7109375" style="314" customWidth="1"/>
    <col min="4870" max="4870" width="9.5703125" style="314" customWidth="1"/>
    <col min="4871" max="4871" width="11" style="314" customWidth="1"/>
    <col min="4872" max="4872" width="9.5703125" style="314" customWidth="1"/>
    <col min="4873" max="4874" width="0" style="314" hidden="1" customWidth="1"/>
    <col min="4875" max="4875" width="1.85546875" style="314" customWidth="1"/>
    <col min="4876" max="4876" width="7.5703125" style="314" customWidth="1"/>
    <col min="4877" max="4877" width="8.5703125" style="314" customWidth="1"/>
    <col min="4878" max="4878" width="10.140625" style="314" customWidth="1"/>
    <col min="4879" max="5097" width="11.42578125" style="314"/>
    <col min="5098" max="5098" width="2.140625" style="314" customWidth="1"/>
    <col min="5099" max="5099" width="10.140625" style="314" customWidth="1"/>
    <col min="5100" max="5100" width="52.28515625" style="314" customWidth="1"/>
    <col min="5101" max="5101" width="13.28515625" style="314" customWidth="1"/>
    <col min="5102" max="5102" width="13" style="314" customWidth="1"/>
    <col min="5103" max="5103" width="12.42578125" style="314" customWidth="1"/>
    <col min="5104" max="5104" width="13.42578125" style="314" customWidth="1"/>
    <col min="5105" max="5105" width="15.42578125" style="314" customWidth="1"/>
    <col min="5106" max="5106" width="14.85546875" style="314" customWidth="1"/>
    <col min="5107" max="5108" width="0" style="314" hidden="1" customWidth="1"/>
    <col min="5109" max="5109" width="1.85546875" style="314" customWidth="1"/>
    <col min="5110" max="5110" width="13.85546875" style="314" customWidth="1"/>
    <col min="5111" max="5111" width="11.140625" style="314" customWidth="1"/>
    <col min="5112" max="5112" width="14.5703125" style="314" bestFit="1" customWidth="1"/>
    <col min="5113" max="5113" width="4.7109375" style="314" customWidth="1"/>
    <col min="5114" max="5114" width="37.7109375" style="314" customWidth="1"/>
    <col min="5115" max="5115" width="30.28515625" style="314" customWidth="1"/>
    <col min="5116" max="5116" width="26.28515625" style="314" customWidth="1"/>
    <col min="5117" max="5117" width="27.28515625" style="314" customWidth="1"/>
    <col min="5118" max="5118" width="13.5703125" style="314" customWidth="1"/>
    <col min="5119" max="5119" width="11.42578125" style="314"/>
    <col min="5120" max="5120" width="2.140625" style="314" customWidth="1"/>
    <col min="5121" max="5121" width="6.140625" style="314" customWidth="1"/>
    <col min="5122" max="5122" width="30.7109375" style="314" customWidth="1"/>
    <col min="5123" max="5123" width="9" style="314" customWidth="1"/>
    <col min="5124" max="5124" width="9.7109375" style="314" customWidth="1"/>
    <col min="5125" max="5125" width="11.7109375" style="314" customWidth="1"/>
    <col min="5126" max="5126" width="9.5703125" style="314" customWidth="1"/>
    <col min="5127" max="5127" width="11" style="314" customWidth="1"/>
    <col min="5128" max="5128" width="9.5703125" style="314" customWidth="1"/>
    <col min="5129" max="5130" width="0" style="314" hidden="1" customWidth="1"/>
    <col min="5131" max="5131" width="1.85546875" style="314" customWidth="1"/>
    <col min="5132" max="5132" width="7.5703125" style="314" customWidth="1"/>
    <col min="5133" max="5133" width="8.5703125" style="314" customWidth="1"/>
    <col min="5134" max="5134" width="10.140625" style="314" customWidth="1"/>
    <col min="5135" max="5353" width="11.42578125" style="314"/>
    <col min="5354" max="5354" width="2.140625" style="314" customWidth="1"/>
    <col min="5355" max="5355" width="10.140625" style="314" customWidth="1"/>
    <col min="5356" max="5356" width="52.28515625" style="314" customWidth="1"/>
    <col min="5357" max="5357" width="13.28515625" style="314" customWidth="1"/>
    <col min="5358" max="5358" width="13" style="314" customWidth="1"/>
    <col min="5359" max="5359" width="12.42578125" style="314" customWidth="1"/>
    <col min="5360" max="5360" width="13.42578125" style="314" customWidth="1"/>
    <col min="5361" max="5361" width="15.42578125" style="314" customWidth="1"/>
    <col min="5362" max="5362" width="14.85546875" style="314" customWidth="1"/>
    <col min="5363" max="5364" width="0" style="314" hidden="1" customWidth="1"/>
    <col min="5365" max="5365" width="1.85546875" style="314" customWidth="1"/>
    <col min="5366" max="5366" width="13.85546875" style="314" customWidth="1"/>
    <col min="5367" max="5367" width="11.140625" style="314" customWidth="1"/>
    <col min="5368" max="5368" width="14.5703125" style="314" bestFit="1" customWidth="1"/>
    <col min="5369" max="5369" width="4.7109375" style="314" customWidth="1"/>
    <col min="5370" max="5370" width="37.7109375" style="314" customWidth="1"/>
    <col min="5371" max="5371" width="30.28515625" style="314" customWidth="1"/>
    <col min="5372" max="5372" width="26.28515625" style="314" customWidth="1"/>
    <col min="5373" max="5373" width="27.28515625" style="314" customWidth="1"/>
    <col min="5374" max="5374" width="13.5703125" style="314" customWidth="1"/>
    <col min="5375" max="5375" width="11.42578125" style="314"/>
    <col min="5376" max="5376" width="2.140625" style="314" customWidth="1"/>
    <col min="5377" max="5377" width="6.140625" style="314" customWidth="1"/>
    <col min="5378" max="5378" width="30.7109375" style="314" customWidth="1"/>
    <col min="5379" max="5379" width="9" style="314" customWidth="1"/>
    <col min="5380" max="5380" width="9.7109375" style="314" customWidth="1"/>
    <col min="5381" max="5381" width="11.7109375" style="314" customWidth="1"/>
    <col min="5382" max="5382" width="9.5703125" style="314" customWidth="1"/>
    <col min="5383" max="5383" width="11" style="314" customWidth="1"/>
    <col min="5384" max="5384" width="9.5703125" style="314" customWidth="1"/>
    <col min="5385" max="5386" width="0" style="314" hidden="1" customWidth="1"/>
    <col min="5387" max="5387" width="1.85546875" style="314" customWidth="1"/>
    <col min="5388" max="5388" width="7.5703125" style="314" customWidth="1"/>
    <col min="5389" max="5389" width="8.5703125" style="314" customWidth="1"/>
    <col min="5390" max="5390" width="10.140625" style="314" customWidth="1"/>
    <col min="5391" max="5609" width="11.42578125" style="314"/>
    <col min="5610" max="5610" width="2.140625" style="314" customWidth="1"/>
    <col min="5611" max="5611" width="10.140625" style="314" customWidth="1"/>
    <col min="5612" max="5612" width="52.28515625" style="314" customWidth="1"/>
    <col min="5613" max="5613" width="13.28515625" style="314" customWidth="1"/>
    <col min="5614" max="5614" width="13" style="314" customWidth="1"/>
    <col min="5615" max="5615" width="12.42578125" style="314" customWidth="1"/>
    <col min="5616" max="5616" width="13.42578125" style="314" customWidth="1"/>
    <col min="5617" max="5617" width="15.42578125" style="314" customWidth="1"/>
    <col min="5618" max="5618" width="14.85546875" style="314" customWidth="1"/>
    <col min="5619" max="5620" width="0" style="314" hidden="1" customWidth="1"/>
    <col min="5621" max="5621" width="1.85546875" style="314" customWidth="1"/>
    <col min="5622" max="5622" width="13.85546875" style="314" customWidth="1"/>
    <col min="5623" max="5623" width="11.140625" style="314" customWidth="1"/>
    <col min="5624" max="5624" width="14.5703125" style="314" bestFit="1" customWidth="1"/>
    <col min="5625" max="5625" width="4.7109375" style="314" customWidth="1"/>
    <col min="5626" max="5626" width="37.7109375" style="314" customWidth="1"/>
    <col min="5627" max="5627" width="30.28515625" style="314" customWidth="1"/>
    <col min="5628" max="5628" width="26.28515625" style="314" customWidth="1"/>
    <col min="5629" max="5629" width="27.28515625" style="314" customWidth="1"/>
    <col min="5630" max="5630" width="13.5703125" style="314" customWidth="1"/>
    <col min="5631" max="5631" width="11.42578125" style="314"/>
    <col min="5632" max="5632" width="2.140625" style="314" customWidth="1"/>
    <col min="5633" max="5633" width="6.140625" style="314" customWidth="1"/>
    <col min="5634" max="5634" width="30.7109375" style="314" customWidth="1"/>
    <col min="5635" max="5635" width="9" style="314" customWidth="1"/>
    <col min="5636" max="5636" width="9.7109375" style="314" customWidth="1"/>
    <col min="5637" max="5637" width="11.7109375" style="314" customWidth="1"/>
    <col min="5638" max="5638" width="9.5703125" style="314" customWidth="1"/>
    <col min="5639" max="5639" width="11" style="314" customWidth="1"/>
    <col min="5640" max="5640" width="9.5703125" style="314" customWidth="1"/>
    <col min="5641" max="5642" width="0" style="314" hidden="1" customWidth="1"/>
    <col min="5643" max="5643" width="1.85546875" style="314" customWidth="1"/>
    <col min="5644" max="5644" width="7.5703125" style="314" customWidth="1"/>
    <col min="5645" max="5645" width="8.5703125" style="314" customWidth="1"/>
    <col min="5646" max="5646" width="10.140625" style="314" customWidth="1"/>
    <col min="5647" max="5865" width="11.42578125" style="314"/>
    <col min="5866" max="5866" width="2.140625" style="314" customWidth="1"/>
    <col min="5867" max="5867" width="10.140625" style="314" customWidth="1"/>
    <col min="5868" max="5868" width="52.28515625" style="314" customWidth="1"/>
    <col min="5869" max="5869" width="13.28515625" style="314" customWidth="1"/>
    <col min="5870" max="5870" width="13" style="314" customWidth="1"/>
    <col min="5871" max="5871" width="12.42578125" style="314" customWidth="1"/>
    <col min="5872" max="5872" width="13.42578125" style="314" customWidth="1"/>
    <col min="5873" max="5873" width="15.42578125" style="314" customWidth="1"/>
    <col min="5874" max="5874" width="14.85546875" style="314" customWidth="1"/>
    <col min="5875" max="5876" width="0" style="314" hidden="1" customWidth="1"/>
    <col min="5877" max="5877" width="1.85546875" style="314" customWidth="1"/>
    <col min="5878" max="5878" width="13.85546875" style="314" customWidth="1"/>
    <col min="5879" max="5879" width="11.140625" style="314" customWidth="1"/>
    <col min="5880" max="5880" width="14.5703125" style="314" bestFit="1" customWidth="1"/>
    <col min="5881" max="5881" width="4.7109375" style="314" customWidth="1"/>
    <col min="5882" max="5882" width="37.7109375" style="314" customWidth="1"/>
    <col min="5883" max="5883" width="30.28515625" style="314" customWidth="1"/>
    <col min="5884" max="5884" width="26.28515625" style="314" customWidth="1"/>
    <col min="5885" max="5885" width="27.28515625" style="314" customWidth="1"/>
    <col min="5886" max="5886" width="13.5703125" style="314" customWidth="1"/>
    <col min="5887" max="5887" width="11.42578125" style="314"/>
    <col min="5888" max="5888" width="2.140625" style="314" customWidth="1"/>
    <col min="5889" max="5889" width="6.140625" style="314" customWidth="1"/>
    <col min="5890" max="5890" width="30.7109375" style="314" customWidth="1"/>
    <col min="5891" max="5891" width="9" style="314" customWidth="1"/>
    <col min="5892" max="5892" width="9.7109375" style="314" customWidth="1"/>
    <col min="5893" max="5893" width="11.7109375" style="314" customWidth="1"/>
    <col min="5894" max="5894" width="9.5703125" style="314" customWidth="1"/>
    <col min="5895" max="5895" width="11" style="314" customWidth="1"/>
    <col min="5896" max="5896" width="9.5703125" style="314" customWidth="1"/>
    <col min="5897" max="5898" width="0" style="314" hidden="1" customWidth="1"/>
    <col min="5899" max="5899" width="1.85546875" style="314" customWidth="1"/>
    <col min="5900" max="5900" width="7.5703125" style="314" customWidth="1"/>
    <col min="5901" max="5901" width="8.5703125" style="314" customWidth="1"/>
    <col min="5902" max="5902" width="10.140625" style="314" customWidth="1"/>
    <col min="5903" max="6121" width="11.42578125" style="314"/>
    <col min="6122" max="6122" width="2.140625" style="314" customWidth="1"/>
    <col min="6123" max="6123" width="10.140625" style="314" customWidth="1"/>
    <col min="6124" max="6124" width="52.28515625" style="314" customWidth="1"/>
    <col min="6125" max="6125" width="13.28515625" style="314" customWidth="1"/>
    <col min="6126" max="6126" width="13" style="314" customWidth="1"/>
    <col min="6127" max="6127" width="12.42578125" style="314" customWidth="1"/>
    <col min="6128" max="6128" width="13.42578125" style="314" customWidth="1"/>
    <col min="6129" max="6129" width="15.42578125" style="314" customWidth="1"/>
    <col min="6130" max="6130" width="14.85546875" style="314" customWidth="1"/>
    <col min="6131" max="6132" width="0" style="314" hidden="1" customWidth="1"/>
    <col min="6133" max="6133" width="1.85546875" style="314" customWidth="1"/>
    <col min="6134" max="6134" width="13.85546875" style="314" customWidth="1"/>
    <col min="6135" max="6135" width="11.140625" style="314" customWidth="1"/>
    <col min="6136" max="6136" width="14.5703125" style="314" bestFit="1" customWidth="1"/>
    <col min="6137" max="6137" width="4.7109375" style="314" customWidth="1"/>
    <col min="6138" max="6138" width="37.7109375" style="314" customWidth="1"/>
    <col min="6139" max="6139" width="30.28515625" style="314" customWidth="1"/>
    <col min="6140" max="6140" width="26.28515625" style="314" customWidth="1"/>
    <col min="6141" max="6141" width="27.28515625" style="314" customWidth="1"/>
    <col min="6142" max="6142" width="13.5703125" style="314" customWidth="1"/>
    <col min="6143" max="6143" width="11.42578125" style="314"/>
    <col min="6144" max="6144" width="2.140625" style="314" customWidth="1"/>
    <col min="6145" max="6145" width="6.140625" style="314" customWidth="1"/>
    <col min="6146" max="6146" width="30.7109375" style="314" customWidth="1"/>
    <col min="6147" max="6147" width="9" style="314" customWidth="1"/>
    <col min="6148" max="6148" width="9.7109375" style="314" customWidth="1"/>
    <col min="6149" max="6149" width="11.7109375" style="314" customWidth="1"/>
    <col min="6150" max="6150" width="9.5703125" style="314" customWidth="1"/>
    <col min="6151" max="6151" width="11" style="314" customWidth="1"/>
    <col min="6152" max="6152" width="9.5703125" style="314" customWidth="1"/>
    <col min="6153" max="6154" width="0" style="314" hidden="1" customWidth="1"/>
    <col min="6155" max="6155" width="1.85546875" style="314" customWidth="1"/>
    <col min="6156" max="6156" width="7.5703125" style="314" customWidth="1"/>
    <col min="6157" max="6157" width="8.5703125" style="314" customWidth="1"/>
    <col min="6158" max="6158" width="10.140625" style="314" customWidth="1"/>
    <col min="6159" max="6377" width="11.42578125" style="314"/>
    <col min="6378" max="6378" width="2.140625" style="314" customWidth="1"/>
    <col min="6379" max="6379" width="10.140625" style="314" customWidth="1"/>
    <col min="6380" max="6380" width="52.28515625" style="314" customWidth="1"/>
    <col min="6381" max="6381" width="13.28515625" style="314" customWidth="1"/>
    <col min="6382" max="6382" width="13" style="314" customWidth="1"/>
    <col min="6383" max="6383" width="12.42578125" style="314" customWidth="1"/>
    <col min="6384" max="6384" width="13.42578125" style="314" customWidth="1"/>
    <col min="6385" max="6385" width="15.42578125" style="314" customWidth="1"/>
    <col min="6386" max="6386" width="14.85546875" style="314" customWidth="1"/>
    <col min="6387" max="6388" width="0" style="314" hidden="1" customWidth="1"/>
    <col min="6389" max="6389" width="1.85546875" style="314" customWidth="1"/>
    <col min="6390" max="6390" width="13.85546875" style="314" customWidth="1"/>
    <col min="6391" max="6391" width="11.140625" style="314" customWidth="1"/>
    <col min="6392" max="6392" width="14.5703125" style="314" bestFit="1" customWidth="1"/>
    <col min="6393" max="6393" width="4.7109375" style="314" customWidth="1"/>
    <col min="6394" max="6394" width="37.7109375" style="314" customWidth="1"/>
    <col min="6395" max="6395" width="30.28515625" style="314" customWidth="1"/>
    <col min="6396" max="6396" width="26.28515625" style="314" customWidth="1"/>
    <col min="6397" max="6397" width="27.28515625" style="314" customWidth="1"/>
    <col min="6398" max="6398" width="13.5703125" style="314" customWidth="1"/>
    <col min="6399" max="6399" width="11.42578125" style="314"/>
    <col min="6400" max="6400" width="2.140625" style="314" customWidth="1"/>
    <col min="6401" max="6401" width="6.140625" style="314" customWidth="1"/>
    <col min="6402" max="6402" width="30.7109375" style="314" customWidth="1"/>
    <col min="6403" max="6403" width="9" style="314" customWidth="1"/>
    <col min="6404" max="6404" width="9.7109375" style="314" customWidth="1"/>
    <col min="6405" max="6405" width="11.7109375" style="314" customWidth="1"/>
    <col min="6406" max="6406" width="9.5703125" style="314" customWidth="1"/>
    <col min="6407" max="6407" width="11" style="314" customWidth="1"/>
    <col min="6408" max="6408" width="9.5703125" style="314" customWidth="1"/>
    <col min="6409" max="6410" width="0" style="314" hidden="1" customWidth="1"/>
    <col min="6411" max="6411" width="1.85546875" style="314" customWidth="1"/>
    <col min="6412" max="6412" width="7.5703125" style="314" customWidth="1"/>
    <col min="6413" max="6413" width="8.5703125" style="314" customWidth="1"/>
    <col min="6414" max="6414" width="10.140625" style="314" customWidth="1"/>
    <col min="6415" max="6633" width="11.42578125" style="314"/>
    <col min="6634" max="6634" width="2.140625" style="314" customWidth="1"/>
    <col min="6635" max="6635" width="10.140625" style="314" customWidth="1"/>
    <col min="6636" max="6636" width="52.28515625" style="314" customWidth="1"/>
    <col min="6637" max="6637" width="13.28515625" style="314" customWidth="1"/>
    <col min="6638" max="6638" width="13" style="314" customWidth="1"/>
    <col min="6639" max="6639" width="12.42578125" style="314" customWidth="1"/>
    <col min="6640" max="6640" width="13.42578125" style="314" customWidth="1"/>
    <col min="6641" max="6641" width="15.42578125" style="314" customWidth="1"/>
    <col min="6642" max="6642" width="14.85546875" style="314" customWidth="1"/>
    <col min="6643" max="6644" width="0" style="314" hidden="1" customWidth="1"/>
    <col min="6645" max="6645" width="1.85546875" style="314" customWidth="1"/>
    <col min="6646" max="6646" width="13.85546875" style="314" customWidth="1"/>
    <col min="6647" max="6647" width="11.140625" style="314" customWidth="1"/>
    <col min="6648" max="6648" width="14.5703125" style="314" bestFit="1" customWidth="1"/>
    <col min="6649" max="6649" width="4.7109375" style="314" customWidth="1"/>
    <col min="6650" max="6650" width="37.7109375" style="314" customWidth="1"/>
    <col min="6651" max="6651" width="30.28515625" style="314" customWidth="1"/>
    <col min="6652" max="6652" width="26.28515625" style="314" customWidth="1"/>
    <col min="6653" max="6653" width="27.28515625" style="314" customWidth="1"/>
    <col min="6654" max="6654" width="13.5703125" style="314" customWidth="1"/>
    <col min="6655" max="6655" width="11.42578125" style="314"/>
    <col min="6656" max="6656" width="2.140625" style="314" customWidth="1"/>
    <col min="6657" max="6657" width="6.140625" style="314" customWidth="1"/>
    <col min="6658" max="6658" width="30.7109375" style="314" customWidth="1"/>
    <col min="6659" max="6659" width="9" style="314" customWidth="1"/>
    <col min="6660" max="6660" width="9.7109375" style="314" customWidth="1"/>
    <col min="6661" max="6661" width="11.7109375" style="314" customWidth="1"/>
    <col min="6662" max="6662" width="9.5703125" style="314" customWidth="1"/>
    <col min="6663" max="6663" width="11" style="314" customWidth="1"/>
    <col min="6664" max="6664" width="9.5703125" style="314" customWidth="1"/>
    <col min="6665" max="6666" width="0" style="314" hidden="1" customWidth="1"/>
    <col min="6667" max="6667" width="1.85546875" style="314" customWidth="1"/>
    <col min="6668" max="6668" width="7.5703125" style="314" customWidth="1"/>
    <col min="6669" max="6669" width="8.5703125" style="314" customWidth="1"/>
    <col min="6670" max="6670" width="10.140625" style="314" customWidth="1"/>
    <col min="6671" max="6889" width="11.42578125" style="314"/>
    <col min="6890" max="6890" width="2.140625" style="314" customWidth="1"/>
    <col min="6891" max="6891" width="10.140625" style="314" customWidth="1"/>
    <col min="6892" max="6892" width="52.28515625" style="314" customWidth="1"/>
    <col min="6893" max="6893" width="13.28515625" style="314" customWidth="1"/>
    <col min="6894" max="6894" width="13" style="314" customWidth="1"/>
    <col min="6895" max="6895" width="12.42578125" style="314" customWidth="1"/>
    <col min="6896" max="6896" width="13.42578125" style="314" customWidth="1"/>
    <col min="6897" max="6897" width="15.42578125" style="314" customWidth="1"/>
    <col min="6898" max="6898" width="14.85546875" style="314" customWidth="1"/>
    <col min="6899" max="6900" width="0" style="314" hidden="1" customWidth="1"/>
    <col min="6901" max="6901" width="1.85546875" style="314" customWidth="1"/>
    <col min="6902" max="6902" width="13.85546875" style="314" customWidth="1"/>
    <col min="6903" max="6903" width="11.140625" style="314" customWidth="1"/>
    <col min="6904" max="6904" width="14.5703125" style="314" bestFit="1" customWidth="1"/>
    <col min="6905" max="6905" width="4.7109375" style="314" customWidth="1"/>
    <col min="6906" max="6906" width="37.7109375" style="314" customWidth="1"/>
    <col min="6907" max="6907" width="30.28515625" style="314" customWidth="1"/>
    <col min="6908" max="6908" width="26.28515625" style="314" customWidth="1"/>
    <col min="6909" max="6909" width="27.28515625" style="314" customWidth="1"/>
    <col min="6910" max="6910" width="13.5703125" style="314" customWidth="1"/>
    <col min="6911" max="6911" width="11.42578125" style="314"/>
    <col min="6912" max="6912" width="2.140625" style="314" customWidth="1"/>
    <col min="6913" max="6913" width="6.140625" style="314" customWidth="1"/>
    <col min="6914" max="6914" width="30.7109375" style="314" customWidth="1"/>
    <col min="6915" max="6915" width="9" style="314" customWidth="1"/>
    <col min="6916" max="6916" width="9.7109375" style="314" customWidth="1"/>
    <col min="6917" max="6917" width="11.7109375" style="314" customWidth="1"/>
    <col min="6918" max="6918" width="9.5703125" style="314" customWidth="1"/>
    <col min="6919" max="6919" width="11" style="314" customWidth="1"/>
    <col min="6920" max="6920" width="9.5703125" style="314" customWidth="1"/>
    <col min="6921" max="6922" width="0" style="314" hidden="1" customWidth="1"/>
    <col min="6923" max="6923" width="1.85546875" style="314" customWidth="1"/>
    <col min="6924" max="6924" width="7.5703125" style="314" customWidth="1"/>
    <col min="6925" max="6925" width="8.5703125" style="314" customWidth="1"/>
    <col min="6926" max="6926" width="10.140625" style="314" customWidth="1"/>
    <col min="6927" max="7145" width="11.42578125" style="314"/>
    <col min="7146" max="7146" width="2.140625" style="314" customWidth="1"/>
    <col min="7147" max="7147" width="10.140625" style="314" customWidth="1"/>
    <col min="7148" max="7148" width="52.28515625" style="314" customWidth="1"/>
    <col min="7149" max="7149" width="13.28515625" style="314" customWidth="1"/>
    <col min="7150" max="7150" width="13" style="314" customWidth="1"/>
    <col min="7151" max="7151" width="12.42578125" style="314" customWidth="1"/>
    <col min="7152" max="7152" width="13.42578125" style="314" customWidth="1"/>
    <col min="7153" max="7153" width="15.42578125" style="314" customWidth="1"/>
    <col min="7154" max="7154" width="14.85546875" style="314" customWidth="1"/>
    <col min="7155" max="7156" width="0" style="314" hidden="1" customWidth="1"/>
    <col min="7157" max="7157" width="1.85546875" style="314" customWidth="1"/>
    <col min="7158" max="7158" width="13.85546875" style="314" customWidth="1"/>
    <col min="7159" max="7159" width="11.140625" style="314" customWidth="1"/>
    <col min="7160" max="7160" width="14.5703125" style="314" bestFit="1" customWidth="1"/>
    <col min="7161" max="7161" width="4.7109375" style="314" customWidth="1"/>
    <col min="7162" max="7162" width="37.7109375" style="314" customWidth="1"/>
    <col min="7163" max="7163" width="30.28515625" style="314" customWidth="1"/>
    <col min="7164" max="7164" width="26.28515625" style="314" customWidth="1"/>
    <col min="7165" max="7165" width="27.28515625" style="314" customWidth="1"/>
    <col min="7166" max="7166" width="13.5703125" style="314" customWidth="1"/>
    <col min="7167" max="7167" width="11.42578125" style="314"/>
    <col min="7168" max="7168" width="2.140625" style="314" customWidth="1"/>
    <col min="7169" max="7169" width="6.140625" style="314" customWidth="1"/>
    <col min="7170" max="7170" width="30.7109375" style="314" customWidth="1"/>
    <col min="7171" max="7171" width="9" style="314" customWidth="1"/>
    <col min="7172" max="7172" width="9.7109375" style="314" customWidth="1"/>
    <col min="7173" max="7173" width="11.7109375" style="314" customWidth="1"/>
    <col min="7174" max="7174" width="9.5703125" style="314" customWidth="1"/>
    <col min="7175" max="7175" width="11" style="314" customWidth="1"/>
    <col min="7176" max="7176" width="9.5703125" style="314" customWidth="1"/>
    <col min="7177" max="7178" width="0" style="314" hidden="1" customWidth="1"/>
    <col min="7179" max="7179" width="1.85546875" style="314" customWidth="1"/>
    <col min="7180" max="7180" width="7.5703125" style="314" customWidth="1"/>
    <col min="7181" max="7181" width="8.5703125" style="314" customWidth="1"/>
    <col min="7182" max="7182" width="10.140625" style="314" customWidth="1"/>
    <col min="7183" max="7401" width="11.42578125" style="314"/>
    <col min="7402" max="7402" width="2.140625" style="314" customWidth="1"/>
    <col min="7403" max="7403" width="10.140625" style="314" customWidth="1"/>
    <col min="7404" max="7404" width="52.28515625" style="314" customWidth="1"/>
    <col min="7405" max="7405" width="13.28515625" style="314" customWidth="1"/>
    <col min="7406" max="7406" width="13" style="314" customWidth="1"/>
    <col min="7407" max="7407" width="12.42578125" style="314" customWidth="1"/>
    <col min="7408" max="7408" width="13.42578125" style="314" customWidth="1"/>
    <col min="7409" max="7409" width="15.42578125" style="314" customWidth="1"/>
    <col min="7410" max="7410" width="14.85546875" style="314" customWidth="1"/>
    <col min="7411" max="7412" width="0" style="314" hidden="1" customWidth="1"/>
    <col min="7413" max="7413" width="1.85546875" style="314" customWidth="1"/>
    <col min="7414" max="7414" width="13.85546875" style="314" customWidth="1"/>
    <col min="7415" max="7415" width="11.140625" style="314" customWidth="1"/>
    <col min="7416" max="7416" width="14.5703125" style="314" bestFit="1" customWidth="1"/>
    <col min="7417" max="7417" width="4.7109375" style="314" customWidth="1"/>
    <col min="7418" max="7418" width="37.7109375" style="314" customWidth="1"/>
    <col min="7419" max="7419" width="30.28515625" style="314" customWidth="1"/>
    <col min="7420" max="7420" width="26.28515625" style="314" customWidth="1"/>
    <col min="7421" max="7421" width="27.28515625" style="314" customWidth="1"/>
    <col min="7422" max="7422" width="13.5703125" style="314" customWidth="1"/>
    <col min="7423" max="7423" width="11.42578125" style="314"/>
    <col min="7424" max="7424" width="2.140625" style="314" customWidth="1"/>
    <col min="7425" max="7425" width="6.140625" style="314" customWidth="1"/>
    <col min="7426" max="7426" width="30.7109375" style="314" customWidth="1"/>
    <col min="7427" max="7427" width="9" style="314" customWidth="1"/>
    <col min="7428" max="7428" width="9.7109375" style="314" customWidth="1"/>
    <col min="7429" max="7429" width="11.7109375" style="314" customWidth="1"/>
    <col min="7430" max="7430" width="9.5703125" style="314" customWidth="1"/>
    <col min="7431" max="7431" width="11" style="314" customWidth="1"/>
    <col min="7432" max="7432" width="9.5703125" style="314" customWidth="1"/>
    <col min="7433" max="7434" width="0" style="314" hidden="1" customWidth="1"/>
    <col min="7435" max="7435" width="1.85546875" style="314" customWidth="1"/>
    <col min="7436" max="7436" width="7.5703125" style="314" customWidth="1"/>
    <col min="7437" max="7437" width="8.5703125" style="314" customWidth="1"/>
    <col min="7438" max="7438" width="10.140625" style="314" customWidth="1"/>
    <col min="7439" max="7657" width="11.42578125" style="314"/>
    <col min="7658" max="7658" width="2.140625" style="314" customWidth="1"/>
    <col min="7659" max="7659" width="10.140625" style="314" customWidth="1"/>
    <col min="7660" max="7660" width="52.28515625" style="314" customWidth="1"/>
    <col min="7661" max="7661" width="13.28515625" style="314" customWidth="1"/>
    <col min="7662" max="7662" width="13" style="314" customWidth="1"/>
    <col min="7663" max="7663" width="12.42578125" style="314" customWidth="1"/>
    <col min="7664" max="7664" width="13.42578125" style="314" customWidth="1"/>
    <col min="7665" max="7665" width="15.42578125" style="314" customWidth="1"/>
    <col min="7666" max="7666" width="14.85546875" style="314" customWidth="1"/>
    <col min="7667" max="7668" width="0" style="314" hidden="1" customWidth="1"/>
    <col min="7669" max="7669" width="1.85546875" style="314" customWidth="1"/>
    <col min="7670" max="7670" width="13.85546875" style="314" customWidth="1"/>
    <col min="7671" max="7671" width="11.140625" style="314" customWidth="1"/>
    <col min="7672" max="7672" width="14.5703125" style="314" bestFit="1" customWidth="1"/>
    <col min="7673" max="7673" width="4.7109375" style="314" customWidth="1"/>
    <col min="7674" max="7674" width="37.7109375" style="314" customWidth="1"/>
    <col min="7675" max="7675" width="30.28515625" style="314" customWidth="1"/>
    <col min="7676" max="7676" width="26.28515625" style="314" customWidth="1"/>
    <col min="7677" max="7677" width="27.28515625" style="314" customWidth="1"/>
    <col min="7678" max="7678" width="13.5703125" style="314" customWidth="1"/>
    <col min="7679" max="7679" width="11.42578125" style="314"/>
    <col min="7680" max="7680" width="2.140625" style="314" customWidth="1"/>
    <col min="7681" max="7681" width="6.140625" style="314" customWidth="1"/>
    <col min="7682" max="7682" width="30.7109375" style="314" customWidth="1"/>
    <col min="7683" max="7683" width="9" style="314" customWidth="1"/>
    <col min="7684" max="7684" width="9.7109375" style="314" customWidth="1"/>
    <col min="7685" max="7685" width="11.7109375" style="314" customWidth="1"/>
    <col min="7686" max="7686" width="9.5703125" style="314" customWidth="1"/>
    <col min="7687" max="7687" width="11" style="314" customWidth="1"/>
    <col min="7688" max="7688" width="9.5703125" style="314" customWidth="1"/>
    <col min="7689" max="7690" width="0" style="314" hidden="1" customWidth="1"/>
    <col min="7691" max="7691" width="1.85546875" style="314" customWidth="1"/>
    <col min="7692" max="7692" width="7.5703125" style="314" customWidth="1"/>
    <col min="7693" max="7693" width="8.5703125" style="314" customWidth="1"/>
    <col min="7694" max="7694" width="10.140625" style="314" customWidth="1"/>
    <col min="7695" max="7913" width="11.42578125" style="314"/>
    <col min="7914" max="7914" width="2.140625" style="314" customWidth="1"/>
    <col min="7915" max="7915" width="10.140625" style="314" customWidth="1"/>
    <col min="7916" max="7916" width="52.28515625" style="314" customWidth="1"/>
    <col min="7917" max="7917" width="13.28515625" style="314" customWidth="1"/>
    <col min="7918" max="7918" width="13" style="314" customWidth="1"/>
    <col min="7919" max="7919" width="12.42578125" style="314" customWidth="1"/>
    <col min="7920" max="7920" width="13.42578125" style="314" customWidth="1"/>
    <col min="7921" max="7921" width="15.42578125" style="314" customWidth="1"/>
    <col min="7922" max="7922" width="14.85546875" style="314" customWidth="1"/>
    <col min="7923" max="7924" width="0" style="314" hidden="1" customWidth="1"/>
    <col min="7925" max="7925" width="1.85546875" style="314" customWidth="1"/>
    <col min="7926" max="7926" width="13.85546875" style="314" customWidth="1"/>
    <col min="7927" max="7927" width="11.140625" style="314" customWidth="1"/>
    <col min="7928" max="7928" width="14.5703125" style="314" bestFit="1" customWidth="1"/>
    <col min="7929" max="7929" width="4.7109375" style="314" customWidth="1"/>
    <col min="7930" max="7930" width="37.7109375" style="314" customWidth="1"/>
    <col min="7931" max="7931" width="30.28515625" style="314" customWidth="1"/>
    <col min="7932" max="7932" width="26.28515625" style="314" customWidth="1"/>
    <col min="7933" max="7933" width="27.28515625" style="314" customWidth="1"/>
    <col min="7934" max="7934" width="13.5703125" style="314" customWidth="1"/>
    <col min="7935" max="7935" width="11.42578125" style="314"/>
    <col min="7936" max="7936" width="2.140625" style="314" customWidth="1"/>
    <col min="7937" max="7937" width="6.140625" style="314" customWidth="1"/>
    <col min="7938" max="7938" width="30.7109375" style="314" customWidth="1"/>
    <col min="7939" max="7939" width="9" style="314" customWidth="1"/>
    <col min="7940" max="7940" width="9.7109375" style="314" customWidth="1"/>
    <col min="7941" max="7941" width="11.7109375" style="314" customWidth="1"/>
    <col min="7942" max="7942" width="9.5703125" style="314" customWidth="1"/>
    <col min="7943" max="7943" width="11" style="314" customWidth="1"/>
    <col min="7944" max="7944" width="9.5703125" style="314" customWidth="1"/>
    <col min="7945" max="7946" width="0" style="314" hidden="1" customWidth="1"/>
    <col min="7947" max="7947" width="1.85546875" style="314" customWidth="1"/>
    <col min="7948" max="7948" width="7.5703125" style="314" customWidth="1"/>
    <col min="7949" max="7949" width="8.5703125" style="314" customWidth="1"/>
    <col min="7950" max="7950" width="10.140625" style="314" customWidth="1"/>
    <col min="7951" max="8169" width="11.42578125" style="314"/>
    <col min="8170" max="8170" width="2.140625" style="314" customWidth="1"/>
    <col min="8171" max="8171" width="10.140625" style="314" customWidth="1"/>
    <col min="8172" max="8172" width="52.28515625" style="314" customWidth="1"/>
    <col min="8173" max="8173" width="13.28515625" style="314" customWidth="1"/>
    <col min="8174" max="8174" width="13" style="314" customWidth="1"/>
    <col min="8175" max="8175" width="12.42578125" style="314" customWidth="1"/>
    <col min="8176" max="8176" width="13.42578125" style="314" customWidth="1"/>
    <col min="8177" max="8177" width="15.42578125" style="314" customWidth="1"/>
    <col min="8178" max="8178" width="14.85546875" style="314" customWidth="1"/>
    <col min="8179" max="8180" width="0" style="314" hidden="1" customWidth="1"/>
    <col min="8181" max="8181" width="1.85546875" style="314" customWidth="1"/>
    <col min="8182" max="8182" width="13.85546875" style="314" customWidth="1"/>
    <col min="8183" max="8183" width="11.140625" style="314" customWidth="1"/>
    <col min="8184" max="8184" width="14.5703125" style="314" bestFit="1" customWidth="1"/>
    <col min="8185" max="8185" width="4.7109375" style="314" customWidth="1"/>
    <col min="8186" max="8186" width="37.7109375" style="314" customWidth="1"/>
    <col min="8187" max="8187" width="30.28515625" style="314" customWidth="1"/>
    <col min="8188" max="8188" width="26.28515625" style="314" customWidth="1"/>
    <col min="8189" max="8189" width="27.28515625" style="314" customWidth="1"/>
    <col min="8190" max="8190" width="13.5703125" style="314" customWidth="1"/>
    <col min="8191" max="8191" width="11.42578125" style="314"/>
    <col min="8192" max="8192" width="2.140625" style="314" customWidth="1"/>
    <col min="8193" max="8193" width="6.140625" style="314" customWidth="1"/>
    <col min="8194" max="8194" width="30.7109375" style="314" customWidth="1"/>
    <col min="8195" max="8195" width="9" style="314" customWidth="1"/>
    <col min="8196" max="8196" width="9.7109375" style="314" customWidth="1"/>
    <col min="8197" max="8197" width="11.7109375" style="314" customWidth="1"/>
    <col min="8198" max="8198" width="9.5703125" style="314" customWidth="1"/>
    <col min="8199" max="8199" width="11" style="314" customWidth="1"/>
    <col min="8200" max="8200" width="9.5703125" style="314" customWidth="1"/>
    <col min="8201" max="8202" width="0" style="314" hidden="1" customWidth="1"/>
    <col min="8203" max="8203" width="1.85546875" style="314" customWidth="1"/>
    <col min="8204" max="8204" width="7.5703125" style="314" customWidth="1"/>
    <col min="8205" max="8205" width="8.5703125" style="314" customWidth="1"/>
    <col min="8206" max="8206" width="10.140625" style="314" customWidth="1"/>
    <col min="8207" max="8425" width="11.42578125" style="314"/>
    <col min="8426" max="8426" width="2.140625" style="314" customWidth="1"/>
    <col min="8427" max="8427" width="10.140625" style="314" customWidth="1"/>
    <col min="8428" max="8428" width="52.28515625" style="314" customWidth="1"/>
    <col min="8429" max="8429" width="13.28515625" style="314" customWidth="1"/>
    <col min="8430" max="8430" width="13" style="314" customWidth="1"/>
    <col min="8431" max="8431" width="12.42578125" style="314" customWidth="1"/>
    <col min="8432" max="8432" width="13.42578125" style="314" customWidth="1"/>
    <col min="8433" max="8433" width="15.42578125" style="314" customWidth="1"/>
    <col min="8434" max="8434" width="14.85546875" style="314" customWidth="1"/>
    <col min="8435" max="8436" width="0" style="314" hidden="1" customWidth="1"/>
    <col min="8437" max="8437" width="1.85546875" style="314" customWidth="1"/>
    <col min="8438" max="8438" width="13.85546875" style="314" customWidth="1"/>
    <col min="8439" max="8439" width="11.140625" style="314" customWidth="1"/>
    <col min="8440" max="8440" width="14.5703125" style="314" bestFit="1" customWidth="1"/>
    <col min="8441" max="8441" width="4.7109375" style="314" customWidth="1"/>
    <col min="8442" max="8442" width="37.7109375" style="314" customWidth="1"/>
    <col min="8443" max="8443" width="30.28515625" style="314" customWidth="1"/>
    <col min="8444" max="8444" width="26.28515625" style="314" customWidth="1"/>
    <col min="8445" max="8445" width="27.28515625" style="314" customWidth="1"/>
    <col min="8446" max="8446" width="13.5703125" style="314" customWidth="1"/>
    <col min="8447" max="8447" width="11.42578125" style="314"/>
    <col min="8448" max="8448" width="2.140625" style="314" customWidth="1"/>
    <col min="8449" max="8449" width="6.140625" style="314" customWidth="1"/>
    <col min="8450" max="8450" width="30.7109375" style="314" customWidth="1"/>
    <col min="8451" max="8451" width="9" style="314" customWidth="1"/>
    <col min="8452" max="8452" width="9.7109375" style="314" customWidth="1"/>
    <col min="8453" max="8453" width="11.7109375" style="314" customWidth="1"/>
    <col min="8454" max="8454" width="9.5703125" style="314" customWidth="1"/>
    <col min="8455" max="8455" width="11" style="314" customWidth="1"/>
    <col min="8456" max="8456" width="9.5703125" style="314" customWidth="1"/>
    <col min="8457" max="8458" width="0" style="314" hidden="1" customWidth="1"/>
    <col min="8459" max="8459" width="1.85546875" style="314" customWidth="1"/>
    <col min="8460" max="8460" width="7.5703125" style="314" customWidth="1"/>
    <col min="8461" max="8461" width="8.5703125" style="314" customWidth="1"/>
    <col min="8462" max="8462" width="10.140625" style="314" customWidth="1"/>
    <col min="8463" max="8681" width="11.42578125" style="314"/>
    <col min="8682" max="8682" width="2.140625" style="314" customWidth="1"/>
    <col min="8683" max="8683" width="10.140625" style="314" customWidth="1"/>
    <col min="8684" max="8684" width="52.28515625" style="314" customWidth="1"/>
    <col min="8685" max="8685" width="13.28515625" style="314" customWidth="1"/>
    <col min="8686" max="8686" width="13" style="314" customWidth="1"/>
    <col min="8687" max="8687" width="12.42578125" style="314" customWidth="1"/>
    <col min="8688" max="8688" width="13.42578125" style="314" customWidth="1"/>
    <col min="8689" max="8689" width="15.42578125" style="314" customWidth="1"/>
    <col min="8690" max="8690" width="14.85546875" style="314" customWidth="1"/>
    <col min="8691" max="8692" width="0" style="314" hidden="1" customWidth="1"/>
    <col min="8693" max="8693" width="1.85546875" style="314" customWidth="1"/>
    <col min="8694" max="8694" width="13.85546875" style="314" customWidth="1"/>
    <col min="8695" max="8695" width="11.140625" style="314" customWidth="1"/>
    <col min="8696" max="8696" width="14.5703125" style="314" bestFit="1" customWidth="1"/>
    <col min="8697" max="8697" width="4.7109375" style="314" customWidth="1"/>
    <col min="8698" max="8698" width="37.7109375" style="314" customWidth="1"/>
    <col min="8699" max="8699" width="30.28515625" style="314" customWidth="1"/>
    <col min="8700" max="8700" width="26.28515625" style="314" customWidth="1"/>
    <col min="8701" max="8701" width="27.28515625" style="314" customWidth="1"/>
    <col min="8702" max="8702" width="13.5703125" style="314" customWidth="1"/>
    <col min="8703" max="8703" width="11.42578125" style="314"/>
    <col min="8704" max="8704" width="2.140625" style="314" customWidth="1"/>
    <col min="8705" max="8705" width="6.140625" style="314" customWidth="1"/>
    <col min="8706" max="8706" width="30.7109375" style="314" customWidth="1"/>
    <col min="8707" max="8707" width="9" style="314" customWidth="1"/>
    <col min="8708" max="8708" width="9.7109375" style="314" customWidth="1"/>
    <col min="8709" max="8709" width="11.7109375" style="314" customWidth="1"/>
    <col min="8710" max="8710" width="9.5703125" style="314" customWidth="1"/>
    <col min="8711" max="8711" width="11" style="314" customWidth="1"/>
    <col min="8712" max="8712" width="9.5703125" style="314" customWidth="1"/>
    <col min="8713" max="8714" width="0" style="314" hidden="1" customWidth="1"/>
    <col min="8715" max="8715" width="1.85546875" style="314" customWidth="1"/>
    <col min="8716" max="8716" width="7.5703125" style="314" customWidth="1"/>
    <col min="8717" max="8717" width="8.5703125" style="314" customWidth="1"/>
    <col min="8718" max="8718" width="10.140625" style="314" customWidth="1"/>
    <col min="8719" max="8937" width="11.42578125" style="314"/>
    <col min="8938" max="8938" width="2.140625" style="314" customWidth="1"/>
    <col min="8939" max="8939" width="10.140625" style="314" customWidth="1"/>
    <col min="8940" max="8940" width="52.28515625" style="314" customWidth="1"/>
    <col min="8941" max="8941" width="13.28515625" style="314" customWidth="1"/>
    <col min="8942" max="8942" width="13" style="314" customWidth="1"/>
    <col min="8943" max="8943" width="12.42578125" style="314" customWidth="1"/>
    <col min="8944" max="8944" width="13.42578125" style="314" customWidth="1"/>
    <col min="8945" max="8945" width="15.42578125" style="314" customWidth="1"/>
    <col min="8946" max="8946" width="14.85546875" style="314" customWidth="1"/>
    <col min="8947" max="8948" width="0" style="314" hidden="1" customWidth="1"/>
    <col min="8949" max="8949" width="1.85546875" style="314" customWidth="1"/>
    <col min="8950" max="8950" width="13.85546875" style="314" customWidth="1"/>
    <col min="8951" max="8951" width="11.140625" style="314" customWidth="1"/>
    <col min="8952" max="8952" width="14.5703125" style="314" bestFit="1" customWidth="1"/>
    <col min="8953" max="8953" width="4.7109375" style="314" customWidth="1"/>
    <col min="8954" max="8954" width="37.7109375" style="314" customWidth="1"/>
    <col min="8955" max="8955" width="30.28515625" style="314" customWidth="1"/>
    <col min="8956" max="8956" width="26.28515625" style="314" customWidth="1"/>
    <col min="8957" max="8957" width="27.28515625" style="314" customWidth="1"/>
    <col min="8958" max="8958" width="13.5703125" style="314" customWidth="1"/>
    <col min="8959" max="8959" width="11.42578125" style="314"/>
    <col min="8960" max="8960" width="2.140625" style="314" customWidth="1"/>
    <col min="8961" max="8961" width="6.140625" style="314" customWidth="1"/>
    <col min="8962" max="8962" width="30.7109375" style="314" customWidth="1"/>
    <col min="8963" max="8963" width="9" style="314" customWidth="1"/>
    <col min="8964" max="8964" width="9.7109375" style="314" customWidth="1"/>
    <col min="8965" max="8965" width="11.7109375" style="314" customWidth="1"/>
    <col min="8966" max="8966" width="9.5703125" style="314" customWidth="1"/>
    <col min="8967" max="8967" width="11" style="314" customWidth="1"/>
    <col min="8968" max="8968" width="9.5703125" style="314" customWidth="1"/>
    <col min="8969" max="8970" width="0" style="314" hidden="1" customWidth="1"/>
    <col min="8971" max="8971" width="1.85546875" style="314" customWidth="1"/>
    <col min="8972" max="8972" width="7.5703125" style="314" customWidth="1"/>
    <col min="8973" max="8973" width="8.5703125" style="314" customWidth="1"/>
    <col min="8974" max="8974" width="10.140625" style="314" customWidth="1"/>
    <col min="8975" max="9193" width="11.42578125" style="314"/>
    <col min="9194" max="9194" width="2.140625" style="314" customWidth="1"/>
    <col min="9195" max="9195" width="10.140625" style="314" customWidth="1"/>
    <col min="9196" max="9196" width="52.28515625" style="314" customWidth="1"/>
    <col min="9197" max="9197" width="13.28515625" style="314" customWidth="1"/>
    <col min="9198" max="9198" width="13" style="314" customWidth="1"/>
    <col min="9199" max="9199" width="12.42578125" style="314" customWidth="1"/>
    <col min="9200" max="9200" width="13.42578125" style="314" customWidth="1"/>
    <col min="9201" max="9201" width="15.42578125" style="314" customWidth="1"/>
    <col min="9202" max="9202" width="14.85546875" style="314" customWidth="1"/>
    <col min="9203" max="9204" width="0" style="314" hidden="1" customWidth="1"/>
    <col min="9205" max="9205" width="1.85546875" style="314" customWidth="1"/>
    <col min="9206" max="9206" width="13.85546875" style="314" customWidth="1"/>
    <col min="9207" max="9207" width="11.140625" style="314" customWidth="1"/>
    <col min="9208" max="9208" width="14.5703125" style="314" bestFit="1" customWidth="1"/>
    <col min="9209" max="9209" width="4.7109375" style="314" customWidth="1"/>
    <col min="9210" max="9210" width="37.7109375" style="314" customWidth="1"/>
    <col min="9211" max="9211" width="30.28515625" style="314" customWidth="1"/>
    <col min="9212" max="9212" width="26.28515625" style="314" customWidth="1"/>
    <col min="9213" max="9213" width="27.28515625" style="314" customWidth="1"/>
    <col min="9214" max="9214" width="13.5703125" style="314" customWidth="1"/>
    <col min="9215" max="9215" width="11.42578125" style="314"/>
    <col min="9216" max="9216" width="2.140625" style="314" customWidth="1"/>
    <col min="9217" max="9217" width="6.140625" style="314" customWidth="1"/>
    <col min="9218" max="9218" width="30.7109375" style="314" customWidth="1"/>
    <col min="9219" max="9219" width="9" style="314" customWidth="1"/>
    <col min="9220" max="9220" width="9.7109375" style="314" customWidth="1"/>
    <col min="9221" max="9221" width="11.7109375" style="314" customWidth="1"/>
    <col min="9222" max="9222" width="9.5703125" style="314" customWidth="1"/>
    <col min="9223" max="9223" width="11" style="314" customWidth="1"/>
    <col min="9224" max="9224" width="9.5703125" style="314" customWidth="1"/>
    <col min="9225" max="9226" width="0" style="314" hidden="1" customWidth="1"/>
    <col min="9227" max="9227" width="1.85546875" style="314" customWidth="1"/>
    <col min="9228" max="9228" width="7.5703125" style="314" customWidth="1"/>
    <col min="9229" max="9229" width="8.5703125" style="314" customWidth="1"/>
    <col min="9230" max="9230" width="10.140625" style="314" customWidth="1"/>
    <col min="9231" max="9449" width="11.42578125" style="314"/>
    <col min="9450" max="9450" width="2.140625" style="314" customWidth="1"/>
    <col min="9451" max="9451" width="10.140625" style="314" customWidth="1"/>
    <col min="9452" max="9452" width="52.28515625" style="314" customWidth="1"/>
    <col min="9453" max="9453" width="13.28515625" style="314" customWidth="1"/>
    <col min="9454" max="9454" width="13" style="314" customWidth="1"/>
    <col min="9455" max="9455" width="12.42578125" style="314" customWidth="1"/>
    <col min="9456" max="9456" width="13.42578125" style="314" customWidth="1"/>
    <col min="9457" max="9457" width="15.42578125" style="314" customWidth="1"/>
    <col min="9458" max="9458" width="14.85546875" style="314" customWidth="1"/>
    <col min="9459" max="9460" width="0" style="314" hidden="1" customWidth="1"/>
    <col min="9461" max="9461" width="1.85546875" style="314" customWidth="1"/>
    <col min="9462" max="9462" width="13.85546875" style="314" customWidth="1"/>
    <col min="9463" max="9463" width="11.140625" style="314" customWidth="1"/>
    <col min="9464" max="9464" width="14.5703125" style="314" bestFit="1" customWidth="1"/>
    <col min="9465" max="9465" width="4.7109375" style="314" customWidth="1"/>
    <col min="9466" max="9466" width="37.7109375" style="314" customWidth="1"/>
    <col min="9467" max="9467" width="30.28515625" style="314" customWidth="1"/>
    <col min="9468" max="9468" width="26.28515625" style="314" customWidth="1"/>
    <col min="9469" max="9469" width="27.28515625" style="314" customWidth="1"/>
    <col min="9470" max="9470" width="13.5703125" style="314" customWidth="1"/>
    <col min="9471" max="9471" width="11.42578125" style="314"/>
    <col min="9472" max="9472" width="2.140625" style="314" customWidth="1"/>
    <col min="9473" max="9473" width="6.140625" style="314" customWidth="1"/>
    <col min="9474" max="9474" width="30.7109375" style="314" customWidth="1"/>
    <col min="9475" max="9475" width="9" style="314" customWidth="1"/>
    <col min="9476" max="9476" width="9.7109375" style="314" customWidth="1"/>
    <col min="9477" max="9477" width="11.7109375" style="314" customWidth="1"/>
    <col min="9478" max="9478" width="9.5703125" style="314" customWidth="1"/>
    <col min="9479" max="9479" width="11" style="314" customWidth="1"/>
    <col min="9480" max="9480" width="9.5703125" style="314" customWidth="1"/>
    <col min="9481" max="9482" width="0" style="314" hidden="1" customWidth="1"/>
    <col min="9483" max="9483" width="1.85546875" style="314" customWidth="1"/>
    <col min="9484" max="9484" width="7.5703125" style="314" customWidth="1"/>
    <col min="9485" max="9485" width="8.5703125" style="314" customWidth="1"/>
    <col min="9486" max="9486" width="10.140625" style="314" customWidth="1"/>
    <col min="9487" max="9705" width="11.42578125" style="314"/>
    <col min="9706" max="9706" width="2.140625" style="314" customWidth="1"/>
    <col min="9707" max="9707" width="10.140625" style="314" customWidth="1"/>
    <col min="9708" max="9708" width="52.28515625" style="314" customWidth="1"/>
    <col min="9709" max="9709" width="13.28515625" style="314" customWidth="1"/>
    <col min="9710" max="9710" width="13" style="314" customWidth="1"/>
    <col min="9711" max="9711" width="12.42578125" style="314" customWidth="1"/>
    <col min="9712" max="9712" width="13.42578125" style="314" customWidth="1"/>
    <col min="9713" max="9713" width="15.42578125" style="314" customWidth="1"/>
    <col min="9714" max="9714" width="14.85546875" style="314" customWidth="1"/>
    <col min="9715" max="9716" width="0" style="314" hidden="1" customWidth="1"/>
    <col min="9717" max="9717" width="1.85546875" style="314" customWidth="1"/>
    <col min="9718" max="9718" width="13.85546875" style="314" customWidth="1"/>
    <col min="9719" max="9719" width="11.140625" style="314" customWidth="1"/>
    <col min="9720" max="9720" width="14.5703125" style="314" bestFit="1" customWidth="1"/>
    <col min="9721" max="9721" width="4.7109375" style="314" customWidth="1"/>
    <col min="9722" max="9722" width="37.7109375" style="314" customWidth="1"/>
    <col min="9723" max="9723" width="30.28515625" style="314" customWidth="1"/>
    <col min="9724" max="9724" width="26.28515625" style="314" customWidth="1"/>
    <col min="9725" max="9725" width="27.28515625" style="314" customWidth="1"/>
    <col min="9726" max="9726" width="13.5703125" style="314" customWidth="1"/>
    <col min="9727" max="9727" width="11.42578125" style="314"/>
    <col min="9728" max="9728" width="2.140625" style="314" customWidth="1"/>
    <col min="9729" max="9729" width="6.140625" style="314" customWidth="1"/>
    <col min="9730" max="9730" width="30.7109375" style="314" customWidth="1"/>
    <col min="9731" max="9731" width="9" style="314" customWidth="1"/>
    <col min="9732" max="9732" width="9.7109375" style="314" customWidth="1"/>
    <col min="9733" max="9733" width="11.7109375" style="314" customWidth="1"/>
    <col min="9734" max="9734" width="9.5703125" style="314" customWidth="1"/>
    <col min="9735" max="9735" width="11" style="314" customWidth="1"/>
    <col min="9736" max="9736" width="9.5703125" style="314" customWidth="1"/>
    <col min="9737" max="9738" width="0" style="314" hidden="1" customWidth="1"/>
    <col min="9739" max="9739" width="1.85546875" style="314" customWidth="1"/>
    <col min="9740" max="9740" width="7.5703125" style="314" customWidth="1"/>
    <col min="9741" max="9741" width="8.5703125" style="314" customWidth="1"/>
    <col min="9742" max="9742" width="10.140625" style="314" customWidth="1"/>
    <col min="9743" max="9961" width="11.42578125" style="314"/>
    <col min="9962" max="9962" width="2.140625" style="314" customWidth="1"/>
    <col min="9963" max="9963" width="10.140625" style="314" customWidth="1"/>
    <col min="9964" max="9964" width="52.28515625" style="314" customWidth="1"/>
    <col min="9965" max="9965" width="13.28515625" style="314" customWidth="1"/>
    <col min="9966" max="9966" width="13" style="314" customWidth="1"/>
    <col min="9967" max="9967" width="12.42578125" style="314" customWidth="1"/>
    <col min="9968" max="9968" width="13.42578125" style="314" customWidth="1"/>
    <col min="9969" max="9969" width="15.42578125" style="314" customWidth="1"/>
    <col min="9970" max="9970" width="14.85546875" style="314" customWidth="1"/>
    <col min="9971" max="9972" width="0" style="314" hidden="1" customWidth="1"/>
    <col min="9973" max="9973" width="1.85546875" style="314" customWidth="1"/>
    <col min="9974" max="9974" width="13.85546875" style="314" customWidth="1"/>
    <col min="9975" max="9975" width="11.140625" style="314" customWidth="1"/>
    <col min="9976" max="9976" width="14.5703125" style="314" bestFit="1" customWidth="1"/>
    <col min="9977" max="9977" width="4.7109375" style="314" customWidth="1"/>
    <col min="9978" max="9978" width="37.7109375" style="314" customWidth="1"/>
    <col min="9979" max="9979" width="30.28515625" style="314" customWidth="1"/>
    <col min="9980" max="9980" width="26.28515625" style="314" customWidth="1"/>
    <col min="9981" max="9981" width="27.28515625" style="314" customWidth="1"/>
    <col min="9982" max="9982" width="13.5703125" style="314" customWidth="1"/>
    <col min="9983" max="9983" width="11.42578125" style="314"/>
    <col min="9984" max="9984" width="2.140625" style="314" customWidth="1"/>
    <col min="9985" max="9985" width="6.140625" style="314" customWidth="1"/>
    <col min="9986" max="9986" width="30.7109375" style="314" customWidth="1"/>
    <col min="9987" max="9987" width="9" style="314" customWidth="1"/>
    <col min="9988" max="9988" width="9.7109375" style="314" customWidth="1"/>
    <col min="9989" max="9989" width="11.7109375" style="314" customWidth="1"/>
    <col min="9990" max="9990" width="9.5703125" style="314" customWidth="1"/>
    <col min="9991" max="9991" width="11" style="314" customWidth="1"/>
    <col min="9992" max="9992" width="9.5703125" style="314" customWidth="1"/>
    <col min="9993" max="9994" width="0" style="314" hidden="1" customWidth="1"/>
    <col min="9995" max="9995" width="1.85546875" style="314" customWidth="1"/>
    <col min="9996" max="9996" width="7.5703125" style="314" customWidth="1"/>
    <col min="9997" max="9997" width="8.5703125" style="314" customWidth="1"/>
    <col min="9998" max="9998" width="10.140625" style="314" customWidth="1"/>
    <col min="9999" max="10217" width="11.42578125" style="314"/>
    <col min="10218" max="10218" width="2.140625" style="314" customWidth="1"/>
    <col min="10219" max="10219" width="10.140625" style="314" customWidth="1"/>
    <col min="10220" max="10220" width="52.28515625" style="314" customWidth="1"/>
    <col min="10221" max="10221" width="13.28515625" style="314" customWidth="1"/>
    <col min="10222" max="10222" width="13" style="314" customWidth="1"/>
    <col min="10223" max="10223" width="12.42578125" style="314" customWidth="1"/>
    <col min="10224" max="10224" width="13.42578125" style="314" customWidth="1"/>
    <col min="10225" max="10225" width="15.42578125" style="314" customWidth="1"/>
    <col min="10226" max="10226" width="14.85546875" style="314" customWidth="1"/>
    <col min="10227" max="10228" width="0" style="314" hidden="1" customWidth="1"/>
    <col min="10229" max="10229" width="1.85546875" style="314" customWidth="1"/>
    <col min="10230" max="10230" width="13.85546875" style="314" customWidth="1"/>
    <col min="10231" max="10231" width="11.140625" style="314" customWidth="1"/>
    <col min="10232" max="10232" width="14.5703125" style="314" bestFit="1" customWidth="1"/>
    <col min="10233" max="10233" width="4.7109375" style="314" customWidth="1"/>
    <col min="10234" max="10234" width="37.7109375" style="314" customWidth="1"/>
    <col min="10235" max="10235" width="30.28515625" style="314" customWidth="1"/>
    <col min="10236" max="10236" width="26.28515625" style="314" customWidth="1"/>
    <col min="10237" max="10237" width="27.28515625" style="314" customWidth="1"/>
    <col min="10238" max="10238" width="13.5703125" style="314" customWidth="1"/>
    <col min="10239" max="10239" width="11.42578125" style="314"/>
    <col min="10240" max="10240" width="2.140625" style="314" customWidth="1"/>
    <col min="10241" max="10241" width="6.140625" style="314" customWidth="1"/>
    <col min="10242" max="10242" width="30.7109375" style="314" customWidth="1"/>
    <col min="10243" max="10243" width="9" style="314" customWidth="1"/>
    <col min="10244" max="10244" width="9.7109375" style="314" customWidth="1"/>
    <col min="10245" max="10245" width="11.7109375" style="314" customWidth="1"/>
    <col min="10246" max="10246" width="9.5703125" style="314" customWidth="1"/>
    <col min="10247" max="10247" width="11" style="314" customWidth="1"/>
    <col min="10248" max="10248" width="9.5703125" style="314" customWidth="1"/>
    <col min="10249" max="10250" width="0" style="314" hidden="1" customWidth="1"/>
    <col min="10251" max="10251" width="1.85546875" style="314" customWidth="1"/>
    <col min="10252" max="10252" width="7.5703125" style="314" customWidth="1"/>
    <col min="10253" max="10253" width="8.5703125" style="314" customWidth="1"/>
    <col min="10254" max="10254" width="10.140625" style="314" customWidth="1"/>
    <col min="10255" max="10473" width="11.42578125" style="314"/>
    <col min="10474" max="10474" width="2.140625" style="314" customWidth="1"/>
    <col min="10475" max="10475" width="10.140625" style="314" customWidth="1"/>
    <col min="10476" max="10476" width="52.28515625" style="314" customWidth="1"/>
    <col min="10477" max="10477" width="13.28515625" style="314" customWidth="1"/>
    <col min="10478" max="10478" width="13" style="314" customWidth="1"/>
    <col min="10479" max="10479" width="12.42578125" style="314" customWidth="1"/>
    <col min="10480" max="10480" width="13.42578125" style="314" customWidth="1"/>
    <col min="10481" max="10481" width="15.42578125" style="314" customWidth="1"/>
    <col min="10482" max="10482" width="14.85546875" style="314" customWidth="1"/>
    <col min="10483" max="10484" width="0" style="314" hidden="1" customWidth="1"/>
    <col min="10485" max="10485" width="1.85546875" style="314" customWidth="1"/>
    <col min="10486" max="10486" width="13.85546875" style="314" customWidth="1"/>
    <col min="10487" max="10487" width="11.140625" style="314" customWidth="1"/>
    <col min="10488" max="10488" width="14.5703125" style="314" bestFit="1" customWidth="1"/>
    <col min="10489" max="10489" width="4.7109375" style="314" customWidth="1"/>
    <col min="10490" max="10490" width="37.7109375" style="314" customWidth="1"/>
    <col min="10491" max="10491" width="30.28515625" style="314" customWidth="1"/>
    <col min="10492" max="10492" width="26.28515625" style="314" customWidth="1"/>
    <col min="10493" max="10493" width="27.28515625" style="314" customWidth="1"/>
    <col min="10494" max="10494" width="13.5703125" style="314" customWidth="1"/>
    <col min="10495" max="10495" width="11.42578125" style="314"/>
    <col min="10496" max="10496" width="2.140625" style="314" customWidth="1"/>
    <col min="10497" max="10497" width="6.140625" style="314" customWidth="1"/>
    <col min="10498" max="10498" width="30.7109375" style="314" customWidth="1"/>
    <col min="10499" max="10499" width="9" style="314" customWidth="1"/>
    <col min="10500" max="10500" width="9.7109375" style="314" customWidth="1"/>
    <col min="10501" max="10501" width="11.7109375" style="314" customWidth="1"/>
    <col min="10502" max="10502" width="9.5703125" style="314" customWidth="1"/>
    <col min="10503" max="10503" width="11" style="314" customWidth="1"/>
    <col min="10504" max="10504" width="9.5703125" style="314" customWidth="1"/>
    <col min="10505" max="10506" width="0" style="314" hidden="1" customWidth="1"/>
    <col min="10507" max="10507" width="1.85546875" style="314" customWidth="1"/>
    <col min="10508" max="10508" width="7.5703125" style="314" customWidth="1"/>
    <col min="10509" max="10509" width="8.5703125" style="314" customWidth="1"/>
    <col min="10510" max="10510" width="10.140625" style="314" customWidth="1"/>
    <col min="10511" max="10729" width="11.42578125" style="314"/>
    <col min="10730" max="10730" width="2.140625" style="314" customWidth="1"/>
    <col min="10731" max="10731" width="10.140625" style="314" customWidth="1"/>
    <col min="10732" max="10732" width="52.28515625" style="314" customWidth="1"/>
    <col min="10733" max="10733" width="13.28515625" style="314" customWidth="1"/>
    <col min="10734" max="10734" width="13" style="314" customWidth="1"/>
    <col min="10735" max="10735" width="12.42578125" style="314" customWidth="1"/>
    <col min="10736" max="10736" width="13.42578125" style="314" customWidth="1"/>
    <col min="10737" max="10737" width="15.42578125" style="314" customWidth="1"/>
    <col min="10738" max="10738" width="14.85546875" style="314" customWidth="1"/>
    <col min="10739" max="10740" width="0" style="314" hidden="1" customWidth="1"/>
    <col min="10741" max="10741" width="1.85546875" style="314" customWidth="1"/>
    <col min="10742" max="10742" width="13.85546875" style="314" customWidth="1"/>
    <col min="10743" max="10743" width="11.140625" style="314" customWidth="1"/>
    <col min="10744" max="10744" width="14.5703125" style="314" bestFit="1" customWidth="1"/>
    <col min="10745" max="10745" width="4.7109375" style="314" customWidth="1"/>
    <col min="10746" max="10746" width="37.7109375" style="314" customWidth="1"/>
    <col min="10747" max="10747" width="30.28515625" style="314" customWidth="1"/>
    <col min="10748" max="10748" width="26.28515625" style="314" customWidth="1"/>
    <col min="10749" max="10749" width="27.28515625" style="314" customWidth="1"/>
    <col min="10750" max="10750" width="13.5703125" style="314" customWidth="1"/>
    <col min="10751" max="10751" width="11.42578125" style="314"/>
    <col min="10752" max="10752" width="2.140625" style="314" customWidth="1"/>
    <col min="10753" max="10753" width="6.140625" style="314" customWidth="1"/>
    <col min="10754" max="10754" width="30.7109375" style="314" customWidth="1"/>
    <col min="10755" max="10755" width="9" style="314" customWidth="1"/>
    <col min="10756" max="10756" width="9.7109375" style="314" customWidth="1"/>
    <col min="10757" max="10757" width="11.7109375" style="314" customWidth="1"/>
    <col min="10758" max="10758" width="9.5703125" style="314" customWidth="1"/>
    <col min="10759" max="10759" width="11" style="314" customWidth="1"/>
    <col min="10760" max="10760" width="9.5703125" style="314" customWidth="1"/>
    <col min="10761" max="10762" width="0" style="314" hidden="1" customWidth="1"/>
    <col min="10763" max="10763" width="1.85546875" style="314" customWidth="1"/>
    <col min="10764" max="10764" width="7.5703125" style="314" customWidth="1"/>
    <col min="10765" max="10765" width="8.5703125" style="314" customWidth="1"/>
    <col min="10766" max="10766" width="10.140625" style="314" customWidth="1"/>
    <col min="10767" max="10985" width="11.42578125" style="314"/>
    <col min="10986" max="10986" width="2.140625" style="314" customWidth="1"/>
    <col min="10987" max="10987" width="10.140625" style="314" customWidth="1"/>
    <col min="10988" max="10988" width="52.28515625" style="314" customWidth="1"/>
    <col min="10989" max="10989" width="13.28515625" style="314" customWidth="1"/>
    <col min="10990" max="10990" width="13" style="314" customWidth="1"/>
    <col min="10991" max="10991" width="12.42578125" style="314" customWidth="1"/>
    <col min="10992" max="10992" width="13.42578125" style="314" customWidth="1"/>
    <col min="10993" max="10993" width="15.42578125" style="314" customWidth="1"/>
    <col min="10994" max="10994" width="14.85546875" style="314" customWidth="1"/>
    <col min="10995" max="10996" width="0" style="314" hidden="1" customWidth="1"/>
    <col min="10997" max="10997" width="1.85546875" style="314" customWidth="1"/>
    <col min="10998" max="10998" width="13.85546875" style="314" customWidth="1"/>
    <col min="10999" max="10999" width="11.140625" style="314" customWidth="1"/>
    <col min="11000" max="11000" width="14.5703125" style="314" bestFit="1" customWidth="1"/>
    <col min="11001" max="11001" width="4.7109375" style="314" customWidth="1"/>
    <col min="11002" max="11002" width="37.7109375" style="314" customWidth="1"/>
    <col min="11003" max="11003" width="30.28515625" style="314" customWidth="1"/>
    <col min="11004" max="11004" width="26.28515625" style="314" customWidth="1"/>
    <col min="11005" max="11005" width="27.28515625" style="314" customWidth="1"/>
    <col min="11006" max="11006" width="13.5703125" style="314" customWidth="1"/>
    <col min="11007" max="11007" width="11.42578125" style="314"/>
    <col min="11008" max="11008" width="2.140625" style="314" customWidth="1"/>
    <col min="11009" max="11009" width="6.140625" style="314" customWidth="1"/>
    <col min="11010" max="11010" width="30.7109375" style="314" customWidth="1"/>
    <col min="11011" max="11011" width="9" style="314" customWidth="1"/>
    <col min="11012" max="11012" width="9.7109375" style="314" customWidth="1"/>
    <col min="11013" max="11013" width="11.7109375" style="314" customWidth="1"/>
    <col min="11014" max="11014" width="9.5703125" style="314" customWidth="1"/>
    <col min="11015" max="11015" width="11" style="314" customWidth="1"/>
    <col min="11016" max="11016" width="9.5703125" style="314" customWidth="1"/>
    <col min="11017" max="11018" width="0" style="314" hidden="1" customWidth="1"/>
    <col min="11019" max="11019" width="1.85546875" style="314" customWidth="1"/>
    <col min="11020" max="11020" width="7.5703125" style="314" customWidth="1"/>
    <col min="11021" max="11021" width="8.5703125" style="314" customWidth="1"/>
    <col min="11022" max="11022" width="10.140625" style="314" customWidth="1"/>
    <col min="11023" max="11241" width="11.42578125" style="314"/>
    <col min="11242" max="11242" width="2.140625" style="314" customWidth="1"/>
    <col min="11243" max="11243" width="10.140625" style="314" customWidth="1"/>
    <col min="11244" max="11244" width="52.28515625" style="314" customWidth="1"/>
    <col min="11245" max="11245" width="13.28515625" style="314" customWidth="1"/>
    <col min="11246" max="11246" width="13" style="314" customWidth="1"/>
    <col min="11247" max="11247" width="12.42578125" style="314" customWidth="1"/>
    <col min="11248" max="11248" width="13.42578125" style="314" customWidth="1"/>
    <col min="11249" max="11249" width="15.42578125" style="314" customWidth="1"/>
    <col min="11250" max="11250" width="14.85546875" style="314" customWidth="1"/>
    <col min="11251" max="11252" width="0" style="314" hidden="1" customWidth="1"/>
    <col min="11253" max="11253" width="1.85546875" style="314" customWidth="1"/>
    <col min="11254" max="11254" width="13.85546875" style="314" customWidth="1"/>
    <col min="11255" max="11255" width="11.140625" style="314" customWidth="1"/>
    <col min="11256" max="11256" width="14.5703125" style="314" bestFit="1" customWidth="1"/>
    <col min="11257" max="11257" width="4.7109375" style="314" customWidth="1"/>
    <col min="11258" max="11258" width="37.7109375" style="314" customWidth="1"/>
    <col min="11259" max="11259" width="30.28515625" style="314" customWidth="1"/>
    <col min="11260" max="11260" width="26.28515625" style="314" customWidth="1"/>
    <col min="11261" max="11261" width="27.28515625" style="314" customWidth="1"/>
    <col min="11262" max="11262" width="13.5703125" style="314" customWidth="1"/>
    <col min="11263" max="11263" width="11.42578125" style="314"/>
    <col min="11264" max="11264" width="2.140625" style="314" customWidth="1"/>
    <col min="11265" max="11265" width="6.140625" style="314" customWidth="1"/>
    <col min="11266" max="11266" width="30.7109375" style="314" customWidth="1"/>
    <col min="11267" max="11267" width="9" style="314" customWidth="1"/>
    <col min="11268" max="11268" width="9.7109375" style="314" customWidth="1"/>
    <col min="11269" max="11269" width="11.7109375" style="314" customWidth="1"/>
    <col min="11270" max="11270" width="9.5703125" style="314" customWidth="1"/>
    <col min="11271" max="11271" width="11" style="314" customWidth="1"/>
    <col min="11272" max="11272" width="9.5703125" style="314" customWidth="1"/>
    <col min="11273" max="11274" width="0" style="314" hidden="1" customWidth="1"/>
    <col min="11275" max="11275" width="1.85546875" style="314" customWidth="1"/>
    <col min="11276" max="11276" width="7.5703125" style="314" customWidth="1"/>
    <col min="11277" max="11277" width="8.5703125" style="314" customWidth="1"/>
    <col min="11278" max="11278" width="10.140625" style="314" customWidth="1"/>
    <col min="11279" max="11497" width="11.42578125" style="314"/>
    <col min="11498" max="11498" width="2.140625" style="314" customWidth="1"/>
    <col min="11499" max="11499" width="10.140625" style="314" customWidth="1"/>
    <col min="11500" max="11500" width="52.28515625" style="314" customWidth="1"/>
    <col min="11501" max="11501" width="13.28515625" style="314" customWidth="1"/>
    <col min="11502" max="11502" width="13" style="314" customWidth="1"/>
    <col min="11503" max="11503" width="12.42578125" style="314" customWidth="1"/>
    <col min="11504" max="11504" width="13.42578125" style="314" customWidth="1"/>
    <col min="11505" max="11505" width="15.42578125" style="314" customWidth="1"/>
    <col min="11506" max="11506" width="14.85546875" style="314" customWidth="1"/>
    <col min="11507" max="11508" width="0" style="314" hidden="1" customWidth="1"/>
    <col min="11509" max="11509" width="1.85546875" style="314" customWidth="1"/>
    <col min="11510" max="11510" width="13.85546875" style="314" customWidth="1"/>
    <col min="11511" max="11511" width="11.140625" style="314" customWidth="1"/>
    <col min="11512" max="11512" width="14.5703125" style="314" bestFit="1" customWidth="1"/>
    <col min="11513" max="11513" width="4.7109375" style="314" customWidth="1"/>
    <col min="11514" max="11514" width="37.7109375" style="314" customWidth="1"/>
    <col min="11515" max="11515" width="30.28515625" style="314" customWidth="1"/>
    <col min="11516" max="11516" width="26.28515625" style="314" customWidth="1"/>
    <col min="11517" max="11517" width="27.28515625" style="314" customWidth="1"/>
    <col min="11518" max="11518" width="13.5703125" style="314" customWidth="1"/>
    <col min="11519" max="11519" width="11.42578125" style="314"/>
    <col min="11520" max="11520" width="2.140625" style="314" customWidth="1"/>
    <col min="11521" max="11521" width="6.140625" style="314" customWidth="1"/>
    <col min="11522" max="11522" width="30.7109375" style="314" customWidth="1"/>
    <col min="11523" max="11523" width="9" style="314" customWidth="1"/>
    <col min="11524" max="11524" width="9.7109375" style="314" customWidth="1"/>
    <col min="11525" max="11525" width="11.7109375" style="314" customWidth="1"/>
    <col min="11526" max="11526" width="9.5703125" style="314" customWidth="1"/>
    <col min="11527" max="11527" width="11" style="314" customWidth="1"/>
    <col min="11528" max="11528" width="9.5703125" style="314" customWidth="1"/>
    <col min="11529" max="11530" width="0" style="314" hidden="1" customWidth="1"/>
    <col min="11531" max="11531" width="1.85546875" style="314" customWidth="1"/>
    <col min="11532" max="11532" width="7.5703125" style="314" customWidth="1"/>
    <col min="11533" max="11533" width="8.5703125" style="314" customWidth="1"/>
    <col min="11534" max="11534" width="10.140625" style="314" customWidth="1"/>
    <col min="11535" max="11753" width="11.42578125" style="314"/>
    <col min="11754" max="11754" width="2.140625" style="314" customWidth="1"/>
    <col min="11755" max="11755" width="10.140625" style="314" customWidth="1"/>
    <col min="11756" max="11756" width="52.28515625" style="314" customWidth="1"/>
    <col min="11757" max="11757" width="13.28515625" style="314" customWidth="1"/>
    <col min="11758" max="11758" width="13" style="314" customWidth="1"/>
    <col min="11759" max="11759" width="12.42578125" style="314" customWidth="1"/>
    <col min="11760" max="11760" width="13.42578125" style="314" customWidth="1"/>
    <col min="11761" max="11761" width="15.42578125" style="314" customWidth="1"/>
    <col min="11762" max="11762" width="14.85546875" style="314" customWidth="1"/>
    <col min="11763" max="11764" width="0" style="314" hidden="1" customWidth="1"/>
    <col min="11765" max="11765" width="1.85546875" style="314" customWidth="1"/>
    <col min="11766" max="11766" width="13.85546875" style="314" customWidth="1"/>
    <col min="11767" max="11767" width="11.140625" style="314" customWidth="1"/>
    <col min="11768" max="11768" width="14.5703125" style="314" bestFit="1" customWidth="1"/>
    <col min="11769" max="11769" width="4.7109375" style="314" customWidth="1"/>
    <col min="11770" max="11770" width="37.7109375" style="314" customWidth="1"/>
    <col min="11771" max="11771" width="30.28515625" style="314" customWidth="1"/>
    <col min="11772" max="11772" width="26.28515625" style="314" customWidth="1"/>
    <col min="11773" max="11773" width="27.28515625" style="314" customWidth="1"/>
    <col min="11774" max="11774" width="13.5703125" style="314" customWidth="1"/>
    <col min="11775" max="11775" width="11.42578125" style="314"/>
    <col min="11776" max="11776" width="2.140625" style="314" customWidth="1"/>
    <col min="11777" max="11777" width="6.140625" style="314" customWidth="1"/>
    <col min="11778" max="11778" width="30.7109375" style="314" customWidth="1"/>
    <col min="11779" max="11779" width="9" style="314" customWidth="1"/>
    <col min="11780" max="11780" width="9.7109375" style="314" customWidth="1"/>
    <col min="11781" max="11781" width="11.7109375" style="314" customWidth="1"/>
    <col min="11782" max="11782" width="9.5703125" style="314" customWidth="1"/>
    <col min="11783" max="11783" width="11" style="314" customWidth="1"/>
    <col min="11784" max="11784" width="9.5703125" style="314" customWidth="1"/>
    <col min="11785" max="11786" width="0" style="314" hidden="1" customWidth="1"/>
    <col min="11787" max="11787" width="1.85546875" style="314" customWidth="1"/>
    <col min="11788" max="11788" width="7.5703125" style="314" customWidth="1"/>
    <col min="11789" max="11789" width="8.5703125" style="314" customWidth="1"/>
    <col min="11790" max="11790" width="10.140625" style="314" customWidth="1"/>
    <col min="11791" max="12009" width="11.42578125" style="314"/>
    <col min="12010" max="12010" width="2.140625" style="314" customWidth="1"/>
    <col min="12011" max="12011" width="10.140625" style="314" customWidth="1"/>
    <col min="12012" max="12012" width="52.28515625" style="314" customWidth="1"/>
    <col min="12013" max="12013" width="13.28515625" style="314" customWidth="1"/>
    <col min="12014" max="12014" width="13" style="314" customWidth="1"/>
    <col min="12015" max="12015" width="12.42578125" style="314" customWidth="1"/>
    <col min="12016" max="12016" width="13.42578125" style="314" customWidth="1"/>
    <col min="12017" max="12017" width="15.42578125" style="314" customWidth="1"/>
    <col min="12018" max="12018" width="14.85546875" style="314" customWidth="1"/>
    <col min="12019" max="12020" width="0" style="314" hidden="1" customWidth="1"/>
    <col min="12021" max="12021" width="1.85546875" style="314" customWidth="1"/>
    <col min="12022" max="12022" width="13.85546875" style="314" customWidth="1"/>
    <col min="12023" max="12023" width="11.140625" style="314" customWidth="1"/>
    <col min="12024" max="12024" width="14.5703125" style="314" bestFit="1" customWidth="1"/>
    <col min="12025" max="12025" width="4.7109375" style="314" customWidth="1"/>
    <col min="12026" max="12026" width="37.7109375" style="314" customWidth="1"/>
    <col min="12027" max="12027" width="30.28515625" style="314" customWidth="1"/>
    <col min="12028" max="12028" width="26.28515625" style="314" customWidth="1"/>
    <col min="12029" max="12029" width="27.28515625" style="314" customWidth="1"/>
    <col min="12030" max="12030" width="13.5703125" style="314" customWidth="1"/>
    <col min="12031" max="12031" width="11.42578125" style="314"/>
    <col min="12032" max="12032" width="2.140625" style="314" customWidth="1"/>
    <col min="12033" max="12033" width="6.140625" style="314" customWidth="1"/>
    <col min="12034" max="12034" width="30.7109375" style="314" customWidth="1"/>
    <col min="12035" max="12035" width="9" style="314" customWidth="1"/>
    <col min="12036" max="12036" width="9.7109375" style="314" customWidth="1"/>
    <col min="12037" max="12037" width="11.7109375" style="314" customWidth="1"/>
    <col min="12038" max="12038" width="9.5703125" style="314" customWidth="1"/>
    <col min="12039" max="12039" width="11" style="314" customWidth="1"/>
    <col min="12040" max="12040" width="9.5703125" style="314" customWidth="1"/>
    <col min="12041" max="12042" width="0" style="314" hidden="1" customWidth="1"/>
    <col min="12043" max="12043" width="1.85546875" style="314" customWidth="1"/>
    <col min="12044" max="12044" width="7.5703125" style="314" customWidth="1"/>
    <col min="12045" max="12045" width="8.5703125" style="314" customWidth="1"/>
    <col min="12046" max="12046" width="10.140625" style="314" customWidth="1"/>
    <col min="12047" max="12265" width="11.42578125" style="314"/>
    <col min="12266" max="12266" width="2.140625" style="314" customWidth="1"/>
    <col min="12267" max="12267" width="10.140625" style="314" customWidth="1"/>
    <col min="12268" max="12268" width="52.28515625" style="314" customWidth="1"/>
    <col min="12269" max="12269" width="13.28515625" style="314" customWidth="1"/>
    <col min="12270" max="12270" width="13" style="314" customWidth="1"/>
    <col min="12271" max="12271" width="12.42578125" style="314" customWidth="1"/>
    <col min="12272" max="12272" width="13.42578125" style="314" customWidth="1"/>
    <col min="12273" max="12273" width="15.42578125" style="314" customWidth="1"/>
    <col min="12274" max="12274" width="14.85546875" style="314" customWidth="1"/>
    <col min="12275" max="12276" width="0" style="314" hidden="1" customWidth="1"/>
    <col min="12277" max="12277" width="1.85546875" style="314" customWidth="1"/>
    <col min="12278" max="12278" width="13.85546875" style="314" customWidth="1"/>
    <col min="12279" max="12279" width="11.140625" style="314" customWidth="1"/>
    <col min="12280" max="12280" width="14.5703125" style="314" bestFit="1" customWidth="1"/>
    <col min="12281" max="12281" width="4.7109375" style="314" customWidth="1"/>
    <col min="12282" max="12282" width="37.7109375" style="314" customWidth="1"/>
    <col min="12283" max="12283" width="30.28515625" style="314" customWidth="1"/>
    <col min="12284" max="12284" width="26.28515625" style="314" customWidth="1"/>
    <col min="12285" max="12285" width="27.28515625" style="314" customWidth="1"/>
    <col min="12286" max="12286" width="13.5703125" style="314" customWidth="1"/>
    <col min="12287" max="12287" width="11.42578125" style="314"/>
    <col min="12288" max="12288" width="2.140625" style="314" customWidth="1"/>
    <col min="12289" max="12289" width="6.140625" style="314" customWidth="1"/>
    <col min="12290" max="12290" width="30.7109375" style="314" customWidth="1"/>
    <col min="12291" max="12291" width="9" style="314" customWidth="1"/>
    <col min="12292" max="12292" width="9.7109375" style="314" customWidth="1"/>
    <col min="12293" max="12293" width="11.7109375" style="314" customWidth="1"/>
    <col min="12294" max="12294" width="9.5703125" style="314" customWidth="1"/>
    <col min="12295" max="12295" width="11" style="314" customWidth="1"/>
    <col min="12296" max="12296" width="9.5703125" style="314" customWidth="1"/>
    <col min="12297" max="12298" width="0" style="314" hidden="1" customWidth="1"/>
    <col min="12299" max="12299" width="1.85546875" style="314" customWidth="1"/>
    <col min="12300" max="12300" width="7.5703125" style="314" customWidth="1"/>
    <col min="12301" max="12301" width="8.5703125" style="314" customWidth="1"/>
    <col min="12302" max="12302" width="10.140625" style="314" customWidth="1"/>
    <col min="12303" max="12521" width="11.42578125" style="314"/>
    <col min="12522" max="12522" width="2.140625" style="314" customWidth="1"/>
    <col min="12523" max="12523" width="10.140625" style="314" customWidth="1"/>
    <col min="12524" max="12524" width="52.28515625" style="314" customWidth="1"/>
    <col min="12525" max="12525" width="13.28515625" style="314" customWidth="1"/>
    <col min="12526" max="12526" width="13" style="314" customWidth="1"/>
    <col min="12527" max="12527" width="12.42578125" style="314" customWidth="1"/>
    <col min="12528" max="12528" width="13.42578125" style="314" customWidth="1"/>
    <col min="12529" max="12529" width="15.42578125" style="314" customWidth="1"/>
    <col min="12530" max="12530" width="14.85546875" style="314" customWidth="1"/>
    <col min="12531" max="12532" width="0" style="314" hidden="1" customWidth="1"/>
    <col min="12533" max="12533" width="1.85546875" style="314" customWidth="1"/>
    <col min="12534" max="12534" width="13.85546875" style="314" customWidth="1"/>
    <col min="12535" max="12535" width="11.140625" style="314" customWidth="1"/>
    <col min="12536" max="12536" width="14.5703125" style="314" bestFit="1" customWidth="1"/>
    <col min="12537" max="12537" width="4.7109375" style="314" customWidth="1"/>
    <col min="12538" max="12538" width="37.7109375" style="314" customWidth="1"/>
    <col min="12539" max="12539" width="30.28515625" style="314" customWidth="1"/>
    <col min="12540" max="12540" width="26.28515625" style="314" customWidth="1"/>
    <col min="12541" max="12541" width="27.28515625" style="314" customWidth="1"/>
    <col min="12542" max="12542" width="13.5703125" style="314" customWidth="1"/>
    <col min="12543" max="12543" width="11.42578125" style="314"/>
    <col min="12544" max="12544" width="2.140625" style="314" customWidth="1"/>
    <col min="12545" max="12545" width="6.140625" style="314" customWidth="1"/>
    <col min="12546" max="12546" width="30.7109375" style="314" customWidth="1"/>
    <col min="12547" max="12547" width="9" style="314" customWidth="1"/>
    <col min="12548" max="12548" width="9.7109375" style="314" customWidth="1"/>
    <col min="12549" max="12549" width="11.7109375" style="314" customWidth="1"/>
    <col min="12550" max="12550" width="9.5703125" style="314" customWidth="1"/>
    <col min="12551" max="12551" width="11" style="314" customWidth="1"/>
    <col min="12552" max="12552" width="9.5703125" style="314" customWidth="1"/>
    <col min="12553" max="12554" width="0" style="314" hidden="1" customWidth="1"/>
    <col min="12555" max="12555" width="1.85546875" style="314" customWidth="1"/>
    <col min="12556" max="12556" width="7.5703125" style="314" customWidth="1"/>
    <col min="12557" max="12557" width="8.5703125" style="314" customWidth="1"/>
    <col min="12558" max="12558" width="10.140625" style="314" customWidth="1"/>
    <col min="12559" max="12777" width="11.42578125" style="314"/>
    <col min="12778" max="12778" width="2.140625" style="314" customWidth="1"/>
    <col min="12779" max="12779" width="10.140625" style="314" customWidth="1"/>
    <col min="12780" max="12780" width="52.28515625" style="314" customWidth="1"/>
    <col min="12781" max="12781" width="13.28515625" style="314" customWidth="1"/>
    <col min="12782" max="12782" width="13" style="314" customWidth="1"/>
    <col min="12783" max="12783" width="12.42578125" style="314" customWidth="1"/>
    <col min="12784" max="12784" width="13.42578125" style="314" customWidth="1"/>
    <col min="12785" max="12785" width="15.42578125" style="314" customWidth="1"/>
    <col min="12786" max="12786" width="14.85546875" style="314" customWidth="1"/>
    <col min="12787" max="12788" width="0" style="314" hidden="1" customWidth="1"/>
    <col min="12789" max="12789" width="1.85546875" style="314" customWidth="1"/>
    <col min="12790" max="12790" width="13.85546875" style="314" customWidth="1"/>
    <col min="12791" max="12791" width="11.140625" style="314" customWidth="1"/>
    <col min="12792" max="12792" width="14.5703125" style="314" bestFit="1" customWidth="1"/>
    <col min="12793" max="12793" width="4.7109375" style="314" customWidth="1"/>
    <col min="12794" max="12794" width="37.7109375" style="314" customWidth="1"/>
    <col min="12795" max="12795" width="30.28515625" style="314" customWidth="1"/>
    <col min="12796" max="12796" width="26.28515625" style="314" customWidth="1"/>
    <col min="12797" max="12797" width="27.28515625" style="314" customWidth="1"/>
    <col min="12798" max="12798" width="13.5703125" style="314" customWidth="1"/>
    <col min="12799" max="12799" width="11.42578125" style="314"/>
    <col min="12800" max="12800" width="2.140625" style="314" customWidth="1"/>
    <col min="12801" max="12801" width="6.140625" style="314" customWidth="1"/>
    <col min="12802" max="12802" width="30.7109375" style="314" customWidth="1"/>
    <col min="12803" max="12803" width="9" style="314" customWidth="1"/>
    <col min="12804" max="12804" width="9.7109375" style="314" customWidth="1"/>
    <col min="12805" max="12805" width="11.7109375" style="314" customWidth="1"/>
    <col min="12806" max="12806" width="9.5703125" style="314" customWidth="1"/>
    <col min="12807" max="12807" width="11" style="314" customWidth="1"/>
    <col min="12808" max="12808" width="9.5703125" style="314" customWidth="1"/>
    <col min="12809" max="12810" width="0" style="314" hidden="1" customWidth="1"/>
    <col min="12811" max="12811" width="1.85546875" style="314" customWidth="1"/>
    <col min="12812" max="12812" width="7.5703125" style="314" customWidth="1"/>
    <col min="12813" max="12813" width="8.5703125" style="314" customWidth="1"/>
    <col min="12814" max="12814" width="10.140625" style="314" customWidth="1"/>
    <col min="12815" max="13033" width="11.42578125" style="314"/>
    <col min="13034" max="13034" width="2.140625" style="314" customWidth="1"/>
    <col min="13035" max="13035" width="10.140625" style="314" customWidth="1"/>
    <col min="13036" max="13036" width="52.28515625" style="314" customWidth="1"/>
    <col min="13037" max="13037" width="13.28515625" style="314" customWidth="1"/>
    <col min="13038" max="13038" width="13" style="314" customWidth="1"/>
    <col min="13039" max="13039" width="12.42578125" style="314" customWidth="1"/>
    <col min="13040" max="13040" width="13.42578125" style="314" customWidth="1"/>
    <col min="13041" max="13041" width="15.42578125" style="314" customWidth="1"/>
    <col min="13042" max="13042" width="14.85546875" style="314" customWidth="1"/>
    <col min="13043" max="13044" width="0" style="314" hidden="1" customWidth="1"/>
    <col min="13045" max="13045" width="1.85546875" style="314" customWidth="1"/>
    <col min="13046" max="13046" width="13.85546875" style="314" customWidth="1"/>
    <col min="13047" max="13047" width="11.140625" style="314" customWidth="1"/>
    <col min="13048" max="13048" width="14.5703125" style="314" bestFit="1" customWidth="1"/>
    <col min="13049" max="13049" width="4.7109375" style="314" customWidth="1"/>
    <col min="13050" max="13050" width="37.7109375" style="314" customWidth="1"/>
    <col min="13051" max="13051" width="30.28515625" style="314" customWidth="1"/>
    <col min="13052" max="13052" width="26.28515625" style="314" customWidth="1"/>
    <col min="13053" max="13053" width="27.28515625" style="314" customWidth="1"/>
    <col min="13054" max="13054" width="13.5703125" style="314" customWidth="1"/>
    <col min="13055" max="13055" width="11.42578125" style="314"/>
    <col min="13056" max="13056" width="2.140625" style="314" customWidth="1"/>
    <col min="13057" max="13057" width="6.140625" style="314" customWidth="1"/>
    <col min="13058" max="13058" width="30.7109375" style="314" customWidth="1"/>
    <col min="13059" max="13059" width="9" style="314" customWidth="1"/>
    <col min="13060" max="13060" width="9.7109375" style="314" customWidth="1"/>
    <col min="13061" max="13061" width="11.7109375" style="314" customWidth="1"/>
    <col min="13062" max="13062" width="9.5703125" style="314" customWidth="1"/>
    <col min="13063" max="13063" width="11" style="314" customWidth="1"/>
    <col min="13064" max="13064" width="9.5703125" style="314" customWidth="1"/>
    <col min="13065" max="13066" width="0" style="314" hidden="1" customWidth="1"/>
    <col min="13067" max="13067" width="1.85546875" style="314" customWidth="1"/>
    <col min="13068" max="13068" width="7.5703125" style="314" customWidth="1"/>
    <col min="13069" max="13069" width="8.5703125" style="314" customWidth="1"/>
    <col min="13070" max="13070" width="10.140625" style="314" customWidth="1"/>
    <col min="13071" max="13289" width="11.42578125" style="314"/>
    <col min="13290" max="13290" width="2.140625" style="314" customWidth="1"/>
    <col min="13291" max="13291" width="10.140625" style="314" customWidth="1"/>
    <col min="13292" max="13292" width="52.28515625" style="314" customWidth="1"/>
    <col min="13293" max="13293" width="13.28515625" style="314" customWidth="1"/>
    <col min="13294" max="13294" width="13" style="314" customWidth="1"/>
    <col min="13295" max="13295" width="12.42578125" style="314" customWidth="1"/>
    <col min="13296" max="13296" width="13.42578125" style="314" customWidth="1"/>
    <col min="13297" max="13297" width="15.42578125" style="314" customWidth="1"/>
    <col min="13298" max="13298" width="14.85546875" style="314" customWidth="1"/>
    <col min="13299" max="13300" width="0" style="314" hidden="1" customWidth="1"/>
    <col min="13301" max="13301" width="1.85546875" style="314" customWidth="1"/>
    <col min="13302" max="13302" width="13.85546875" style="314" customWidth="1"/>
    <col min="13303" max="13303" width="11.140625" style="314" customWidth="1"/>
    <col min="13304" max="13304" width="14.5703125" style="314" bestFit="1" customWidth="1"/>
    <col min="13305" max="13305" width="4.7109375" style="314" customWidth="1"/>
    <col min="13306" max="13306" width="37.7109375" style="314" customWidth="1"/>
    <col min="13307" max="13307" width="30.28515625" style="314" customWidth="1"/>
    <col min="13308" max="13308" width="26.28515625" style="314" customWidth="1"/>
    <col min="13309" max="13309" width="27.28515625" style="314" customWidth="1"/>
    <col min="13310" max="13310" width="13.5703125" style="314" customWidth="1"/>
    <col min="13311" max="13311" width="11.42578125" style="314"/>
    <col min="13312" max="13312" width="2.140625" style="314" customWidth="1"/>
    <col min="13313" max="13313" width="6.140625" style="314" customWidth="1"/>
    <col min="13314" max="13314" width="30.7109375" style="314" customWidth="1"/>
    <col min="13315" max="13315" width="9" style="314" customWidth="1"/>
    <col min="13316" max="13316" width="9.7109375" style="314" customWidth="1"/>
    <col min="13317" max="13317" width="11.7109375" style="314" customWidth="1"/>
    <col min="13318" max="13318" width="9.5703125" style="314" customWidth="1"/>
    <col min="13319" max="13319" width="11" style="314" customWidth="1"/>
    <col min="13320" max="13320" width="9.5703125" style="314" customWidth="1"/>
    <col min="13321" max="13322" width="0" style="314" hidden="1" customWidth="1"/>
    <col min="13323" max="13323" width="1.85546875" style="314" customWidth="1"/>
    <col min="13324" max="13324" width="7.5703125" style="314" customWidth="1"/>
    <col min="13325" max="13325" width="8.5703125" style="314" customWidth="1"/>
    <col min="13326" max="13326" width="10.140625" style="314" customWidth="1"/>
    <col min="13327" max="13545" width="11.42578125" style="314"/>
    <col min="13546" max="13546" width="2.140625" style="314" customWidth="1"/>
    <col min="13547" max="13547" width="10.140625" style="314" customWidth="1"/>
    <col min="13548" max="13548" width="52.28515625" style="314" customWidth="1"/>
    <col min="13549" max="13549" width="13.28515625" style="314" customWidth="1"/>
    <col min="13550" max="13550" width="13" style="314" customWidth="1"/>
    <col min="13551" max="13551" width="12.42578125" style="314" customWidth="1"/>
    <col min="13552" max="13552" width="13.42578125" style="314" customWidth="1"/>
    <col min="13553" max="13553" width="15.42578125" style="314" customWidth="1"/>
    <col min="13554" max="13554" width="14.85546875" style="314" customWidth="1"/>
    <col min="13555" max="13556" width="0" style="314" hidden="1" customWidth="1"/>
    <col min="13557" max="13557" width="1.85546875" style="314" customWidth="1"/>
    <col min="13558" max="13558" width="13.85546875" style="314" customWidth="1"/>
    <col min="13559" max="13559" width="11.140625" style="314" customWidth="1"/>
    <col min="13560" max="13560" width="14.5703125" style="314" bestFit="1" customWidth="1"/>
    <col min="13561" max="13561" width="4.7109375" style="314" customWidth="1"/>
    <col min="13562" max="13562" width="37.7109375" style="314" customWidth="1"/>
    <col min="13563" max="13563" width="30.28515625" style="314" customWidth="1"/>
    <col min="13564" max="13564" width="26.28515625" style="314" customWidth="1"/>
    <col min="13565" max="13565" width="27.28515625" style="314" customWidth="1"/>
    <col min="13566" max="13566" width="13.5703125" style="314" customWidth="1"/>
    <col min="13567" max="13567" width="11.42578125" style="314"/>
    <col min="13568" max="13568" width="2.140625" style="314" customWidth="1"/>
    <col min="13569" max="13569" width="6.140625" style="314" customWidth="1"/>
    <col min="13570" max="13570" width="30.7109375" style="314" customWidth="1"/>
    <col min="13571" max="13571" width="9" style="314" customWidth="1"/>
    <col min="13572" max="13572" width="9.7109375" style="314" customWidth="1"/>
    <col min="13573" max="13573" width="11.7109375" style="314" customWidth="1"/>
    <col min="13574" max="13574" width="9.5703125" style="314" customWidth="1"/>
    <col min="13575" max="13575" width="11" style="314" customWidth="1"/>
    <col min="13576" max="13576" width="9.5703125" style="314" customWidth="1"/>
    <col min="13577" max="13578" width="0" style="314" hidden="1" customWidth="1"/>
    <col min="13579" max="13579" width="1.85546875" style="314" customWidth="1"/>
    <col min="13580" max="13580" width="7.5703125" style="314" customWidth="1"/>
    <col min="13581" max="13581" width="8.5703125" style="314" customWidth="1"/>
    <col min="13582" max="13582" width="10.140625" style="314" customWidth="1"/>
    <col min="13583" max="13801" width="11.42578125" style="314"/>
    <col min="13802" max="13802" width="2.140625" style="314" customWidth="1"/>
    <col min="13803" max="13803" width="10.140625" style="314" customWidth="1"/>
    <col min="13804" max="13804" width="52.28515625" style="314" customWidth="1"/>
    <col min="13805" max="13805" width="13.28515625" style="314" customWidth="1"/>
    <col min="13806" max="13806" width="13" style="314" customWidth="1"/>
    <col min="13807" max="13807" width="12.42578125" style="314" customWidth="1"/>
    <col min="13808" max="13808" width="13.42578125" style="314" customWidth="1"/>
    <col min="13809" max="13809" width="15.42578125" style="314" customWidth="1"/>
    <col min="13810" max="13810" width="14.85546875" style="314" customWidth="1"/>
    <col min="13811" max="13812" width="0" style="314" hidden="1" customWidth="1"/>
    <col min="13813" max="13813" width="1.85546875" style="314" customWidth="1"/>
    <col min="13814" max="13814" width="13.85546875" style="314" customWidth="1"/>
    <col min="13815" max="13815" width="11.140625" style="314" customWidth="1"/>
    <col min="13816" max="13816" width="14.5703125" style="314" bestFit="1" customWidth="1"/>
    <col min="13817" max="13817" width="4.7109375" style="314" customWidth="1"/>
    <col min="13818" max="13818" width="37.7109375" style="314" customWidth="1"/>
    <col min="13819" max="13819" width="30.28515625" style="314" customWidth="1"/>
    <col min="13820" max="13820" width="26.28515625" style="314" customWidth="1"/>
    <col min="13821" max="13821" width="27.28515625" style="314" customWidth="1"/>
    <col min="13822" max="13822" width="13.5703125" style="314" customWidth="1"/>
    <col min="13823" max="13823" width="11.42578125" style="314"/>
    <col min="13824" max="13824" width="2.140625" style="314" customWidth="1"/>
    <col min="13825" max="13825" width="6.140625" style="314" customWidth="1"/>
    <col min="13826" max="13826" width="30.7109375" style="314" customWidth="1"/>
    <col min="13827" max="13827" width="9" style="314" customWidth="1"/>
    <col min="13828" max="13828" width="9.7109375" style="314" customWidth="1"/>
    <col min="13829" max="13829" width="11.7109375" style="314" customWidth="1"/>
    <col min="13830" max="13830" width="9.5703125" style="314" customWidth="1"/>
    <col min="13831" max="13831" width="11" style="314" customWidth="1"/>
    <col min="13832" max="13832" width="9.5703125" style="314" customWidth="1"/>
    <col min="13833" max="13834" width="0" style="314" hidden="1" customWidth="1"/>
    <col min="13835" max="13835" width="1.85546875" style="314" customWidth="1"/>
    <col min="13836" max="13836" width="7.5703125" style="314" customWidth="1"/>
    <col min="13837" max="13837" width="8.5703125" style="314" customWidth="1"/>
    <col min="13838" max="13838" width="10.140625" style="314" customWidth="1"/>
    <col min="13839" max="14057" width="11.42578125" style="314"/>
    <col min="14058" max="14058" width="2.140625" style="314" customWidth="1"/>
    <col min="14059" max="14059" width="10.140625" style="314" customWidth="1"/>
    <col min="14060" max="14060" width="52.28515625" style="314" customWidth="1"/>
    <col min="14061" max="14061" width="13.28515625" style="314" customWidth="1"/>
    <col min="14062" max="14062" width="13" style="314" customWidth="1"/>
    <col min="14063" max="14063" width="12.42578125" style="314" customWidth="1"/>
    <col min="14064" max="14064" width="13.42578125" style="314" customWidth="1"/>
    <col min="14065" max="14065" width="15.42578125" style="314" customWidth="1"/>
    <col min="14066" max="14066" width="14.85546875" style="314" customWidth="1"/>
    <col min="14067" max="14068" width="0" style="314" hidden="1" customWidth="1"/>
    <col min="14069" max="14069" width="1.85546875" style="314" customWidth="1"/>
    <col min="14070" max="14070" width="13.85546875" style="314" customWidth="1"/>
    <col min="14071" max="14071" width="11.140625" style="314" customWidth="1"/>
    <col min="14072" max="14072" width="14.5703125" style="314" bestFit="1" customWidth="1"/>
    <col min="14073" max="14073" width="4.7109375" style="314" customWidth="1"/>
    <col min="14074" max="14074" width="37.7109375" style="314" customWidth="1"/>
    <col min="14075" max="14075" width="30.28515625" style="314" customWidth="1"/>
    <col min="14076" max="14076" width="26.28515625" style="314" customWidth="1"/>
    <col min="14077" max="14077" width="27.28515625" style="314" customWidth="1"/>
    <col min="14078" max="14078" width="13.5703125" style="314" customWidth="1"/>
    <col min="14079" max="14079" width="11.42578125" style="314"/>
    <col min="14080" max="14080" width="2.140625" style="314" customWidth="1"/>
    <col min="14081" max="14081" width="6.140625" style="314" customWidth="1"/>
    <col min="14082" max="14082" width="30.7109375" style="314" customWidth="1"/>
    <col min="14083" max="14083" width="9" style="314" customWidth="1"/>
    <col min="14084" max="14084" width="9.7109375" style="314" customWidth="1"/>
    <col min="14085" max="14085" width="11.7109375" style="314" customWidth="1"/>
    <col min="14086" max="14086" width="9.5703125" style="314" customWidth="1"/>
    <col min="14087" max="14087" width="11" style="314" customWidth="1"/>
    <col min="14088" max="14088" width="9.5703125" style="314" customWidth="1"/>
    <col min="14089" max="14090" width="0" style="314" hidden="1" customWidth="1"/>
    <col min="14091" max="14091" width="1.85546875" style="314" customWidth="1"/>
    <col min="14092" max="14092" width="7.5703125" style="314" customWidth="1"/>
    <col min="14093" max="14093" width="8.5703125" style="314" customWidth="1"/>
    <col min="14094" max="14094" width="10.140625" style="314" customWidth="1"/>
    <col min="14095" max="14313" width="11.42578125" style="314"/>
    <col min="14314" max="14314" width="2.140625" style="314" customWidth="1"/>
    <col min="14315" max="14315" width="10.140625" style="314" customWidth="1"/>
    <col min="14316" max="14316" width="52.28515625" style="314" customWidth="1"/>
    <col min="14317" max="14317" width="13.28515625" style="314" customWidth="1"/>
    <col min="14318" max="14318" width="13" style="314" customWidth="1"/>
    <col min="14319" max="14319" width="12.42578125" style="314" customWidth="1"/>
    <col min="14320" max="14320" width="13.42578125" style="314" customWidth="1"/>
    <col min="14321" max="14321" width="15.42578125" style="314" customWidth="1"/>
    <col min="14322" max="14322" width="14.85546875" style="314" customWidth="1"/>
    <col min="14323" max="14324" width="0" style="314" hidden="1" customWidth="1"/>
    <col min="14325" max="14325" width="1.85546875" style="314" customWidth="1"/>
    <col min="14326" max="14326" width="13.85546875" style="314" customWidth="1"/>
    <col min="14327" max="14327" width="11.140625" style="314" customWidth="1"/>
    <col min="14328" max="14328" width="14.5703125" style="314" bestFit="1" customWidth="1"/>
    <col min="14329" max="14329" width="4.7109375" style="314" customWidth="1"/>
    <col min="14330" max="14330" width="37.7109375" style="314" customWidth="1"/>
    <col min="14331" max="14331" width="30.28515625" style="314" customWidth="1"/>
    <col min="14332" max="14332" width="26.28515625" style="314" customWidth="1"/>
    <col min="14333" max="14333" width="27.28515625" style="314" customWidth="1"/>
    <col min="14334" max="14334" width="13.5703125" style="314" customWidth="1"/>
    <col min="14335" max="14335" width="11.42578125" style="314"/>
    <col min="14336" max="14336" width="2.140625" style="314" customWidth="1"/>
    <col min="14337" max="14337" width="6.140625" style="314" customWidth="1"/>
    <col min="14338" max="14338" width="30.7109375" style="314" customWidth="1"/>
    <col min="14339" max="14339" width="9" style="314" customWidth="1"/>
    <col min="14340" max="14340" width="9.7109375" style="314" customWidth="1"/>
    <col min="14341" max="14341" width="11.7109375" style="314" customWidth="1"/>
    <col min="14342" max="14342" width="9.5703125" style="314" customWidth="1"/>
    <col min="14343" max="14343" width="11" style="314" customWidth="1"/>
    <col min="14344" max="14344" width="9.5703125" style="314" customWidth="1"/>
    <col min="14345" max="14346" width="0" style="314" hidden="1" customWidth="1"/>
    <col min="14347" max="14347" width="1.85546875" style="314" customWidth="1"/>
    <col min="14348" max="14348" width="7.5703125" style="314" customWidth="1"/>
    <col min="14349" max="14349" width="8.5703125" style="314" customWidth="1"/>
    <col min="14350" max="14350" width="10.140625" style="314" customWidth="1"/>
    <col min="14351" max="14569" width="11.42578125" style="314"/>
    <col min="14570" max="14570" width="2.140625" style="314" customWidth="1"/>
    <col min="14571" max="14571" width="10.140625" style="314" customWidth="1"/>
    <col min="14572" max="14572" width="52.28515625" style="314" customWidth="1"/>
    <col min="14573" max="14573" width="13.28515625" style="314" customWidth="1"/>
    <col min="14574" max="14574" width="13" style="314" customWidth="1"/>
    <col min="14575" max="14575" width="12.42578125" style="314" customWidth="1"/>
    <col min="14576" max="14576" width="13.42578125" style="314" customWidth="1"/>
    <col min="14577" max="14577" width="15.42578125" style="314" customWidth="1"/>
    <col min="14578" max="14578" width="14.85546875" style="314" customWidth="1"/>
    <col min="14579" max="14580" width="0" style="314" hidden="1" customWidth="1"/>
    <col min="14581" max="14581" width="1.85546875" style="314" customWidth="1"/>
    <col min="14582" max="14582" width="13.85546875" style="314" customWidth="1"/>
    <col min="14583" max="14583" width="11.140625" style="314" customWidth="1"/>
    <col min="14584" max="14584" width="14.5703125" style="314" bestFit="1" customWidth="1"/>
    <col min="14585" max="14585" width="4.7109375" style="314" customWidth="1"/>
    <col min="14586" max="14586" width="37.7109375" style="314" customWidth="1"/>
    <col min="14587" max="14587" width="30.28515625" style="314" customWidth="1"/>
    <col min="14588" max="14588" width="26.28515625" style="314" customWidth="1"/>
    <col min="14589" max="14589" width="27.28515625" style="314" customWidth="1"/>
    <col min="14590" max="14590" width="13.5703125" style="314" customWidth="1"/>
    <col min="14591" max="14591" width="11.42578125" style="314"/>
    <col min="14592" max="14592" width="2.140625" style="314" customWidth="1"/>
    <col min="14593" max="14593" width="6.140625" style="314" customWidth="1"/>
    <col min="14594" max="14594" width="30.7109375" style="314" customWidth="1"/>
    <col min="14595" max="14595" width="9" style="314" customWidth="1"/>
    <col min="14596" max="14596" width="9.7109375" style="314" customWidth="1"/>
    <col min="14597" max="14597" width="11.7109375" style="314" customWidth="1"/>
    <col min="14598" max="14598" width="9.5703125" style="314" customWidth="1"/>
    <col min="14599" max="14599" width="11" style="314" customWidth="1"/>
    <col min="14600" max="14600" width="9.5703125" style="314" customWidth="1"/>
    <col min="14601" max="14602" width="0" style="314" hidden="1" customWidth="1"/>
    <col min="14603" max="14603" width="1.85546875" style="314" customWidth="1"/>
    <col min="14604" max="14604" width="7.5703125" style="314" customWidth="1"/>
    <col min="14605" max="14605" width="8.5703125" style="314" customWidth="1"/>
    <col min="14606" max="14606" width="10.140625" style="314" customWidth="1"/>
    <col min="14607" max="14825" width="11.42578125" style="314"/>
    <col min="14826" max="14826" width="2.140625" style="314" customWidth="1"/>
    <col min="14827" max="14827" width="10.140625" style="314" customWidth="1"/>
    <col min="14828" max="14828" width="52.28515625" style="314" customWidth="1"/>
    <col min="14829" max="14829" width="13.28515625" style="314" customWidth="1"/>
    <col min="14830" max="14830" width="13" style="314" customWidth="1"/>
    <col min="14831" max="14831" width="12.42578125" style="314" customWidth="1"/>
    <col min="14832" max="14832" width="13.42578125" style="314" customWidth="1"/>
    <col min="14833" max="14833" width="15.42578125" style="314" customWidth="1"/>
    <col min="14834" max="14834" width="14.85546875" style="314" customWidth="1"/>
    <col min="14835" max="14836" width="0" style="314" hidden="1" customWidth="1"/>
    <col min="14837" max="14837" width="1.85546875" style="314" customWidth="1"/>
    <col min="14838" max="14838" width="13.85546875" style="314" customWidth="1"/>
    <col min="14839" max="14839" width="11.140625" style="314" customWidth="1"/>
    <col min="14840" max="14840" width="14.5703125" style="314" bestFit="1" customWidth="1"/>
    <col min="14841" max="14841" width="4.7109375" style="314" customWidth="1"/>
    <col min="14842" max="14842" width="37.7109375" style="314" customWidth="1"/>
    <col min="14843" max="14843" width="30.28515625" style="314" customWidth="1"/>
    <col min="14844" max="14844" width="26.28515625" style="314" customWidth="1"/>
    <col min="14845" max="14845" width="27.28515625" style="314" customWidth="1"/>
    <col min="14846" max="14846" width="13.5703125" style="314" customWidth="1"/>
    <col min="14847" max="14847" width="11.42578125" style="314"/>
    <col min="14848" max="14848" width="2.140625" style="314" customWidth="1"/>
    <col min="14849" max="14849" width="6.140625" style="314" customWidth="1"/>
    <col min="14850" max="14850" width="30.7109375" style="314" customWidth="1"/>
    <col min="14851" max="14851" width="9" style="314" customWidth="1"/>
    <col min="14852" max="14852" width="9.7109375" style="314" customWidth="1"/>
    <col min="14853" max="14853" width="11.7109375" style="314" customWidth="1"/>
    <col min="14854" max="14854" width="9.5703125" style="314" customWidth="1"/>
    <col min="14855" max="14855" width="11" style="314" customWidth="1"/>
    <col min="14856" max="14856" width="9.5703125" style="314" customWidth="1"/>
    <col min="14857" max="14858" width="0" style="314" hidden="1" customWidth="1"/>
    <col min="14859" max="14859" width="1.85546875" style="314" customWidth="1"/>
    <col min="14860" max="14860" width="7.5703125" style="314" customWidth="1"/>
    <col min="14861" max="14861" width="8.5703125" style="314" customWidth="1"/>
    <col min="14862" max="14862" width="10.140625" style="314" customWidth="1"/>
    <col min="14863" max="15081" width="11.42578125" style="314"/>
    <col min="15082" max="15082" width="2.140625" style="314" customWidth="1"/>
    <col min="15083" max="15083" width="10.140625" style="314" customWidth="1"/>
    <col min="15084" max="15084" width="52.28515625" style="314" customWidth="1"/>
    <col min="15085" max="15085" width="13.28515625" style="314" customWidth="1"/>
    <col min="15086" max="15086" width="13" style="314" customWidth="1"/>
    <col min="15087" max="15087" width="12.42578125" style="314" customWidth="1"/>
    <col min="15088" max="15088" width="13.42578125" style="314" customWidth="1"/>
    <col min="15089" max="15089" width="15.42578125" style="314" customWidth="1"/>
    <col min="15090" max="15090" width="14.85546875" style="314" customWidth="1"/>
    <col min="15091" max="15092" width="0" style="314" hidden="1" customWidth="1"/>
    <col min="15093" max="15093" width="1.85546875" style="314" customWidth="1"/>
    <col min="15094" max="15094" width="13.85546875" style="314" customWidth="1"/>
    <col min="15095" max="15095" width="11.140625" style="314" customWidth="1"/>
    <col min="15096" max="15096" width="14.5703125" style="314" bestFit="1" customWidth="1"/>
    <col min="15097" max="15097" width="4.7109375" style="314" customWidth="1"/>
    <col min="15098" max="15098" width="37.7109375" style="314" customWidth="1"/>
    <col min="15099" max="15099" width="30.28515625" style="314" customWidth="1"/>
    <col min="15100" max="15100" width="26.28515625" style="314" customWidth="1"/>
    <col min="15101" max="15101" width="27.28515625" style="314" customWidth="1"/>
    <col min="15102" max="15102" width="13.5703125" style="314" customWidth="1"/>
    <col min="15103" max="15103" width="11.42578125" style="314"/>
    <col min="15104" max="15104" width="2.140625" style="314" customWidth="1"/>
    <col min="15105" max="15105" width="6.140625" style="314" customWidth="1"/>
    <col min="15106" max="15106" width="30.7109375" style="314" customWidth="1"/>
    <col min="15107" max="15107" width="9" style="314" customWidth="1"/>
    <col min="15108" max="15108" width="9.7109375" style="314" customWidth="1"/>
    <col min="15109" max="15109" width="11.7109375" style="314" customWidth="1"/>
    <col min="15110" max="15110" width="9.5703125" style="314" customWidth="1"/>
    <col min="15111" max="15111" width="11" style="314" customWidth="1"/>
    <col min="15112" max="15112" width="9.5703125" style="314" customWidth="1"/>
    <col min="15113" max="15114" width="0" style="314" hidden="1" customWidth="1"/>
    <col min="15115" max="15115" width="1.85546875" style="314" customWidth="1"/>
    <col min="15116" max="15116" width="7.5703125" style="314" customWidth="1"/>
    <col min="15117" max="15117" width="8.5703125" style="314" customWidth="1"/>
    <col min="15118" max="15118" width="10.140625" style="314" customWidth="1"/>
    <col min="15119" max="15337" width="11.42578125" style="314"/>
    <col min="15338" max="15338" width="2.140625" style="314" customWidth="1"/>
    <col min="15339" max="15339" width="10.140625" style="314" customWidth="1"/>
    <col min="15340" max="15340" width="52.28515625" style="314" customWidth="1"/>
    <col min="15341" max="15341" width="13.28515625" style="314" customWidth="1"/>
    <col min="15342" max="15342" width="13" style="314" customWidth="1"/>
    <col min="15343" max="15343" width="12.42578125" style="314" customWidth="1"/>
    <col min="15344" max="15344" width="13.42578125" style="314" customWidth="1"/>
    <col min="15345" max="15345" width="15.42578125" style="314" customWidth="1"/>
    <col min="15346" max="15346" width="14.85546875" style="314" customWidth="1"/>
    <col min="15347" max="15348" width="0" style="314" hidden="1" customWidth="1"/>
    <col min="15349" max="15349" width="1.85546875" style="314" customWidth="1"/>
    <col min="15350" max="15350" width="13.85546875" style="314" customWidth="1"/>
    <col min="15351" max="15351" width="11.140625" style="314" customWidth="1"/>
    <col min="15352" max="15352" width="14.5703125" style="314" bestFit="1" customWidth="1"/>
    <col min="15353" max="15353" width="4.7109375" style="314" customWidth="1"/>
    <col min="15354" max="15354" width="37.7109375" style="314" customWidth="1"/>
    <col min="15355" max="15355" width="30.28515625" style="314" customWidth="1"/>
    <col min="15356" max="15356" width="26.28515625" style="314" customWidth="1"/>
    <col min="15357" max="15357" width="27.28515625" style="314" customWidth="1"/>
    <col min="15358" max="15358" width="13.5703125" style="314" customWidth="1"/>
    <col min="15359" max="15359" width="11.42578125" style="314"/>
    <col min="15360" max="15360" width="2.140625" style="314" customWidth="1"/>
    <col min="15361" max="15361" width="6.140625" style="314" customWidth="1"/>
    <col min="15362" max="15362" width="30.7109375" style="314" customWidth="1"/>
    <col min="15363" max="15363" width="9" style="314" customWidth="1"/>
    <col min="15364" max="15364" width="9.7109375" style="314" customWidth="1"/>
    <col min="15365" max="15365" width="11.7109375" style="314" customWidth="1"/>
    <col min="15366" max="15366" width="9.5703125" style="314" customWidth="1"/>
    <col min="15367" max="15367" width="11" style="314" customWidth="1"/>
    <col min="15368" max="15368" width="9.5703125" style="314" customWidth="1"/>
    <col min="15369" max="15370" width="0" style="314" hidden="1" customWidth="1"/>
    <col min="15371" max="15371" width="1.85546875" style="314" customWidth="1"/>
    <col min="15372" max="15372" width="7.5703125" style="314" customWidth="1"/>
    <col min="15373" max="15373" width="8.5703125" style="314" customWidth="1"/>
    <col min="15374" max="15374" width="10.140625" style="314" customWidth="1"/>
    <col min="15375" max="15593" width="11.42578125" style="314"/>
    <col min="15594" max="15594" width="2.140625" style="314" customWidth="1"/>
    <col min="15595" max="15595" width="10.140625" style="314" customWidth="1"/>
    <col min="15596" max="15596" width="52.28515625" style="314" customWidth="1"/>
    <col min="15597" max="15597" width="13.28515625" style="314" customWidth="1"/>
    <col min="15598" max="15598" width="13" style="314" customWidth="1"/>
    <col min="15599" max="15599" width="12.42578125" style="314" customWidth="1"/>
    <col min="15600" max="15600" width="13.42578125" style="314" customWidth="1"/>
    <col min="15601" max="15601" width="15.42578125" style="314" customWidth="1"/>
    <col min="15602" max="15602" width="14.85546875" style="314" customWidth="1"/>
    <col min="15603" max="15604" width="0" style="314" hidden="1" customWidth="1"/>
    <col min="15605" max="15605" width="1.85546875" style="314" customWidth="1"/>
    <col min="15606" max="15606" width="13.85546875" style="314" customWidth="1"/>
    <col min="15607" max="15607" width="11.140625" style="314" customWidth="1"/>
    <col min="15608" max="15608" width="14.5703125" style="314" bestFit="1" customWidth="1"/>
    <col min="15609" max="15609" width="4.7109375" style="314" customWidth="1"/>
    <col min="15610" max="15610" width="37.7109375" style="314" customWidth="1"/>
    <col min="15611" max="15611" width="30.28515625" style="314" customWidth="1"/>
    <col min="15612" max="15612" width="26.28515625" style="314" customWidth="1"/>
    <col min="15613" max="15613" width="27.28515625" style="314" customWidth="1"/>
    <col min="15614" max="15614" width="13.5703125" style="314" customWidth="1"/>
    <col min="15615" max="15615" width="11.42578125" style="314"/>
    <col min="15616" max="15616" width="2.140625" style="314" customWidth="1"/>
    <col min="15617" max="15617" width="6.140625" style="314" customWidth="1"/>
    <col min="15618" max="15618" width="30.7109375" style="314" customWidth="1"/>
    <col min="15619" max="15619" width="9" style="314" customWidth="1"/>
    <col min="15620" max="15620" width="9.7109375" style="314" customWidth="1"/>
    <col min="15621" max="15621" width="11.7109375" style="314" customWidth="1"/>
    <col min="15622" max="15622" width="9.5703125" style="314" customWidth="1"/>
    <col min="15623" max="15623" width="11" style="314" customWidth="1"/>
    <col min="15624" max="15624" width="9.5703125" style="314" customWidth="1"/>
    <col min="15625" max="15626" width="0" style="314" hidden="1" customWidth="1"/>
    <col min="15627" max="15627" width="1.85546875" style="314" customWidth="1"/>
    <col min="15628" max="15628" width="7.5703125" style="314" customWidth="1"/>
    <col min="15629" max="15629" width="8.5703125" style="314" customWidth="1"/>
    <col min="15630" max="15630" width="10.140625" style="314" customWidth="1"/>
    <col min="15631" max="15849" width="11.42578125" style="314"/>
    <col min="15850" max="15850" width="2.140625" style="314" customWidth="1"/>
    <col min="15851" max="15851" width="10.140625" style="314" customWidth="1"/>
    <col min="15852" max="15852" width="52.28515625" style="314" customWidth="1"/>
    <col min="15853" max="15853" width="13.28515625" style="314" customWidth="1"/>
    <col min="15854" max="15854" width="13" style="314" customWidth="1"/>
    <col min="15855" max="15855" width="12.42578125" style="314" customWidth="1"/>
    <col min="15856" max="15856" width="13.42578125" style="314" customWidth="1"/>
    <col min="15857" max="15857" width="15.42578125" style="314" customWidth="1"/>
    <col min="15858" max="15858" width="14.85546875" style="314" customWidth="1"/>
    <col min="15859" max="15860" width="0" style="314" hidden="1" customWidth="1"/>
    <col min="15861" max="15861" width="1.85546875" style="314" customWidth="1"/>
    <col min="15862" max="15862" width="13.85546875" style="314" customWidth="1"/>
    <col min="15863" max="15863" width="11.140625" style="314" customWidth="1"/>
    <col min="15864" max="15864" width="14.5703125" style="314" bestFit="1" customWidth="1"/>
    <col min="15865" max="15865" width="4.7109375" style="314" customWidth="1"/>
    <col min="15866" max="15866" width="37.7109375" style="314" customWidth="1"/>
    <col min="15867" max="15867" width="30.28515625" style="314" customWidth="1"/>
    <col min="15868" max="15868" width="26.28515625" style="314" customWidth="1"/>
    <col min="15869" max="15869" width="27.28515625" style="314" customWidth="1"/>
    <col min="15870" max="15870" width="13.5703125" style="314" customWidth="1"/>
    <col min="15871" max="15871" width="11.42578125" style="314"/>
    <col min="15872" max="15872" width="2.140625" style="314" customWidth="1"/>
    <col min="15873" max="15873" width="6.140625" style="314" customWidth="1"/>
    <col min="15874" max="15874" width="30.7109375" style="314" customWidth="1"/>
    <col min="15875" max="15875" width="9" style="314" customWidth="1"/>
    <col min="15876" max="15876" width="9.7109375" style="314" customWidth="1"/>
    <col min="15877" max="15877" width="11.7109375" style="314" customWidth="1"/>
    <col min="15878" max="15878" width="9.5703125" style="314" customWidth="1"/>
    <col min="15879" max="15879" width="11" style="314" customWidth="1"/>
    <col min="15880" max="15880" width="9.5703125" style="314" customWidth="1"/>
    <col min="15881" max="15882" width="0" style="314" hidden="1" customWidth="1"/>
    <col min="15883" max="15883" width="1.85546875" style="314" customWidth="1"/>
    <col min="15884" max="15884" width="7.5703125" style="314" customWidth="1"/>
    <col min="15885" max="15885" width="8.5703125" style="314" customWidth="1"/>
    <col min="15886" max="15886" width="10.140625" style="314" customWidth="1"/>
    <col min="15887" max="16105" width="11.42578125" style="314"/>
    <col min="16106" max="16106" width="2.140625" style="314" customWidth="1"/>
    <col min="16107" max="16107" width="10.140625" style="314" customWidth="1"/>
    <col min="16108" max="16108" width="52.28515625" style="314" customWidth="1"/>
    <col min="16109" max="16109" width="13.28515625" style="314" customWidth="1"/>
    <col min="16110" max="16110" width="13" style="314" customWidth="1"/>
    <col min="16111" max="16111" width="12.42578125" style="314" customWidth="1"/>
    <col min="16112" max="16112" width="13.42578125" style="314" customWidth="1"/>
    <col min="16113" max="16113" width="15.42578125" style="314" customWidth="1"/>
    <col min="16114" max="16114" width="14.85546875" style="314" customWidth="1"/>
    <col min="16115" max="16116" width="0" style="314" hidden="1" customWidth="1"/>
    <col min="16117" max="16117" width="1.85546875" style="314" customWidth="1"/>
    <col min="16118" max="16118" width="13.85546875" style="314" customWidth="1"/>
    <col min="16119" max="16119" width="11.140625" style="314" customWidth="1"/>
    <col min="16120" max="16120" width="14.5703125" style="314" bestFit="1" customWidth="1"/>
    <col min="16121" max="16121" width="4.7109375" style="314" customWidth="1"/>
    <col min="16122" max="16122" width="37.7109375" style="314" customWidth="1"/>
    <col min="16123" max="16123" width="30.28515625" style="314" customWidth="1"/>
    <col min="16124" max="16124" width="26.28515625" style="314" customWidth="1"/>
    <col min="16125" max="16125" width="27.28515625" style="314" customWidth="1"/>
    <col min="16126" max="16126" width="13.5703125" style="314" customWidth="1"/>
    <col min="16127" max="16127" width="11.42578125" style="314"/>
    <col min="16128" max="16128" width="2.140625" style="314" customWidth="1"/>
    <col min="16129" max="16129" width="6.140625" style="314" customWidth="1"/>
    <col min="16130" max="16130" width="30.7109375" style="314" customWidth="1"/>
    <col min="16131" max="16131" width="9" style="314" customWidth="1"/>
    <col min="16132" max="16132" width="9.7109375" style="314" customWidth="1"/>
    <col min="16133" max="16133" width="11.7109375" style="314" customWidth="1"/>
    <col min="16134" max="16134" width="9.5703125" style="314" customWidth="1"/>
    <col min="16135" max="16135" width="11" style="314" customWidth="1"/>
    <col min="16136" max="16136" width="9.5703125" style="314" customWidth="1"/>
    <col min="16137" max="16138" width="0" style="314" hidden="1" customWidth="1"/>
    <col min="16139" max="16139" width="1.85546875" style="314" customWidth="1"/>
    <col min="16140" max="16140" width="7.5703125" style="314" customWidth="1"/>
    <col min="16141" max="16141" width="8.5703125" style="314" customWidth="1"/>
    <col min="16142" max="16142" width="10.140625" style="314" customWidth="1"/>
    <col min="16143" max="16384" width="11.42578125" style="314"/>
  </cols>
  <sheetData>
    <row r="1" spans="1:17" ht="13.5" thickBot="1" x14ac:dyDescent="0.25">
      <c r="A1" s="312">
        <v>0</v>
      </c>
      <c r="B1" s="313">
        <v>0</v>
      </c>
      <c r="C1" s="313"/>
      <c r="D1" s="313">
        <v>0</v>
      </c>
      <c r="E1" s="313">
        <v>0</v>
      </c>
      <c r="F1" s="313">
        <v>0</v>
      </c>
      <c r="G1" s="313">
        <v>0</v>
      </c>
      <c r="H1" s="313">
        <v>0</v>
      </c>
      <c r="I1" s="313">
        <v>0</v>
      </c>
      <c r="J1" s="313">
        <v>0</v>
      </c>
      <c r="K1" s="313">
        <v>0</v>
      </c>
      <c r="L1" s="313">
        <v>0</v>
      </c>
      <c r="M1" s="313">
        <v>0</v>
      </c>
      <c r="N1" s="313">
        <v>0</v>
      </c>
      <c r="O1" s="313">
        <v>0</v>
      </c>
      <c r="P1" s="313">
        <v>0</v>
      </c>
      <c r="Q1" s="313">
        <v>0</v>
      </c>
    </row>
    <row r="2" spans="1:17" ht="29.25" customHeight="1" x14ac:dyDescent="0.2">
      <c r="A2" s="315">
        <v>0</v>
      </c>
      <c r="B2" s="316"/>
      <c r="C2" s="317"/>
      <c r="D2" s="318"/>
      <c r="E2" s="319"/>
      <c r="F2" s="319"/>
      <c r="G2" s="319"/>
      <c r="H2" s="319"/>
      <c r="I2" s="319"/>
      <c r="J2" s="319"/>
      <c r="K2" s="319"/>
      <c r="L2" s="320"/>
      <c r="M2" s="321"/>
      <c r="N2" s="321"/>
      <c r="O2" s="322" t="s">
        <v>332</v>
      </c>
      <c r="P2" s="323">
        <v>155</v>
      </c>
      <c r="Q2" s="324"/>
    </row>
    <row r="3" spans="1:17" ht="29.25" customHeight="1" x14ac:dyDescent="0.2">
      <c r="A3" s="315"/>
      <c r="B3" s="325"/>
      <c r="C3" s="326"/>
      <c r="D3" s="327" t="s">
        <v>333</v>
      </c>
      <c r="E3" s="328"/>
      <c r="F3" s="328"/>
      <c r="G3" s="328"/>
      <c r="H3" s="328"/>
      <c r="I3" s="328"/>
      <c r="J3" s="328"/>
      <c r="K3" s="328"/>
      <c r="L3" s="329"/>
      <c r="M3" s="330"/>
      <c r="N3" s="330"/>
      <c r="O3" s="331"/>
      <c r="P3" s="332"/>
      <c r="Q3" s="4153" t="s">
        <v>334</v>
      </c>
    </row>
    <row r="4" spans="1:17" ht="27" customHeight="1" x14ac:dyDescent="0.25">
      <c r="A4" s="315"/>
      <c r="B4" s="333" t="str">
        <f ca="1">MID(CELL("filename",B4),FIND("[",CELL("filename",B4)),300)</f>
        <v>[fiches apprentis Patissiers.xlsx]Croissants J.Charette</v>
      </c>
      <c r="C4" s="328"/>
      <c r="D4" s="328"/>
      <c r="E4" s="328"/>
      <c r="F4" s="328"/>
      <c r="G4" s="328"/>
      <c r="H4" s="328"/>
      <c r="I4" s="328"/>
      <c r="J4" s="328"/>
      <c r="K4" s="328"/>
      <c r="L4" s="328"/>
      <c r="M4" s="328"/>
      <c r="N4" s="334" t="s">
        <v>335</v>
      </c>
      <c r="O4" s="4155">
        <f ca="1">NOW()</f>
        <v>42390.827546296299</v>
      </c>
      <c r="P4" s="4155"/>
      <c r="Q4" s="4153"/>
    </row>
    <row r="5" spans="1:17" ht="64.5" customHeight="1" x14ac:dyDescent="0.2">
      <c r="A5" s="315"/>
      <c r="B5" s="4156" t="s">
        <v>336</v>
      </c>
      <c r="C5" s="4157"/>
      <c r="D5" s="4157"/>
      <c r="E5" s="4157"/>
      <c r="F5" s="4157"/>
      <c r="G5" s="4157"/>
      <c r="H5" s="4157"/>
      <c r="I5" s="4157"/>
      <c r="J5" s="4157"/>
      <c r="K5" s="4157"/>
      <c r="L5" s="4157"/>
      <c r="M5" s="4157"/>
      <c r="N5" s="4157"/>
      <c r="O5" s="4157"/>
      <c r="P5" s="4157"/>
      <c r="Q5" s="4153"/>
    </row>
    <row r="6" spans="1:17" ht="25.5" customHeight="1" x14ac:dyDescent="0.2">
      <c r="A6" s="315"/>
      <c r="B6" s="335" t="str">
        <f ca="1">CELL("nomfichier")</f>
        <v>F:\Bureau\[fiches apprentis Patissiers.xlsx]tableaux divers</v>
      </c>
      <c r="C6" s="328"/>
      <c r="D6" s="328"/>
      <c r="E6" s="328"/>
      <c r="F6" s="328"/>
      <c r="G6" s="328"/>
      <c r="H6" s="328"/>
      <c r="I6" s="328"/>
      <c r="J6" s="328"/>
      <c r="K6" s="328"/>
      <c r="L6" s="328"/>
      <c r="M6" s="328"/>
      <c r="N6" s="328"/>
      <c r="O6" s="328"/>
      <c r="P6" s="328"/>
      <c r="Q6" s="4153"/>
    </row>
    <row r="7" spans="1:17" ht="24" customHeight="1" x14ac:dyDescent="0.25">
      <c r="A7" s="315"/>
      <c r="B7" s="336" t="s">
        <v>337</v>
      </c>
      <c r="C7" s="337">
        <v>30</v>
      </c>
      <c r="D7" s="338" t="s">
        <v>247</v>
      </c>
      <c r="E7" s="339" t="s">
        <v>338</v>
      </c>
      <c r="F7" s="339">
        <f>C10/C7</f>
        <v>8.9466666666666653E-2</v>
      </c>
      <c r="G7" s="340"/>
      <c r="H7" s="341"/>
      <c r="I7" s="342"/>
      <c r="J7" s="343" t="s">
        <v>339</v>
      </c>
      <c r="K7" s="344"/>
      <c r="L7" s="345"/>
      <c r="M7" s="346"/>
      <c r="N7" s="347">
        <f>(C7/E8)*N8</f>
        <v>250</v>
      </c>
      <c r="O7" s="338" t="s">
        <v>247</v>
      </c>
      <c r="P7" s="348"/>
      <c r="Q7" s="4153"/>
    </row>
    <row r="8" spans="1:17" ht="42.75" customHeight="1" x14ac:dyDescent="0.2">
      <c r="A8" s="315"/>
      <c r="B8" s="349" t="s">
        <v>340</v>
      </c>
      <c r="C8" s="350"/>
      <c r="D8" s="351" t="s">
        <v>341</v>
      </c>
      <c r="E8" s="352">
        <v>1.2</v>
      </c>
      <c r="F8" s="353" t="s">
        <v>342</v>
      </c>
      <c r="G8" s="328"/>
      <c r="H8" s="328"/>
      <c r="I8" s="354"/>
      <c r="J8" s="354"/>
      <c r="K8" s="355"/>
      <c r="L8" s="4158" t="s">
        <v>343</v>
      </c>
      <c r="M8" s="4159"/>
      <c r="N8" s="4162">
        <v>10</v>
      </c>
      <c r="O8" s="4164" t="str">
        <f>F8</f>
        <v>Kg de farine</v>
      </c>
      <c r="P8" s="356"/>
      <c r="Q8" s="4153"/>
    </row>
    <row r="9" spans="1:17" ht="25.5" customHeight="1" x14ac:dyDescent="0.2">
      <c r="A9" s="315"/>
      <c r="B9" s="357"/>
      <c r="C9" s="358" t="s">
        <v>344</v>
      </c>
      <c r="D9" s="359"/>
      <c r="E9" s="360" t="s">
        <v>51</v>
      </c>
      <c r="F9" s="361" t="s">
        <v>345</v>
      </c>
      <c r="G9" s="362" t="s">
        <v>52</v>
      </c>
      <c r="H9" s="362"/>
      <c r="I9" s="363">
        <v>0</v>
      </c>
      <c r="J9" s="364" t="s">
        <v>53</v>
      </c>
      <c r="K9" s="365" t="s">
        <v>54</v>
      </c>
      <c r="L9" s="4160"/>
      <c r="M9" s="4161"/>
      <c r="N9" s="4163"/>
      <c r="O9" s="4165"/>
      <c r="P9" s="366"/>
      <c r="Q9" s="4153"/>
    </row>
    <row r="10" spans="1:17" ht="18" customHeight="1" x14ac:dyDescent="0.2">
      <c r="A10" s="315"/>
      <c r="B10" s="367" t="s">
        <v>55</v>
      </c>
      <c r="C10" s="368">
        <f>SUM(C13:C18)</f>
        <v>2.6839999999999997</v>
      </c>
      <c r="D10" s="369" t="s">
        <v>346</v>
      </c>
      <c r="E10" s="370">
        <v>0</v>
      </c>
      <c r="F10" s="371">
        <f>SUM(F11:F19)</f>
        <v>22.366666666666667</v>
      </c>
      <c r="G10" s="372">
        <f>E8</f>
        <v>1.2</v>
      </c>
      <c r="H10" s="372">
        <f>N8</f>
        <v>10</v>
      </c>
      <c r="I10" s="363">
        <v>0</v>
      </c>
      <c r="J10" s="373">
        <f>K10/N7</f>
        <v>8.9466666666666667E-2</v>
      </c>
      <c r="K10" s="374">
        <f>SUM(K13:K18)</f>
        <v>22.366666666666667</v>
      </c>
      <c r="L10" s="328"/>
      <c r="M10" s="328"/>
      <c r="N10" s="328"/>
      <c r="O10" s="328"/>
      <c r="P10" s="328"/>
      <c r="Q10" s="4153"/>
    </row>
    <row r="11" spans="1:17" ht="20.25" x14ac:dyDescent="0.3">
      <c r="A11" s="315"/>
      <c r="B11" s="375"/>
      <c r="C11" s="376"/>
      <c r="D11" s="376"/>
      <c r="E11" s="376"/>
      <c r="F11" s="377"/>
      <c r="G11" s="378"/>
      <c r="H11" s="378"/>
      <c r="I11" s="363">
        <v>0</v>
      </c>
      <c r="J11" s="376"/>
      <c r="K11" s="376"/>
      <c r="L11" s="379">
        <v>0</v>
      </c>
      <c r="M11" s="380" t="s">
        <v>347</v>
      </c>
      <c r="N11" s="381"/>
      <c r="O11" s="381"/>
      <c r="P11" s="381"/>
      <c r="Q11" s="4153"/>
    </row>
    <row r="12" spans="1:17" ht="20.25" x14ac:dyDescent="0.2">
      <c r="A12" s="312">
        <v>0</v>
      </c>
      <c r="B12" s="382"/>
      <c r="C12" s="383">
        <v>0</v>
      </c>
      <c r="D12" s="384" t="s">
        <v>348</v>
      </c>
      <c r="E12" s="385">
        <v>0</v>
      </c>
      <c r="F12" s="386">
        <f t="shared" ref="F12:F18" si="0">IF(C12=0,0,(C12/G12)*H12)</f>
        <v>0</v>
      </c>
      <c r="G12" s="387">
        <f>G10</f>
        <v>1.2</v>
      </c>
      <c r="H12" s="387">
        <f>H10</f>
        <v>10</v>
      </c>
      <c r="I12" s="363">
        <v>0</v>
      </c>
      <c r="J12" s="388"/>
      <c r="K12" s="389">
        <f>J12*F12</f>
        <v>0</v>
      </c>
      <c r="L12" s="390"/>
      <c r="M12" s="391" t="s">
        <v>349</v>
      </c>
      <c r="N12" s="392"/>
      <c r="O12" s="392"/>
      <c r="P12" s="392"/>
      <c r="Q12" s="4153"/>
    </row>
    <row r="13" spans="1:17" ht="23.25" x14ac:dyDescent="0.2">
      <c r="A13" s="312">
        <v>0</v>
      </c>
      <c r="B13" s="382">
        <f>IF(F10=0,0,F13/F10)</f>
        <v>0.44709388971684055</v>
      </c>
      <c r="C13" s="393">
        <v>1.2</v>
      </c>
      <c r="D13" s="394" t="s">
        <v>350</v>
      </c>
      <c r="E13" s="395" t="s">
        <v>162</v>
      </c>
      <c r="F13" s="386">
        <f t="shared" si="0"/>
        <v>10</v>
      </c>
      <c r="G13" s="387">
        <f>G10</f>
        <v>1.2</v>
      </c>
      <c r="H13" s="396">
        <f>H10</f>
        <v>10</v>
      </c>
      <c r="I13" s="363">
        <v>0</v>
      </c>
      <c r="J13" s="388">
        <v>1</v>
      </c>
      <c r="K13" s="389">
        <f>J13*F13</f>
        <v>10</v>
      </c>
      <c r="L13" s="390">
        <v>1</v>
      </c>
      <c r="M13" s="397" t="s">
        <v>351</v>
      </c>
      <c r="N13" s="392"/>
      <c r="O13" s="392"/>
      <c r="P13" s="392"/>
      <c r="Q13" s="4153"/>
    </row>
    <row r="14" spans="1:17" ht="23.25" x14ac:dyDescent="0.2">
      <c r="A14" s="312">
        <v>0</v>
      </c>
      <c r="B14" s="382">
        <f>IF(F10=0,0,F14/F10)</f>
        <v>1.4903129657228016E-2</v>
      </c>
      <c r="C14" s="393">
        <v>0.04</v>
      </c>
      <c r="D14" s="394" t="s">
        <v>305</v>
      </c>
      <c r="E14" s="395" t="s">
        <v>162</v>
      </c>
      <c r="F14" s="386">
        <f t="shared" si="0"/>
        <v>0.33333333333333331</v>
      </c>
      <c r="G14" s="387">
        <f>G10</f>
        <v>1.2</v>
      </c>
      <c r="H14" s="396">
        <f>H10</f>
        <v>10</v>
      </c>
      <c r="I14" s="363">
        <v>0</v>
      </c>
      <c r="J14" s="388">
        <v>1</v>
      </c>
      <c r="K14" s="389">
        <f t="shared" ref="K14:K18" si="1">J14*F14</f>
        <v>0.33333333333333331</v>
      </c>
      <c r="L14" s="390"/>
      <c r="M14" s="397" t="s">
        <v>352</v>
      </c>
      <c r="N14" s="392"/>
      <c r="O14" s="392"/>
      <c r="P14" s="392"/>
      <c r="Q14" s="4153"/>
    </row>
    <row r="15" spans="1:17" ht="23.25" x14ac:dyDescent="0.2">
      <c r="A15" s="312">
        <v>0</v>
      </c>
      <c r="B15" s="382">
        <f>IF(F10=0,0,F15/F10)</f>
        <v>8.9418777943368107E-3</v>
      </c>
      <c r="C15" s="393">
        <v>2.4E-2</v>
      </c>
      <c r="D15" s="394" t="s">
        <v>272</v>
      </c>
      <c r="E15" s="395" t="s">
        <v>162</v>
      </c>
      <c r="F15" s="386">
        <f t="shared" si="0"/>
        <v>0.2</v>
      </c>
      <c r="G15" s="387">
        <f>G10</f>
        <v>1.2</v>
      </c>
      <c r="H15" s="396">
        <f>H10</f>
        <v>10</v>
      </c>
      <c r="I15" s="363">
        <v>0</v>
      </c>
      <c r="J15" s="388">
        <v>1</v>
      </c>
      <c r="K15" s="389">
        <f t="shared" si="1"/>
        <v>0.2</v>
      </c>
      <c r="L15" s="390">
        <v>2</v>
      </c>
      <c r="M15" s="397" t="s">
        <v>353</v>
      </c>
      <c r="N15" s="392"/>
      <c r="O15" s="392"/>
      <c r="P15" s="392"/>
      <c r="Q15" s="4153"/>
    </row>
    <row r="16" spans="1:17" ht="23.25" x14ac:dyDescent="0.2">
      <c r="A16" s="312">
        <v>0</v>
      </c>
      <c r="B16" s="382">
        <f>IF(F10=0,0,F16/F10)</f>
        <v>4.4709388971684055E-2</v>
      </c>
      <c r="C16" s="393">
        <v>0.12</v>
      </c>
      <c r="D16" s="394" t="s">
        <v>354</v>
      </c>
      <c r="E16" s="395" t="s">
        <v>162</v>
      </c>
      <c r="F16" s="386">
        <f t="shared" si="0"/>
        <v>1</v>
      </c>
      <c r="G16" s="387">
        <f>G10</f>
        <v>1.2</v>
      </c>
      <c r="H16" s="396">
        <f>H10</f>
        <v>10</v>
      </c>
      <c r="I16" s="363">
        <v>0</v>
      </c>
      <c r="J16" s="388">
        <v>1</v>
      </c>
      <c r="K16" s="389">
        <f t="shared" si="1"/>
        <v>1</v>
      </c>
      <c r="L16" s="390"/>
      <c r="M16" s="397" t="s">
        <v>355</v>
      </c>
      <c r="N16" s="392"/>
      <c r="O16" s="392"/>
      <c r="P16" s="392"/>
      <c r="Q16" s="4153"/>
    </row>
    <row r="17" spans="1:17" ht="23.25" x14ac:dyDescent="0.2">
      <c r="A17" s="312">
        <v>0</v>
      </c>
      <c r="B17" s="382">
        <f>IF(F10=0,0,F17/F10)</f>
        <v>0.26080476900149036</v>
      </c>
      <c r="C17" s="393">
        <v>0.7</v>
      </c>
      <c r="D17" s="394" t="s">
        <v>67</v>
      </c>
      <c r="E17" s="395" t="s">
        <v>162</v>
      </c>
      <c r="F17" s="386">
        <f t="shared" si="0"/>
        <v>5.8333333333333339</v>
      </c>
      <c r="G17" s="387">
        <f>G10</f>
        <v>1.2</v>
      </c>
      <c r="H17" s="396">
        <f>H10</f>
        <v>10</v>
      </c>
      <c r="I17" s="363">
        <v>0</v>
      </c>
      <c r="J17" s="388">
        <v>1</v>
      </c>
      <c r="K17" s="389">
        <f t="shared" si="1"/>
        <v>5.8333333333333339</v>
      </c>
      <c r="L17" s="390">
        <v>3</v>
      </c>
      <c r="M17" s="397" t="s">
        <v>356</v>
      </c>
      <c r="N17" s="392"/>
      <c r="O17" s="392"/>
      <c r="P17" s="392"/>
      <c r="Q17" s="4153"/>
    </row>
    <row r="18" spans="1:17" ht="20.25" customHeight="1" x14ac:dyDescent="0.2">
      <c r="A18" s="312">
        <v>0</v>
      </c>
      <c r="B18" s="382">
        <f>IF(F10=0,0,F18/F10)</f>
        <v>0.22354694485842028</v>
      </c>
      <c r="C18" s="393">
        <v>0.6</v>
      </c>
      <c r="D18" s="394" t="s">
        <v>357</v>
      </c>
      <c r="E18" s="395" t="s">
        <v>162</v>
      </c>
      <c r="F18" s="386">
        <f t="shared" si="0"/>
        <v>5</v>
      </c>
      <c r="G18" s="387">
        <f>G10</f>
        <v>1.2</v>
      </c>
      <c r="H18" s="396">
        <f>H10</f>
        <v>10</v>
      </c>
      <c r="I18" s="363">
        <v>0</v>
      </c>
      <c r="J18" s="388">
        <v>1</v>
      </c>
      <c r="K18" s="389">
        <f t="shared" si="1"/>
        <v>5</v>
      </c>
      <c r="L18" s="390"/>
      <c r="M18" s="397" t="s">
        <v>358</v>
      </c>
      <c r="N18" s="392"/>
      <c r="O18" s="392"/>
      <c r="P18" s="392"/>
      <c r="Q18" s="4153"/>
    </row>
    <row r="19" spans="1:17" ht="20.25" x14ac:dyDescent="0.2">
      <c r="A19" s="312">
        <v>0</v>
      </c>
      <c r="B19" s="382"/>
      <c r="C19" s="383"/>
      <c r="D19" s="398"/>
      <c r="E19" s="385"/>
      <c r="F19" s="386"/>
      <c r="G19" s="387"/>
      <c r="H19" s="396"/>
      <c r="I19" s="363"/>
      <c r="J19" s="388"/>
      <c r="K19" s="389"/>
      <c r="L19" s="390"/>
      <c r="M19" s="397"/>
      <c r="N19" s="392"/>
      <c r="O19" s="392"/>
      <c r="P19" s="392"/>
      <c r="Q19" s="4153"/>
    </row>
    <row r="20" spans="1:17" ht="20.25" x14ac:dyDescent="0.2">
      <c r="A20" s="312">
        <v>0</v>
      </c>
      <c r="B20" s="399">
        <f>SUM(B12:B19)</f>
        <v>1</v>
      </c>
      <c r="C20" s="400"/>
      <c r="D20" s="401"/>
      <c r="E20" s="401"/>
      <c r="F20" s="401"/>
      <c r="G20" s="401"/>
      <c r="H20" s="401"/>
      <c r="I20" s="401"/>
      <c r="J20" s="401"/>
      <c r="K20" s="401"/>
      <c r="L20" s="390"/>
      <c r="M20" s="402" t="s">
        <v>359</v>
      </c>
      <c r="N20" s="403"/>
      <c r="O20" s="403"/>
      <c r="P20" s="403"/>
      <c r="Q20" s="4153"/>
    </row>
    <row r="21" spans="1:17" ht="20.25" x14ac:dyDescent="0.25">
      <c r="A21" s="312">
        <v>0</v>
      </c>
      <c r="B21" s="404"/>
      <c r="C21" s="337">
        <v>30</v>
      </c>
      <c r="D21" s="338" t="s">
        <v>247</v>
      </c>
      <c r="E21" s="339" t="s">
        <v>338</v>
      </c>
      <c r="F21" s="339">
        <f>C24/C21</f>
        <v>8.946666666666668E-2</v>
      </c>
      <c r="G21" s="340"/>
      <c r="H21" s="341"/>
      <c r="I21" s="342"/>
      <c r="J21" s="343" t="s">
        <v>339</v>
      </c>
      <c r="K21" s="405"/>
      <c r="L21" s="390">
        <v>1</v>
      </c>
      <c r="M21" s="397" t="s">
        <v>360</v>
      </c>
      <c r="N21" s="392"/>
      <c r="O21" s="392"/>
      <c r="P21" s="392"/>
      <c r="Q21" s="4153"/>
    </row>
    <row r="22" spans="1:17" ht="20.25" x14ac:dyDescent="0.2">
      <c r="B22" s="404"/>
      <c r="C22" s="328"/>
      <c r="D22" s="406" t="s">
        <v>341</v>
      </c>
      <c r="E22" s="352">
        <v>1.1000000000000001</v>
      </c>
      <c r="F22" s="353" t="s">
        <v>342</v>
      </c>
      <c r="G22" s="328"/>
      <c r="H22" s="328"/>
      <c r="I22" s="328"/>
      <c r="J22" s="407"/>
      <c r="K22" s="408"/>
      <c r="L22" s="390"/>
      <c r="M22" s="397" t="s">
        <v>361</v>
      </c>
      <c r="N22" s="392"/>
      <c r="O22" s="392"/>
      <c r="P22" s="392"/>
      <c r="Q22" s="4153"/>
    </row>
    <row r="23" spans="1:17" ht="28.5" x14ac:dyDescent="0.2">
      <c r="B23" s="357"/>
      <c r="C23" s="358" t="s">
        <v>344</v>
      </c>
      <c r="D23" s="359"/>
      <c r="E23" s="360" t="s">
        <v>51</v>
      </c>
      <c r="F23" s="361" t="s">
        <v>345</v>
      </c>
      <c r="G23" s="409" t="s">
        <v>52</v>
      </c>
      <c r="H23" s="409"/>
      <c r="I23" s="410">
        <v>0</v>
      </c>
      <c r="J23" s="411" t="s">
        <v>53</v>
      </c>
      <c r="K23" s="412" t="s">
        <v>54</v>
      </c>
      <c r="L23" s="390">
        <v>2</v>
      </c>
      <c r="M23" s="397" t="s">
        <v>362</v>
      </c>
      <c r="N23" s="392"/>
      <c r="O23" s="392"/>
      <c r="P23" s="392"/>
      <c r="Q23" s="4153"/>
    </row>
    <row r="24" spans="1:17" ht="20.25" x14ac:dyDescent="0.2">
      <c r="B24" s="367"/>
      <c r="C24" s="413">
        <f>SUM(C27:C32)</f>
        <v>2.6840000000000006</v>
      </c>
      <c r="D24" s="369" t="s">
        <v>346</v>
      </c>
      <c r="E24" s="370">
        <v>0</v>
      </c>
      <c r="F24" s="371">
        <f>SUM(F27:F33)</f>
        <v>24.4</v>
      </c>
      <c r="G24" s="414"/>
      <c r="H24" s="414"/>
      <c r="I24" s="415">
        <v>0</v>
      </c>
      <c r="J24" s="373">
        <f>K24/N7</f>
        <v>9.7599999999999992E-2</v>
      </c>
      <c r="K24" s="374">
        <f>SUM(K27:K33)</f>
        <v>24.4</v>
      </c>
      <c r="L24" s="390"/>
      <c r="M24" s="397" t="s">
        <v>363</v>
      </c>
      <c r="N24" s="392"/>
      <c r="O24" s="392"/>
      <c r="P24" s="392"/>
      <c r="Q24" s="4153"/>
    </row>
    <row r="25" spans="1:17" ht="20.25" x14ac:dyDescent="0.2">
      <c r="B25" s="375"/>
      <c r="C25" s="416"/>
      <c r="D25" s="417"/>
      <c r="E25" s="418"/>
      <c r="F25" s="419"/>
      <c r="G25" s="376"/>
      <c r="H25" s="376"/>
      <c r="I25" s="363">
        <v>0</v>
      </c>
      <c r="J25" s="420"/>
      <c r="K25" s="421"/>
      <c r="L25" s="390">
        <v>3</v>
      </c>
      <c r="M25" s="397" t="s">
        <v>364</v>
      </c>
      <c r="N25" s="392"/>
      <c r="O25" s="392"/>
      <c r="P25" s="392"/>
      <c r="Q25" s="4153"/>
    </row>
    <row r="26" spans="1:17" ht="26.25" customHeight="1" x14ac:dyDescent="0.2">
      <c r="A26" s="312">
        <v>0</v>
      </c>
      <c r="B26" s="382"/>
      <c r="C26" s="393"/>
      <c r="D26" s="384" t="s">
        <v>365</v>
      </c>
      <c r="E26" s="422"/>
      <c r="F26" s="422"/>
      <c r="G26" s="422"/>
      <c r="H26" s="422"/>
      <c r="I26" s="363">
        <v>0</v>
      </c>
      <c r="J26" s="423"/>
      <c r="K26" s="424"/>
      <c r="L26" s="390"/>
      <c r="M26" s="397"/>
      <c r="N26" s="392"/>
      <c r="O26" s="392"/>
      <c r="P26" s="392"/>
      <c r="Q26" s="4153"/>
    </row>
    <row r="27" spans="1:17" ht="23.25" x14ac:dyDescent="0.2">
      <c r="A27" s="312">
        <v>0</v>
      </c>
      <c r="B27" s="382">
        <f>IF(F24=0,0,F27/F24)</f>
        <v>0.4098360655737705</v>
      </c>
      <c r="C27" s="393">
        <v>1.1000000000000001</v>
      </c>
      <c r="D27" s="394" t="s">
        <v>350</v>
      </c>
      <c r="E27" s="395" t="s">
        <v>162</v>
      </c>
      <c r="F27" s="425">
        <f t="shared" ref="F27:F32" si="2">IF(C27=0,0,(C27/G27)*H27)</f>
        <v>10</v>
      </c>
      <c r="G27" s="372">
        <f>E22</f>
        <v>1.1000000000000001</v>
      </c>
      <c r="H27" s="372">
        <f>N8</f>
        <v>10</v>
      </c>
      <c r="I27" s="363">
        <v>0</v>
      </c>
      <c r="J27" s="388">
        <v>1</v>
      </c>
      <c r="K27" s="389">
        <f t="shared" ref="K27:K32" si="3">J27*F27</f>
        <v>10</v>
      </c>
      <c r="L27" s="390"/>
      <c r="M27" s="402" t="s">
        <v>366</v>
      </c>
      <c r="N27" s="403"/>
      <c r="O27" s="403"/>
      <c r="P27" s="403"/>
      <c r="Q27" s="4153"/>
    </row>
    <row r="28" spans="1:17" ht="23.25" x14ac:dyDescent="0.2">
      <c r="A28" s="312">
        <v>0</v>
      </c>
      <c r="B28" s="382">
        <f>IF(F24=0,0,F28/F24)</f>
        <v>1.490312965722802E-2</v>
      </c>
      <c r="C28" s="393">
        <v>0.04</v>
      </c>
      <c r="D28" s="394" t="s">
        <v>305</v>
      </c>
      <c r="E28" s="395" t="s">
        <v>162</v>
      </c>
      <c r="F28" s="425">
        <f t="shared" si="2"/>
        <v>0.36363636363636365</v>
      </c>
      <c r="G28" s="372">
        <f>E22</f>
        <v>1.1000000000000001</v>
      </c>
      <c r="H28" s="372">
        <f>N8</f>
        <v>10</v>
      </c>
      <c r="I28" s="363">
        <v>0</v>
      </c>
      <c r="J28" s="388">
        <v>1</v>
      </c>
      <c r="K28" s="389">
        <f t="shared" si="3"/>
        <v>0.36363636363636365</v>
      </c>
      <c r="L28" s="390">
        <v>1</v>
      </c>
      <c r="M28" s="397" t="s">
        <v>367</v>
      </c>
      <c r="N28" s="392"/>
      <c r="O28" s="392"/>
      <c r="P28" s="392"/>
      <c r="Q28" s="4153"/>
    </row>
    <row r="29" spans="1:17" ht="20.25" customHeight="1" x14ac:dyDescent="0.2">
      <c r="A29" s="312">
        <v>0</v>
      </c>
      <c r="B29" s="382">
        <f>IF(F24=0,0,F29/F24)</f>
        <v>8.9418777943368107E-3</v>
      </c>
      <c r="C29" s="393">
        <v>2.4E-2</v>
      </c>
      <c r="D29" s="394" t="s">
        <v>272</v>
      </c>
      <c r="E29" s="395" t="s">
        <v>162</v>
      </c>
      <c r="F29" s="425">
        <f t="shared" si="2"/>
        <v>0.21818181818181817</v>
      </c>
      <c r="G29" s="372">
        <f>E22</f>
        <v>1.1000000000000001</v>
      </c>
      <c r="H29" s="372">
        <f>N8</f>
        <v>10</v>
      </c>
      <c r="I29" s="363">
        <v>0</v>
      </c>
      <c r="J29" s="388">
        <v>1</v>
      </c>
      <c r="K29" s="389">
        <f t="shared" si="3"/>
        <v>0.21818181818181817</v>
      </c>
      <c r="L29" s="390"/>
      <c r="M29" s="397" t="s">
        <v>368</v>
      </c>
      <c r="N29" s="392"/>
      <c r="O29" s="392"/>
      <c r="P29" s="392"/>
      <c r="Q29" s="4153"/>
    </row>
    <row r="30" spans="1:17" ht="24" customHeight="1" x14ac:dyDescent="0.2">
      <c r="A30" s="312">
        <v>0</v>
      </c>
      <c r="B30" s="382">
        <f>IF(F24=0,0,F30/F24)</f>
        <v>4.4709388971684055E-2</v>
      </c>
      <c r="C30" s="393">
        <v>0.12</v>
      </c>
      <c r="D30" s="394" t="s">
        <v>354</v>
      </c>
      <c r="E30" s="395" t="s">
        <v>162</v>
      </c>
      <c r="F30" s="425">
        <f t="shared" si="2"/>
        <v>1.0909090909090908</v>
      </c>
      <c r="G30" s="372">
        <f>E22</f>
        <v>1.1000000000000001</v>
      </c>
      <c r="H30" s="372">
        <f>N8</f>
        <v>10</v>
      </c>
      <c r="I30" s="363">
        <v>0</v>
      </c>
      <c r="J30" s="388">
        <v>1</v>
      </c>
      <c r="K30" s="389">
        <f t="shared" si="3"/>
        <v>1.0909090909090908</v>
      </c>
      <c r="L30" s="390">
        <v>2</v>
      </c>
      <c r="M30" s="397" t="s">
        <v>369</v>
      </c>
      <c r="N30" s="392"/>
      <c r="O30" s="392"/>
      <c r="P30" s="392"/>
      <c r="Q30" s="4153"/>
    </row>
    <row r="31" spans="1:17" ht="23.25" x14ac:dyDescent="0.2">
      <c r="A31" s="312">
        <v>0</v>
      </c>
      <c r="B31" s="382">
        <f>IF(F24=0,0,F31/F24)</f>
        <v>0.29806259314456041</v>
      </c>
      <c r="C31" s="393">
        <v>0.8</v>
      </c>
      <c r="D31" s="394" t="s">
        <v>67</v>
      </c>
      <c r="E31" s="395" t="s">
        <v>162</v>
      </c>
      <c r="F31" s="425">
        <f t="shared" si="2"/>
        <v>7.2727272727272734</v>
      </c>
      <c r="G31" s="372">
        <f>E22</f>
        <v>1.1000000000000001</v>
      </c>
      <c r="H31" s="372">
        <f>N8</f>
        <v>10</v>
      </c>
      <c r="I31" s="363">
        <v>0</v>
      </c>
      <c r="J31" s="388">
        <v>1</v>
      </c>
      <c r="K31" s="389">
        <f t="shared" si="3"/>
        <v>7.2727272727272734</v>
      </c>
      <c r="L31" s="390"/>
      <c r="M31" s="426"/>
      <c r="N31" s="427"/>
      <c r="O31" s="427"/>
      <c r="P31" s="427"/>
      <c r="Q31" s="4153"/>
    </row>
    <row r="32" spans="1:17" ht="23.25" x14ac:dyDescent="0.2">
      <c r="A32" s="312">
        <v>0</v>
      </c>
      <c r="B32" s="382">
        <f>IF(F24=0,0,F32/F24)</f>
        <v>0.22354694485842028</v>
      </c>
      <c r="C32" s="393">
        <v>0.6</v>
      </c>
      <c r="D32" s="394" t="s">
        <v>357</v>
      </c>
      <c r="E32" s="395" t="s">
        <v>162</v>
      </c>
      <c r="F32" s="425">
        <f t="shared" si="2"/>
        <v>5.4545454545454541</v>
      </c>
      <c r="G32" s="372">
        <f>E22</f>
        <v>1.1000000000000001</v>
      </c>
      <c r="H32" s="372">
        <f>N8</f>
        <v>10</v>
      </c>
      <c r="I32" s="363">
        <v>0</v>
      </c>
      <c r="J32" s="388">
        <v>1</v>
      </c>
      <c r="K32" s="389">
        <f t="shared" si="3"/>
        <v>5.4545454545454541</v>
      </c>
      <c r="L32" s="390"/>
      <c r="M32" s="402" t="s">
        <v>370</v>
      </c>
      <c r="N32" s="403"/>
      <c r="O32" s="403"/>
      <c r="P32" s="403"/>
      <c r="Q32" s="4153"/>
    </row>
    <row r="33" spans="1:17" ht="20.25" x14ac:dyDescent="0.2">
      <c r="A33" s="312">
        <v>0</v>
      </c>
      <c r="B33" s="382"/>
      <c r="C33" s="393"/>
      <c r="D33" s="398"/>
      <c r="E33" s="385"/>
      <c r="F33" s="428"/>
      <c r="G33" s="429"/>
      <c r="H33" s="430"/>
      <c r="I33" s="363">
        <v>0</v>
      </c>
      <c r="J33" s="388"/>
      <c r="K33" s="389"/>
      <c r="L33" s="390">
        <v>1</v>
      </c>
      <c r="M33" s="397" t="s">
        <v>371</v>
      </c>
      <c r="N33" s="392"/>
      <c r="O33" s="392"/>
      <c r="P33" s="392"/>
      <c r="Q33" s="4153"/>
    </row>
    <row r="34" spans="1:17" ht="20.25" x14ac:dyDescent="0.2">
      <c r="A34" s="312">
        <v>0</v>
      </c>
      <c r="B34" s="382"/>
      <c r="C34" s="393"/>
      <c r="D34" s="431"/>
      <c r="E34" s="431"/>
      <c r="F34" s="431"/>
      <c r="G34" s="422"/>
      <c r="H34" s="422"/>
      <c r="I34" s="363">
        <v>0</v>
      </c>
      <c r="J34" s="422"/>
      <c r="K34" s="422"/>
      <c r="L34" s="390"/>
      <c r="M34" s="397" t="s">
        <v>372</v>
      </c>
      <c r="N34" s="392"/>
      <c r="O34" s="392"/>
      <c r="P34" s="392"/>
      <c r="Q34" s="4153"/>
    </row>
    <row r="35" spans="1:17" ht="20.25" x14ac:dyDescent="0.2">
      <c r="A35" s="312">
        <v>0</v>
      </c>
      <c r="B35" s="399">
        <f>SUM(B26:B33)</f>
        <v>1</v>
      </c>
      <c r="C35" s="400"/>
      <c r="D35" s="401"/>
      <c r="E35" s="401"/>
      <c r="F35" s="401"/>
      <c r="G35" s="401"/>
      <c r="H35" s="401"/>
      <c r="I35" s="401"/>
      <c r="J35" s="401"/>
      <c r="K35" s="401"/>
      <c r="L35" s="432"/>
      <c r="M35" s="433" t="s">
        <v>373</v>
      </c>
      <c r="N35" s="434"/>
      <c r="O35" s="434"/>
      <c r="P35" s="434"/>
      <c r="Q35" s="4153"/>
    </row>
    <row r="36" spans="1:17" ht="20.25" x14ac:dyDescent="0.2">
      <c r="A36" s="312">
        <v>0</v>
      </c>
      <c r="B36" s="382"/>
      <c r="C36" s="4166" t="s">
        <v>374</v>
      </c>
      <c r="D36" s="4167"/>
      <c r="E36" s="4167"/>
      <c r="F36" s="4167"/>
      <c r="G36" s="4167"/>
      <c r="H36" s="4167"/>
      <c r="I36" s="4167"/>
      <c r="J36" s="4167"/>
      <c r="K36" s="4168"/>
      <c r="L36" s="390"/>
      <c r="M36" s="397"/>
      <c r="N36" s="392"/>
      <c r="O36" s="392"/>
      <c r="P36" s="392"/>
      <c r="Q36" s="4153"/>
    </row>
    <row r="37" spans="1:17" ht="24" customHeight="1" x14ac:dyDescent="0.2">
      <c r="A37" s="312">
        <v>0</v>
      </c>
      <c r="B37" s="382"/>
      <c r="C37" s="4169" t="s">
        <v>375</v>
      </c>
      <c r="D37" s="4170"/>
      <c r="E37" s="4170"/>
      <c r="F37" s="4170"/>
      <c r="G37" s="4170"/>
      <c r="H37" s="4170"/>
      <c r="I37" s="4170"/>
      <c r="J37" s="4170"/>
      <c r="K37" s="435"/>
      <c r="L37" s="390"/>
      <c r="M37" s="436"/>
      <c r="N37" s="392"/>
      <c r="O37" s="392"/>
      <c r="P37" s="392"/>
      <c r="Q37" s="4153"/>
    </row>
    <row r="38" spans="1:17" ht="20.25" x14ac:dyDescent="0.2">
      <c r="A38" s="312">
        <v>0</v>
      </c>
      <c r="B38" s="437">
        <v>1</v>
      </c>
      <c r="C38" s="438" t="s">
        <v>376</v>
      </c>
      <c r="D38" s="439"/>
      <c r="E38" s="440"/>
      <c r="F38" s="441"/>
      <c r="G38" s="441"/>
      <c r="H38" s="405"/>
      <c r="I38" s="442"/>
      <c r="J38" s="442"/>
      <c r="K38" s="443"/>
      <c r="L38" s="390"/>
      <c r="M38" s="436"/>
      <c r="N38" s="392"/>
      <c r="O38" s="392"/>
      <c r="P38" s="392"/>
      <c r="Q38" s="4153"/>
    </row>
    <row r="39" spans="1:17" ht="20.25" x14ac:dyDescent="0.2">
      <c r="A39" s="312">
        <v>0</v>
      </c>
      <c r="B39" s="437"/>
      <c r="C39" s="438" t="s">
        <v>377</v>
      </c>
      <c r="D39" s="439"/>
      <c r="E39" s="440"/>
      <c r="F39" s="441"/>
      <c r="G39" s="441"/>
      <c r="H39" s="405"/>
      <c r="I39" s="442"/>
      <c r="J39" s="442"/>
      <c r="K39" s="444"/>
      <c r="L39" s="390"/>
      <c r="M39" s="397">
        <v>0</v>
      </c>
      <c r="N39" s="392"/>
      <c r="O39" s="392"/>
      <c r="P39" s="392"/>
      <c r="Q39" s="4153"/>
    </row>
    <row r="40" spans="1:17" ht="20.25" x14ac:dyDescent="0.2">
      <c r="A40" s="312">
        <v>0</v>
      </c>
      <c r="B40" s="437">
        <v>2</v>
      </c>
      <c r="C40" s="438" t="s">
        <v>378</v>
      </c>
      <c r="D40" s="439"/>
      <c r="E40" s="440"/>
      <c r="F40" s="441"/>
      <c r="G40" s="441"/>
      <c r="H40" s="405"/>
      <c r="I40" s="442"/>
      <c r="J40" s="442"/>
      <c r="K40" s="444"/>
      <c r="L40" s="390"/>
      <c r="M40" s="397">
        <v>0</v>
      </c>
      <c r="N40" s="392"/>
      <c r="O40" s="392"/>
      <c r="P40" s="392"/>
      <c r="Q40" s="4153"/>
    </row>
    <row r="41" spans="1:17" ht="20.25" x14ac:dyDescent="0.2">
      <c r="A41" s="312">
        <v>0</v>
      </c>
      <c r="B41" s="437">
        <v>3</v>
      </c>
      <c r="C41" s="438" t="s">
        <v>379</v>
      </c>
      <c r="D41" s="439"/>
      <c r="E41" s="440"/>
      <c r="F41" s="441"/>
      <c r="G41" s="441"/>
      <c r="H41" s="405"/>
      <c r="I41" s="442"/>
      <c r="J41" s="442"/>
      <c r="K41" s="444"/>
      <c r="L41" s="390"/>
      <c r="M41" s="397">
        <v>0</v>
      </c>
      <c r="N41" s="392"/>
      <c r="O41" s="392"/>
      <c r="P41" s="392"/>
      <c r="Q41" s="4153"/>
    </row>
    <row r="42" spans="1:17" ht="20.25" x14ac:dyDescent="0.2">
      <c r="A42" s="312">
        <v>0</v>
      </c>
      <c r="B42" s="382"/>
      <c r="C42" s="438" t="s">
        <v>380</v>
      </c>
      <c r="D42" s="426"/>
      <c r="E42" s="426"/>
      <c r="F42" s="426"/>
      <c r="G42" s="426"/>
      <c r="H42" s="426"/>
      <c r="I42" s="426"/>
      <c r="J42" s="426"/>
      <c r="K42" s="444"/>
      <c r="L42" s="390"/>
      <c r="M42" s="397">
        <v>0</v>
      </c>
      <c r="N42" s="392"/>
      <c r="O42" s="392"/>
      <c r="P42" s="392"/>
      <c r="Q42" s="4153"/>
    </row>
    <row r="43" spans="1:17" ht="20.25" x14ac:dyDescent="0.2">
      <c r="A43" s="312">
        <v>0</v>
      </c>
      <c r="B43" s="437"/>
      <c r="C43" s="438"/>
      <c r="D43" s="439"/>
      <c r="E43" s="440"/>
      <c r="F43" s="441"/>
      <c r="G43" s="441"/>
      <c r="H43" s="405"/>
      <c r="I43" s="442"/>
      <c r="J43" s="442"/>
      <c r="K43" s="444"/>
      <c r="L43" s="390"/>
      <c r="M43" s="397"/>
      <c r="N43" s="392"/>
      <c r="O43" s="392"/>
      <c r="P43" s="392"/>
      <c r="Q43" s="4153"/>
    </row>
    <row r="44" spans="1:17" ht="20.25" customHeight="1" x14ac:dyDescent="0.2">
      <c r="A44" s="312">
        <v>0</v>
      </c>
      <c r="B44" s="437"/>
      <c r="C44" s="4169" t="s">
        <v>381</v>
      </c>
      <c r="D44" s="4170"/>
      <c r="E44" s="4170"/>
      <c r="F44" s="4170"/>
      <c r="G44" s="4170"/>
      <c r="H44" s="4170"/>
      <c r="I44" s="4170"/>
      <c r="J44" s="4170"/>
      <c r="K44" s="444"/>
      <c r="L44" s="390"/>
      <c r="M44" s="397">
        <v>0</v>
      </c>
      <c r="N44" s="392"/>
      <c r="O44" s="392"/>
      <c r="P44" s="392"/>
      <c r="Q44" s="4153"/>
    </row>
    <row r="45" spans="1:17" ht="20.25" x14ac:dyDescent="0.2">
      <c r="A45" s="312">
        <v>0</v>
      </c>
      <c r="B45" s="437">
        <v>1</v>
      </c>
      <c r="C45" s="438" t="s">
        <v>382</v>
      </c>
      <c r="D45" s="439"/>
      <c r="E45" s="440"/>
      <c r="F45" s="441"/>
      <c r="G45" s="441"/>
      <c r="H45" s="405"/>
      <c r="I45" s="442"/>
      <c r="J45" s="442"/>
      <c r="K45" s="444"/>
      <c r="L45" s="390"/>
      <c r="M45" s="392">
        <v>0</v>
      </c>
      <c r="N45" s="392"/>
      <c r="O45" s="392"/>
      <c r="P45" s="392"/>
      <c r="Q45" s="4153"/>
    </row>
    <row r="46" spans="1:17" ht="20.25" x14ac:dyDescent="0.2">
      <c r="A46" s="312">
        <v>0</v>
      </c>
      <c r="B46" s="382"/>
      <c r="C46" s="438" t="s">
        <v>383</v>
      </c>
      <c r="D46" s="439"/>
      <c r="E46" s="440"/>
      <c r="F46" s="441"/>
      <c r="G46" s="441"/>
      <c r="H46" s="405"/>
      <c r="I46" s="442"/>
      <c r="J46" s="442"/>
      <c r="K46" s="444"/>
      <c r="L46" s="390"/>
      <c r="M46" s="392">
        <v>0</v>
      </c>
      <c r="N46" s="392"/>
      <c r="O46" s="392"/>
      <c r="P46" s="392"/>
      <c r="Q46" s="4153"/>
    </row>
    <row r="47" spans="1:17" ht="20.25" x14ac:dyDescent="0.2">
      <c r="A47" s="312">
        <v>0</v>
      </c>
      <c r="B47" s="437">
        <v>2</v>
      </c>
      <c r="C47" s="438" t="s">
        <v>384</v>
      </c>
      <c r="D47" s="439"/>
      <c r="E47" s="440"/>
      <c r="F47" s="441"/>
      <c r="G47" s="441"/>
      <c r="H47" s="405"/>
      <c r="I47" s="442"/>
      <c r="J47" s="442"/>
      <c r="K47" s="444"/>
      <c r="L47" s="390"/>
      <c r="M47" s="392">
        <v>0</v>
      </c>
      <c r="N47" s="392"/>
      <c r="O47" s="392"/>
      <c r="P47" s="392"/>
      <c r="Q47" s="4153"/>
    </row>
    <row r="48" spans="1:17" ht="20.25" x14ac:dyDescent="0.2">
      <c r="A48" s="312">
        <v>0</v>
      </c>
      <c r="B48" s="437"/>
      <c r="C48" s="438" t="s">
        <v>385</v>
      </c>
      <c r="D48" s="445"/>
      <c r="E48" s="440"/>
      <c r="F48" s="446"/>
      <c r="G48" s="446"/>
      <c r="H48" s="405"/>
      <c r="I48" s="447"/>
      <c r="J48" s="442"/>
      <c r="K48" s="444"/>
      <c r="L48" s="390"/>
      <c r="M48" s="392">
        <v>0</v>
      </c>
      <c r="N48" s="392"/>
      <c r="O48" s="392"/>
      <c r="P48" s="392"/>
      <c r="Q48" s="4153"/>
    </row>
    <row r="49" spans="1:17" ht="20.25" x14ac:dyDescent="0.2">
      <c r="A49" s="312">
        <v>0</v>
      </c>
      <c r="B49" s="437">
        <v>3</v>
      </c>
      <c r="C49" s="438" t="s">
        <v>386</v>
      </c>
      <c r="D49" s="426"/>
      <c r="E49" s="426"/>
      <c r="F49" s="426"/>
      <c r="G49" s="426"/>
      <c r="H49" s="426"/>
      <c r="I49" s="426"/>
      <c r="J49" s="426"/>
      <c r="K49" s="444"/>
      <c r="L49" s="390"/>
      <c r="M49" s="392">
        <v>0</v>
      </c>
      <c r="N49" s="392"/>
      <c r="O49" s="392"/>
      <c r="P49" s="392"/>
      <c r="Q49" s="4153"/>
    </row>
    <row r="50" spans="1:17" ht="20.25" x14ac:dyDescent="0.2">
      <c r="A50" s="312">
        <v>0</v>
      </c>
      <c r="B50" s="437"/>
      <c r="C50" s="438" t="s">
        <v>387</v>
      </c>
      <c r="D50" s="439"/>
      <c r="E50" s="440"/>
      <c r="F50" s="441"/>
      <c r="G50" s="441"/>
      <c r="H50" s="405"/>
      <c r="I50" s="442"/>
      <c r="J50" s="442"/>
      <c r="K50" s="444"/>
      <c r="L50" s="390"/>
      <c r="M50" s="392">
        <v>0</v>
      </c>
      <c r="N50" s="392"/>
      <c r="O50" s="392"/>
      <c r="P50" s="392"/>
      <c r="Q50" s="4153"/>
    </row>
    <row r="51" spans="1:17" ht="20.25" x14ac:dyDescent="0.2">
      <c r="A51" s="312">
        <v>0</v>
      </c>
      <c r="B51" s="437">
        <v>4</v>
      </c>
      <c r="C51" s="438" t="s">
        <v>388</v>
      </c>
      <c r="D51" s="439"/>
      <c r="E51" s="440"/>
      <c r="F51" s="441"/>
      <c r="G51" s="441"/>
      <c r="H51" s="405"/>
      <c r="I51" s="442"/>
      <c r="J51" s="442"/>
      <c r="K51" s="444"/>
      <c r="L51" s="390"/>
      <c r="M51" s="392">
        <v>0</v>
      </c>
      <c r="N51" s="392"/>
      <c r="O51" s="392"/>
      <c r="P51" s="392"/>
      <c r="Q51" s="4153"/>
    </row>
    <row r="52" spans="1:17" ht="23.25" customHeight="1" x14ac:dyDescent="0.2">
      <c r="A52" s="312">
        <v>0</v>
      </c>
      <c r="B52" s="437"/>
      <c r="C52" s="438"/>
      <c r="D52" s="439"/>
      <c r="E52" s="440"/>
      <c r="F52" s="441"/>
      <c r="G52" s="441"/>
      <c r="H52" s="405"/>
      <c r="I52" s="442"/>
      <c r="J52" s="442"/>
      <c r="K52" s="444"/>
      <c r="L52" s="390"/>
      <c r="M52" s="392">
        <v>0</v>
      </c>
      <c r="N52" s="392"/>
      <c r="O52" s="392"/>
      <c r="P52" s="392"/>
      <c r="Q52" s="4153"/>
    </row>
    <row r="53" spans="1:17" ht="24" customHeight="1" x14ac:dyDescent="0.2">
      <c r="A53" s="312">
        <v>0</v>
      </c>
      <c r="B53" s="437"/>
      <c r="C53" s="4169" t="s">
        <v>389</v>
      </c>
      <c r="D53" s="4170"/>
      <c r="E53" s="4170"/>
      <c r="F53" s="4170"/>
      <c r="G53" s="4170"/>
      <c r="H53" s="4170"/>
      <c r="I53" s="4170"/>
      <c r="J53" s="4170"/>
      <c r="K53" s="444"/>
      <c r="L53" s="390"/>
      <c r="M53" s="392">
        <v>0</v>
      </c>
      <c r="N53" s="392"/>
      <c r="O53" s="392"/>
      <c r="P53" s="392"/>
      <c r="Q53" s="4153"/>
    </row>
    <row r="54" spans="1:17" ht="20.25" x14ac:dyDescent="0.2">
      <c r="A54" s="312">
        <v>0</v>
      </c>
      <c r="B54" s="437">
        <v>1</v>
      </c>
      <c r="C54" s="438" t="s">
        <v>390</v>
      </c>
      <c r="D54" s="439"/>
      <c r="E54" s="440"/>
      <c r="F54" s="441"/>
      <c r="G54" s="441"/>
      <c r="H54" s="405"/>
      <c r="I54" s="442"/>
      <c r="J54" s="442"/>
      <c r="K54" s="444"/>
      <c r="L54" s="390"/>
      <c r="M54" s="392">
        <v>0</v>
      </c>
      <c r="N54" s="392"/>
      <c r="O54" s="392"/>
      <c r="P54" s="392"/>
      <c r="Q54" s="4153"/>
    </row>
    <row r="55" spans="1:17" ht="20.25" x14ac:dyDescent="0.2">
      <c r="A55" s="312">
        <v>0</v>
      </c>
      <c r="B55" s="437"/>
      <c r="C55" s="438" t="s">
        <v>391</v>
      </c>
      <c r="D55" s="439"/>
      <c r="E55" s="440"/>
      <c r="F55" s="441"/>
      <c r="G55" s="441"/>
      <c r="H55" s="405"/>
      <c r="I55" s="442"/>
      <c r="J55" s="442"/>
      <c r="K55" s="444"/>
      <c r="L55" s="390"/>
      <c r="M55" s="392">
        <v>0</v>
      </c>
      <c r="N55" s="392"/>
      <c r="O55" s="392"/>
      <c r="P55" s="392"/>
      <c r="Q55" s="4153"/>
    </row>
    <row r="56" spans="1:17" ht="20.25" x14ac:dyDescent="0.2">
      <c r="A56" s="312">
        <v>0</v>
      </c>
      <c r="B56" s="437">
        <v>2</v>
      </c>
      <c r="C56" s="438" t="s">
        <v>392</v>
      </c>
      <c r="D56" s="439"/>
      <c r="E56" s="440"/>
      <c r="F56" s="441"/>
      <c r="G56" s="441"/>
      <c r="H56" s="405"/>
      <c r="I56" s="442"/>
      <c r="J56" s="442"/>
      <c r="K56" s="444"/>
      <c r="L56" s="390"/>
      <c r="M56" s="392">
        <v>0</v>
      </c>
      <c r="N56" s="392"/>
      <c r="O56" s="392"/>
      <c r="P56" s="392"/>
      <c r="Q56" s="4153"/>
    </row>
    <row r="57" spans="1:17" ht="20.25" x14ac:dyDescent="0.2">
      <c r="A57" s="312">
        <v>0</v>
      </c>
      <c r="B57" s="437"/>
      <c r="C57" s="438" t="s">
        <v>393</v>
      </c>
      <c r="D57" s="439"/>
      <c r="E57" s="440"/>
      <c r="F57" s="441"/>
      <c r="G57" s="441"/>
      <c r="H57" s="405"/>
      <c r="I57" s="442"/>
      <c r="J57" s="442"/>
      <c r="K57" s="444"/>
      <c r="L57" s="390"/>
      <c r="M57" s="392">
        <v>0</v>
      </c>
      <c r="N57" s="392"/>
      <c r="O57" s="392"/>
      <c r="P57" s="392"/>
      <c r="Q57" s="4153"/>
    </row>
    <row r="58" spans="1:17" ht="20.25" x14ac:dyDescent="0.2">
      <c r="A58" s="312">
        <v>0</v>
      </c>
      <c r="B58" s="437">
        <v>3</v>
      </c>
      <c r="C58" s="438" t="s">
        <v>394</v>
      </c>
      <c r="D58" s="445"/>
      <c r="E58" s="440"/>
      <c r="F58" s="446"/>
      <c r="G58" s="446"/>
      <c r="H58" s="405"/>
      <c r="I58" s="447"/>
      <c r="J58" s="442"/>
      <c r="K58" s="444"/>
      <c r="L58" s="390"/>
      <c r="M58" s="392">
        <v>0</v>
      </c>
      <c r="N58" s="392"/>
      <c r="O58" s="392"/>
      <c r="P58" s="392"/>
      <c r="Q58" s="4153"/>
    </row>
    <row r="59" spans="1:17" ht="18" customHeight="1" x14ac:dyDescent="0.2">
      <c r="A59" s="312">
        <v>0</v>
      </c>
      <c r="B59" s="437">
        <v>4</v>
      </c>
      <c r="C59" s="438" t="s">
        <v>395</v>
      </c>
      <c r="D59" s="439"/>
      <c r="E59" s="440"/>
      <c r="F59" s="441"/>
      <c r="G59" s="441"/>
      <c r="H59" s="405"/>
      <c r="I59" s="442"/>
      <c r="J59" s="442"/>
      <c r="K59" s="444"/>
      <c r="L59" s="390"/>
      <c r="M59" s="392">
        <v>0</v>
      </c>
      <c r="N59" s="392"/>
      <c r="O59" s="392"/>
      <c r="P59" s="392"/>
      <c r="Q59" s="4153"/>
    </row>
    <row r="60" spans="1:17" ht="17.25" customHeight="1" x14ac:dyDescent="0.2">
      <c r="A60" s="312">
        <v>0</v>
      </c>
      <c r="B60" s="437"/>
      <c r="C60" s="438" t="s">
        <v>396</v>
      </c>
      <c r="D60" s="439"/>
      <c r="E60" s="440"/>
      <c r="F60" s="441"/>
      <c r="G60" s="441"/>
      <c r="H60" s="405"/>
      <c r="I60" s="442"/>
      <c r="J60" s="442"/>
      <c r="K60" s="444"/>
      <c r="L60" s="390"/>
      <c r="M60" s="392">
        <v>0</v>
      </c>
      <c r="N60" s="392"/>
      <c r="O60" s="392"/>
      <c r="P60" s="392"/>
      <c r="Q60" s="4153"/>
    </row>
    <row r="61" spans="1:17" ht="17.25" customHeight="1" x14ac:dyDescent="0.2">
      <c r="A61" s="312">
        <v>0</v>
      </c>
      <c r="B61" s="437"/>
      <c r="C61" s="438" t="s">
        <v>397</v>
      </c>
      <c r="D61" s="439"/>
      <c r="E61" s="440"/>
      <c r="F61" s="441"/>
      <c r="G61" s="441"/>
      <c r="H61" s="405"/>
      <c r="I61" s="442"/>
      <c r="J61" s="442"/>
      <c r="K61" s="444"/>
      <c r="L61" s="390"/>
      <c r="M61" s="392">
        <v>0</v>
      </c>
      <c r="N61" s="392"/>
      <c r="O61" s="392"/>
      <c r="P61" s="392"/>
      <c r="Q61" s="4153"/>
    </row>
    <row r="62" spans="1:17" ht="17.25" customHeight="1" x14ac:dyDescent="0.2">
      <c r="A62" s="312">
        <v>0</v>
      </c>
      <c r="B62" s="437">
        <v>5</v>
      </c>
      <c r="C62" s="438" t="s">
        <v>398</v>
      </c>
      <c r="D62" s="329"/>
      <c r="E62" s="439"/>
      <c r="F62" s="440"/>
      <c r="G62" s="441"/>
      <c r="H62" s="441"/>
      <c r="I62" s="405"/>
      <c r="J62" s="442"/>
      <c r="K62" s="444"/>
      <c r="L62" s="390"/>
      <c r="M62" s="392">
        <v>0</v>
      </c>
      <c r="N62" s="392"/>
      <c r="O62" s="392"/>
      <c r="P62" s="392"/>
      <c r="Q62" s="4153"/>
    </row>
    <row r="63" spans="1:17" ht="17.25" customHeight="1" x14ac:dyDescent="0.2">
      <c r="B63" s="437">
        <v>6</v>
      </c>
      <c r="C63" s="438" t="s">
        <v>399</v>
      </c>
      <c r="D63" s="329"/>
      <c r="E63" s="439"/>
      <c r="F63" s="440"/>
      <c r="G63" s="441"/>
      <c r="H63" s="441"/>
      <c r="I63" s="405"/>
      <c r="J63" s="442"/>
      <c r="K63" s="444"/>
      <c r="L63" s="390"/>
      <c r="M63" s="392"/>
      <c r="N63" s="392"/>
      <c r="O63" s="392"/>
      <c r="P63" s="392"/>
      <c r="Q63" s="4153"/>
    </row>
    <row r="64" spans="1:17" ht="17.25" customHeight="1" x14ac:dyDescent="0.2">
      <c r="B64" s="437"/>
      <c r="C64" s="438" t="s">
        <v>400</v>
      </c>
      <c r="D64" s="329"/>
      <c r="E64" s="439"/>
      <c r="F64" s="440"/>
      <c r="G64" s="441"/>
      <c r="H64" s="441"/>
      <c r="I64" s="405"/>
      <c r="J64" s="442"/>
      <c r="K64" s="444"/>
      <c r="L64" s="390"/>
      <c r="M64" s="392"/>
      <c r="N64" s="392"/>
      <c r="O64" s="392"/>
      <c r="P64" s="392"/>
      <c r="Q64" s="4153"/>
    </row>
    <row r="65" spans="1:17" ht="17.25" customHeight="1" x14ac:dyDescent="0.2">
      <c r="B65" s="382"/>
      <c r="C65" s="448" t="s">
        <v>401</v>
      </c>
      <c r="D65" s="329"/>
      <c r="E65" s="439"/>
      <c r="F65" s="440"/>
      <c r="G65" s="441"/>
      <c r="H65" s="441"/>
      <c r="I65" s="405"/>
      <c r="J65" s="442"/>
      <c r="K65" s="444"/>
      <c r="L65" s="390"/>
      <c r="M65" s="392"/>
      <c r="N65" s="392"/>
      <c r="O65" s="392"/>
      <c r="P65" s="392"/>
      <c r="Q65" s="4153"/>
    </row>
    <row r="66" spans="1:17" ht="17.25" customHeight="1" x14ac:dyDescent="0.2">
      <c r="B66" s="437"/>
      <c r="C66" s="438" t="s">
        <v>402</v>
      </c>
      <c r="D66" s="329"/>
      <c r="E66" s="439"/>
      <c r="F66" s="440"/>
      <c r="G66" s="441"/>
      <c r="H66" s="441"/>
      <c r="I66" s="405"/>
      <c r="J66" s="442"/>
      <c r="K66" s="444"/>
      <c r="L66" s="390"/>
      <c r="M66" s="392"/>
      <c r="N66" s="392"/>
      <c r="O66" s="392"/>
      <c r="P66" s="392"/>
      <c r="Q66" s="4153"/>
    </row>
    <row r="67" spans="1:17" ht="17.25" customHeight="1" x14ac:dyDescent="0.2">
      <c r="B67" s="437"/>
      <c r="C67" s="438" t="s">
        <v>403</v>
      </c>
      <c r="D67" s="329"/>
      <c r="E67" s="439"/>
      <c r="F67" s="440"/>
      <c r="G67" s="441"/>
      <c r="H67" s="441"/>
      <c r="I67" s="405"/>
      <c r="J67" s="442"/>
      <c r="K67" s="444"/>
      <c r="L67" s="390"/>
      <c r="M67" s="392"/>
      <c r="N67" s="392"/>
      <c r="O67" s="392"/>
      <c r="P67" s="392"/>
      <c r="Q67" s="4153"/>
    </row>
    <row r="68" spans="1:17" ht="17.25" customHeight="1" x14ac:dyDescent="0.2">
      <c r="B68" s="437"/>
      <c r="C68" s="438" t="s">
        <v>404</v>
      </c>
      <c r="D68" s="329"/>
      <c r="E68" s="439"/>
      <c r="F68" s="440"/>
      <c r="G68" s="441"/>
      <c r="H68" s="441"/>
      <c r="I68" s="405"/>
      <c r="J68" s="442"/>
      <c r="K68" s="444"/>
      <c r="L68" s="390"/>
      <c r="M68" s="392"/>
      <c r="N68" s="392"/>
      <c r="O68" s="392"/>
      <c r="P68" s="392"/>
      <c r="Q68" s="4153"/>
    </row>
    <row r="69" spans="1:17" ht="17.25" customHeight="1" x14ac:dyDescent="0.2">
      <c r="B69" s="437"/>
      <c r="C69" s="438" t="s">
        <v>405</v>
      </c>
      <c r="D69" s="329"/>
      <c r="E69" s="439"/>
      <c r="F69" s="440"/>
      <c r="G69" s="441"/>
      <c r="H69" s="441"/>
      <c r="I69" s="405"/>
      <c r="J69" s="442"/>
      <c r="K69" s="444"/>
      <c r="L69" s="390"/>
      <c r="M69" s="392"/>
      <c r="N69" s="392"/>
      <c r="O69" s="392"/>
      <c r="P69" s="392"/>
      <c r="Q69" s="4153"/>
    </row>
    <row r="70" spans="1:17" ht="17.25" customHeight="1" x14ac:dyDescent="0.2">
      <c r="B70" s="382"/>
      <c r="C70" s="438"/>
      <c r="D70" s="329"/>
      <c r="E70" s="439"/>
      <c r="F70" s="440"/>
      <c r="G70" s="441"/>
      <c r="H70" s="441"/>
      <c r="I70" s="405"/>
      <c r="J70" s="442"/>
      <c r="K70" s="444"/>
      <c r="L70" s="390"/>
      <c r="M70" s="392"/>
      <c r="N70" s="392"/>
      <c r="O70" s="392"/>
      <c r="P70" s="392"/>
      <c r="Q70" s="4153"/>
    </row>
    <row r="71" spans="1:17" ht="17.25" customHeight="1" x14ac:dyDescent="0.2">
      <c r="B71" s="382"/>
      <c r="C71" s="438"/>
      <c r="D71" s="329"/>
      <c r="E71" s="439"/>
      <c r="F71" s="440"/>
      <c r="G71" s="441"/>
      <c r="H71" s="441"/>
      <c r="I71" s="405"/>
      <c r="J71" s="442"/>
      <c r="K71" s="444"/>
      <c r="L71" s="390"/>
      <c r="M71" s="392"/>
      <c r="N71" s="392"/>
      <c r="O71" s="392"/>
      <c r="P71" s="392"/>
      <c r="Q71" s="4153"/>
    </row>
    <row r="72" spans="1:17" ht="17.25" customHeight="1" x14ac:dyDescent="0.2">
      <c r="B72" s="382"/>
      <c r="C72" s="438"/>
      <c r="D72" s="329"/>
      <c r="E72" s="439"/>
      <c r="F72" s="440"/>
      <c r="G72" s="441"/>
      <c r="H72" s="441"/>
      <c r="I72" s="405"/>
      <c r="J72" s="442"/>
      <c r="K72" s="444"/>
      <c r="L72" s="390"/>
      <c r="M72" s="392"/>
      <c r="N72" s="392"/>
      <c r="O72" s="392"/>
      <c r="P72" s="392"/>
      <c r="Q72" s="4154"/>
    </row>
    <row r="73" spans="1:17" ht="17.25" customHeight="1" x14ac:dyDescent="0.2">
      <c r="A73" s="312">
        <v>0</v>
      </c>
      <c r="B73" s="382"/>
      <c r="C73" s="449"/>
      <c r="D73" s="329"/>
      <c r="E73" s="439"/>
      <c r="F73" s="440"/>
      <c r="G73" s="441"/>
      <c r="H73" s="441"/>
      <c r="I73" s="405"/>
      <c r="J73" s="442"/>
      <c r="K73" s="444"/>
      <c r="L73" s="390"/>
      <c r="M73" s="392">
        <v>0</v>
      </c>
      <c r="N73" s="392"/>
      <c r="O73" s="392"/>
      <c r="P73" s="392"/>
      <c r="Q73" s="4150">
        <v>155</v>
      </c>
    </row>
    <row r="74" spans="1:17" ht="17.25" customHeight="1" x14ac:dyDescent="0.2">
      <c r="A74" s="312">
        <v>0</v>
      </c>
      <c r="B74" s="382"/>
      <c r="C74" s="449"/>
      <c r="D74" s="329"/>
      <c r="E74" s="439"/>
      <c r="F74" s="440"/>
      <c r="G74" s="441"/>
      <c r="H74" s="441"/>
      <c r="I74" s="405"/>
      <c r="J74" s="442"/>
      <c r="K74" s="444"/>
      <c r="L74" s="390"/>
      <c r="M74" s="392">
        <v>0</v>
      </c>
      <c r="N74" s="392"/>
      <c r="O74" s="392"/>
      <c r="P74" s="392"/>
      <c r="Q74" s="4151"/>
    </row>
    <row r="75" spans="1:17" ht="17.25" customHeight="1" x14ac:dyDescent="0.2">
      <c r="A75" s="312">
        <v>0</v>
      </c>
      <c r="B75" s="450"/>
      <c r="C75" s="451"/>
      <c r="D75" s="451">
        <v>0</v>
      </c>
      <c r="E75" s="451">
        <v>0</v>
      </c>
      <c r="F75" s="451">
        <v>0</v>
      </c>
      <c r="G75" s="451">
        <v>0</v>
      </c>
      <c r="H75" s="451">
        <v>0</v>
      </c>
      <c r="I75" s="451">
        <v>0</v>
      </c>
      <c r="J75" s="451">
        <v>0</v>
      </c>
      <c r="K75" s="452">
        <v>0</v>
      </c>
      <c r="L75" s="451">
        <v>0</v>
      </c>
      <c r="M75" s="453">
        <v>0</v>
      </c>
      <c r="N75" s="453">
        <v>0</v>
      </c>
      <c r="O75" s="453">
        <v>0</v>
      </c>
      <c r="P75" s="453">
        <v>0</v>
      </c>
      <c r="Q75" s="4152"/>
    </row>
    <row r="77" spans="1:17" x14ac:dyDescent="0.2">
      <c r="B77" s="313">
        <v>9.43</v>
      </c>
      <c r="C77" s="313"/>
      <c r="D77" s="313">
        <v>51.57</v>
      </c>
      <c r="E77" s="313">
        <v>12.29</v>
      </c>
      <c r="F77" s="313">
        <v>14.71</v>
      </c>
      <c r="G77" s="313">
        <v>4.8600000000000003</v>
      </c>
      <c r="H77" s="313">
        <v>4.8600000000000003</v>
      </c>
      <c r="I77" s="313">
        <v>1.1399999999999999</v>
      </c>
      <c r="J77" s="313">
        <v>10.43</v>
      </c>
      <c r="K77" s="454">
        <v>13.86</v>
      </c>
      <c r="L77" s="455">
        <v>4</v>
      </c>
      <c r="M77" s="456">
        <v>37</v>
      </c>
      <c r="N77" s="456">
        <v>29.57</v>
      </c>
      <c r="O77" s="456">
        <v>25.57</v>
      </c>
      <c r="P77" s="456">
        <v>26.57</v>
      </c>
      <c r="Q77" s="312">
        <v>12.86</v>
      </c>
    </row>
  </sheetData>
  <mergeCells count="11">
    <mergeCell ref="Q73:Q75"/>
    <mergeCell ref="Q3:Q72"/>
    <mergeCell ref="O4:P4"/>
    <mergeCell ref="B5:P5"/>
    <mergeCell ref="L8:M9"/>
    <mergeCell ref="N8:N9"/>
    <mergeCell ref="O8:O9"/>
    <mergeCell ref="C36:K36"/>
    <mergeCell ref="C37:J37"/>
    <mergeCell ref="C44:J44"/>
    <mergeCell ref="C53:J53"/>
  </mergeCells>
  <printOptions horizontalCentered="1"/>
  <pageMargins left="0.25" right="0.25" top="0.75" bottom="0.75" header="0.3" footer="0.3"/>
  <pageSetup paperSize="9" scale="37"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3</vt:i4>
      </vt:variant>
    </vt:vector>
  </HeadingPairs>
  <TitlesOfParts>
    <vt:vector size="12" baseType="lpstr">
      <vt:lpstr>Babas et Savarins</vt:lpstr>
      <vt:lpstr>pates levées Divers</vt:lpstr>
      <vt:lpstr>Croissants</vt:lpstr>
      <vt:lpstr> Poids de pâte pour cadres</vt:lpstr>
      <vt:lpstr> Poids de pâte pour cercles</vt:lpstr>
      <vt:lpstr>Parts Rectangles</vt:lpstr>
      <vt:lpstr>Parts-Ronds</vt:lpstr>
      <vt:lpstr>tableaux divers</vt:lpstr>
      <vt:lpstr>Croissants J.Charette</vt:lpstr>
      <vt:lpstr>'Babas et Savarins'!Zone_d_impression</vt:lpstr>
      <vt:lpstr>Croissants!Zone_d_impression</vt:lpstr>
      <vt:lpstr>'Croissants J.Charette'!Zone_d_impression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Joel Leboucher</cp:lastModifiedBy>
  <cp:lastPrinted>2016-01-17T18:18:13Z</cp:lastPrinted>
  <dcterms:created xsi:type="dcterms:W3CDTF">2016-01-15T12:02:48Z</dcterms:created>
  <dcterms:modified xsi:type="dcterms:W3CDTF">2016-01-21T18:52:14Z</dcterms:modified>
</cp:coreProperties>
</file>